
<file path=[Content_Types].xml><?xml version="1.0" encoding="utf-8"?>
<Types xmlns="http://schemas.openxmlformats.org/package/2006/content-types">
  <Default Extension="bin" ContentType="application/vnd.openxmlformats-officedocument.spreadsheetml.printerSettings"/>
  <Default Extension="doc" ContentType="application/msword"/>
  <Default Extension="emf" ContentType="image/x-emf"/>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4.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5.xml" ContentType="application/vnd.openxmlformats-officedocument.drawing+xml"/>
  <Override PartName="/xl/ctrlProps/ctrlProp20.xml" ContentType="application/vnd.ms-excel.controlproperties+xml"/>
  <Override PartName="/xl/ctrlProps/ctrlProp21.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drawings/drawing6.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drawings/drawing7.xml" ContentType="application/vnd.openxmlformats-officedocument.drawing+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drawings/drawing8.xml" ContentType="application/vnd.openxmlformats-officedocument.drawing+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drawings/drawing9.xml" ContentType="application/vnd.openxmlformats-officedocument.drawing+xml"/>
  <Override PartName="/xl/ctrlProps/ctrlProp39.xml" ContentType="application/vnd.ms-excel.controlproperties+xml"/>
  <Override PartName="/xl/ctrlProps/ctrlProp40.xml" ContentType="application/vnd.ms-excel.controlproperties+xml"/>
  <Override PartName="/xl/charts/chart3.xml" ContentType="application/vnd.openxmlformats-officedocument.drawingml.chart+xml"/>
  <Override PartName="/xl/drawings/drawing10.xml" ContentType="application/vnd.openxmlformats-officedocument.drawing+xml"/>
  <Override PartName="/xl/ctrlProps/ctrlProp41.xml" ContentType="application/vnd.ms-excel.controlproperties+xml"/>
  <Override PartName="/xl/ctrlProps/ctrlProp42.xml" ContentType="application/vnd.ms-excel.controlproperties+xml"/>
  <Override PartName="/xl/drawings/drawing11.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drawings/drawing12.xml" ContentType="application/vnd.openxmlformats-officedocument.drawing+xml"/>
  <Override PartName="/xl/ctrlProps/ctrlProp46.xml" ContentType="application/vnd.ms-excel.controlproperties+xml"/>
  <Override PartName="/xl/ctrlProps/ctrlProp47.xml" ContentType="application/vnd.ms-excel.controlproperties+xml"/>
  <Override PartName="/xl/drawings/drawing13.xml" ContentType="application/vnd.openxmlformats-officedocument.drawing+xml"/>
  <Override PartName="/xl/ctrlProps/ctrlProp48.xml" ContentType="application/vnd.ms-excel.controlproperties+xml"/>
  <Override PartName="/xl/ctrlProps/ctrlProp49.xml" ContentType="application/vnd.ms-excel.controlproperties+xml"/>
  <Override PartName="/xl/drawings/drawing14.xml" ContentType="application/vnd.openxmlformats-officedocument.drawing+xml"/>
  <Override PartName="/xl/ctrlProps/ctrlProp50.xml" ContentType="application/vnd.ms-excel.controlproperties+xml"/>
  <Override PartName="/xl/ctrlProps/ctrlProp51.xml" ContentType="application/vnd.ms-excel.controlproperties+xml"/>
  <Override PartName="/xl/drawings/drawing15.xml" ContentType="application/vnd.openxmlformats-officedocument.drawing+xml"/>
  <Override PartName="/xl/ctrlProps/ctrlProp52.xml" ContentType="application/vnd.ms-excel.controlproperties+xml"/>
  <Override PartName="/xl/ctrlProps/ctrlProp53.xml" ContentType="application/vnd.ms-excel.controlproperties+xml"/>
  <Override PartName="/xl/drawings/drawing16.xml" ContentType="application/vnd.openxmlformats-officedocument.drawing+xml"/>
  <Override PartName="/xl/ctrlProps/ctrlProp54.xml" ContentType="application/vnd.ms-excel.controlproperties+xml"/>
  <Override PartName="/xl/ctrlProps/ctrlProp55.xml" ContentType="application/vnd.ms-excel.controlproperties+xml"/>
  <Override PartName="/xl/charts/chart4.xml" ContentType="application/vnd.openxmlformats-officedocument.drawingml.chart+xml"/>
  <Override PartName="/xl/drawings/drawing17.xml" ContentType="application/vnd.openxmlformats-officedocument.drawing+xml"/>
  <Override PartName="/xl/ctrlProps/ctrlProp56.xml" ContentType="application/vnd.ms-excel.controlproperties+xml"/>
  <Override PartName="/xl/ctrlProps/ctrlProp57.xml" ContentType="application/vnd.ms-excel.controlproperties+xml"/>
  <Override PartName="/xl/drawings/drawing18.xml" ContentType="application/vnd.openxmlformats-officedocument.drawing+xml"/>
  <Override PartName="/xl/ctrlProps/ctrlProp58.xml" ContentType="application/vnd.ms-excel.controlproperties+xml"/>
  <Override PartName="/xl/ctrlProps/ctrlProp59.xml" ContentType="application/vnd.ms-excel.controlproperties+xml"/>
  <Override PartName="/xl/charts/chart5.xml" ContentType="application/vnd.openxmlformats-officedocument.drawingml.chart+xml"/>
  <Override PartName="/xl/drawings/drawing19.xml" ContentType="application/vnd.openxmlformats-officedocument.drawing+xml"/>
  <Override PartName="/xl/ctrlProps/ctrlProp60.xml" ContentType="application/vnd.ms-excel.controlproperties+xml"/>
  <Override PartName="/xl/ctrlProps/ctrlProp61.xml" ContentType="application/vnd.ms-excel.controlproperties+xml"/>
  <Override PartName="/xl/drawings/drawing20.xml" ContentType="application/vnd.openxmlformats-officedocument.drawing+xml"/>
  <Override PartName="/xl/ctrlProps/ctrlProp62.xml" ContentType="application/vnd.ms-excel.controlproperties+xml"/>
  <Override PartName="/xl/ctrlProps/ctrlProp63.xml" ContentType="application/vnd.ms-excel.controlproperties+xml"/>
  <Override PartName="/xl/drawings/drawing21.xml" ContentType="application/vnd.openxmlformats-officedocument.drawing+xml"/>
  <Override PartName="/xl/ctrlProps/ctrlProp64.xml" ContentType="application/vnd.ms-excel.controlproperties+xml"/>
  <Override PartName="/xl/ctrlProps/ctrlProp65.xml" ContentType="application/vnd.ms-excel.controlproperties+xml"/>
  <Override PartName="/xl/drawings/drawing22.xml" ContentType="application/vnd.openxmlformats-officedocument.drawing+xml"/>
  <Override PartName="/xl/ctrlProps/ctrlProp66.xml" ContentType="application/vnd.ms-excel.controlproperties+xml"/>
  <Override PartName="/xl/ctrlProps/ctrlProp67.xml" ContentType="application/vnd.ms-excel.controlproperties+xml"/>
  <Override PartName="/xl/drawings/drawing23.xml" ContentType="application/vnd.openxmlformats-officedocument.drawing+xml"/>
  <Override PartName="/xl/ctrlProps/ctrlProp68.xml" ContentType="application/vnd.ms-excel.controlproperties+xml"/>
  <Override PartName="/xl/ctrlProps/ctrlProp69.xml" ContentType="application/vnd.ms-excel.controlproperties+xml"/>
  <Override PartName="/xl/drawings/drawing24.xml" ContentType="application/vnd.openxmlformats-officedocument.drawing+xml"/>
  <Override PartName="/xl/ctrlProps/ctrlProp70.xml" ContentType="application/vnd.ms-excel.controlproperties+xml"/>
  <Override PartName="/xl/ctrlProps/ctrlProp71.xml" ContentType="application/vnd.ms-excel.controlproperties+xml"/>
  <Override PartName="/xl/drawings/drawing25.xml" ContentType="application/vnd.openxmlformats-officedocument.drawing+xml"/>
  <Override PartName="/xl/ctrlProps/ctrlProp72.xml" ContentType="application/vnd.ms-excel.controlproperties+xml"/>
  <Override PartName="/xl/ctrlProps/ctrlProp73.xml" ContentType="application/vnd.ms-excel.controlproperties+xml"/>
  <Override PartName="/xl/drawings/drawing26.xml" ContentType="application/vnd.openxmlformats-officedocument.drawing+xml"/>
  <Override PartName="/xl/ctrlProps/ctrlProp74.xml" ContentType="application/vnd.ms-excel.controlproperties+xml"/>
  <Override PartName="/xl/ctrlProps/ctrlProp75.xml" ContentType="application/vnd.ms-excel.controlproperties+xml"/>
  <Override PartName="/xl/drawings/drawing27.xml" ContentType="application/vnd.openxmlformats-officedocument.drawing+xml"/>
  <Override PartName="/xl/ctrlProps/ctrlProp76.xml" ContentType="application/vnd.ms-excel.controlproperties+xml"/>
  <Override PartName="/xl/ctrlProps/ctrlProp77.xml" ContentType="application/vnd.ms-excel.controlproperties+xml"/>
  <Override PartName="/xl/drawings/drawing28.xml" ContentType="application/vnd.openxmlformats-officedocument.drawing+xml"/>
  <Override PartName="/xl/ctrlProps/ctrlProp78.xml" ContentType="application/vnd.ms-excel.controlproperties+xml"/>
  <Override PartName="/xl/ctrlProps/ctrlProp79.xml" ContentType="application/vnd.ms-excel.controlproperties+xml"/>
  <Override PartName="/xl/drawings/drawing29.xml" ContentType="application/vnd.openxmlformats-officedocument.drawing+xml"/>
  <Override PartName="/xl/ctrlProps/ctrlProp80.xml" ContentType="application/vnd.ms-excel.controlproperties+xml"/>
  <Override PartName="/xl/ctrlProps/ctrlProp81.xml" ContentType="application/vnd.ms-excel.controlproperties+xml"/>
  <Override PartName="/xl/drawings/drawing30.xml" ContentType="application/vnd.openxmlformats-officedocument.drawing+xml"/>
  <Override PartName="/xl/ctrlProps/ctrlProp82.xml" ContentType="application/vnd.ms-excel.controlproperties+xml"/>
  <Override PartName="/xl/ctrlProps/ctrlProp83.xml" ContentType="application/vnd.ms-excel.controlproperties+xml"/>
  <Override PartName="/xl/drawings/drawing31.xml" ContentType="application/vnd.openxmlformats-officedocument.drawing+xml"/>
  <Override PartName="/xl/ctrlProps/ctrlProp84.xml" ContentType="application/vnd.ms-excel.controlproperties+xml"/>
  <Override PartName="/xl/ctrlProps/ctrlProp85.xml" ContentType="application/vnd.ms-excel.controlproperties+xml"/>
  <Override PartName="/xl/drawings/drawing32.xml" ContentType="application/vnd.openxmlformats-officedocument.drawing+xml"/>
  <Override PartName="/xl/ctrlProps/ctrlProp86.xml" ContentType="application/vnd.ms-excel.controlproperties+xml"/>
  <Override PartName="/xl/ctrlProps/ctrlProp87.xml" ContentType="application/vnd.ms-excel.controlproperties+xml"/>
  <Override PartName="/xl/drawings/drawing33.xml" ContentType="application/vnd.openxmlformats-officedocument.drawing+xml"/>
  <Override PartName="/xl/ctrlProps/ctrlProp88.xml" ContentType="application/vnd.ms-excel.controlproperties+xml"/>
  <Override PartName="/xl/ctrlProps/ctrlProp89.xml" ContentType="application/vnd.ms-excel.controlproperties+xml"/>
  <Override PartName="/xl/drawings/drawing34.xml" ContentType="application/vnd.openxmlformats-officedocument.drawing+xml"/>
  <Override PartName="/xl/ctrlProps/ctrlProp90.xml" ContentType="application/vnd.ms-excel.controlproperties+xml"/>
  <Override PartName="/xl/ctrlProps/ctrlProp91.xml" ContentType="application/vnd.ms-excel.controlproperties+xml"/>
  <Override PartName="/xl/drawings/drawing35.xml" ContentType="application/vnd.openxmlformats-officedocument.drawing+xml"/>
  <Override PartName="/xl/ctrlProps/ctrlProp92.xml" ContentType="application/vnd.ms-excel.controlproperties+xml"/>
  <Override PartName="/xl/ctrlProps/ctrlProp93.xml" ContentType="application/vnd.ms-excel.controlproperties+xml"/>
  <Override PartName="/xl/drawings/drawing36.xml" ContentType="application/vnd.openxmlformats-officedocument.drawing+xml"/>
  <Override PartName="/xl/ctrlProps/ctrlProp94.xml" ContentType="application/vnd.ms-excel.controlproperties+xml"/>
  <Override PartName="/xl/ctrlProps/ctrlProp95.xml" ContentType="application/vnd.ms-excel.controlproperties+xml"/>
  <Override PartName="/xl/drawings/drawing37.xml" ContentType="application/vnd.openxmlformats-officedocument.drawing+xml"/>
  <Override PartName="/xl/ctrlProps/ctrlProp96.xml" ContentType="application/vnd.ms-excel.controlproperties+xml"/>
  <Override PartName="/xl/ctrlProps/ctrlProp97.xml" ContentType="application/vnd.ms-excel.controlproperties+xml"/>
  <Override PartName="/xl/drawings/drawing38.xml" ContentType="application/vnd.openxmlformats-officedocument.drawing+xml"/>
  <Override PartName="/xl/ctrlProps/ctrlProp98.xml" ContentType="application/vnd.ms-excel.controlproperties+xml"/>
  <Override PartName="/xl/ctrlProps/ctrlProp99.xml" ContentType="application/vnd.ms-excel.controlproperties+xml"/>
  <Override PartName="/xl/drawings/drawing39.xml" ContentType="application/vnd.openxmlformats-officedocument.drawing+xml"/>
  <Override PartName="/xl/ctrlProps/ctrlProp100.xml" ContentType="application/vnd.ms-excel.controlproperties+xml"/>
  <Override PartName="/xl/ctrlProps/ctrlProp101.xml" ContentType="application/vnd.ms-excel.controlproperties+xml"/>
  <Override PartName="/xl/drawings/drawing40.xml" ContentType="application/vnd.openxmlformats-officedocument.drawing+xml"/>
  <Override PartName="/xl/ctrlProps/ctrlProp102.xml" ContentType="application/vnd.ms-excel.controlproperties+xml"/>
  <Override PartName="/xl/ctrlProps/ctrlProp103.xml" ContentType="application/vnd.ms-excel.controlproperties+xml"/>
  <Override PartName="/xl/drawings/drawing41.xml" ContentType="application/vnd.openxmlformats-officedocument.drawing+xml"/>
  <Override PartName="/xl/ctrlProps/ctrlProp104.xml" ContentType="application/vnd.ms-excel.controlproperties+xml"/>
  <Override PartName="/xl/ctrlProps/ctrlProp105.xml" ContentType="application/vnd.ms-excel.controlproperties+xml"/>
  <Override PartName="/xl/drawings/drawing42.xml" ContentType="application/vnd.openxmlformats-officedocument.drawing+xml"/>
  <Override PartName="/xl/ctrlProps/ctrlProp106.xml" ContentType="application/vnd.ms-excel.controlproperties+xml"/>
  <Override PartName="/xl/ctrlProps/ctrlProp107.xml" ContentType="application/vnd.ms-excel.controlproperties+xml"/>
  <Override PartName="/xl/drawings/drawing43.xml" ContentType="application/vnd.openxmlformats-officedocument.drawing+xml"/>
  <Override PartName="/xl/ctrlProps/ctrlProp108.xml" ContentType="application/vnd.ms-excel.controlproperties+xml"/>
  <Override PartName="/xl/ctrlProps/ctrlProp109.xml" ContentType="application/vnd.ms-excel.controlproperties+xml"/>
  <Override PartName="/xl/drawings/drawing44.xml" ContentType="application/vnd.openxmlformats-officedocument.drawing+xml"/>
  <Override PartName="/xl/ctrlProps/ctrlProp110.xml" ContentType="application/vnd.ms-excel.controlproperties+xml"/>
  <Override PartName="/xl/ctrlProps/ctrlProp111.xml" ContentType="application/vnd.ms-excel.controlproperties+xml"/>
  <Override PartName="/xl/drawings/drawing45.xml" ContentType="application/vnd.openxmlformats-officedocument.drawing+xml"/>
  <Override PartName="/xl/ctrlProps/ctrlProp112.xml" ContentType="application/vnd.ms-excel.controlproperties+xml"/>
  <Override PartName="/xl/ctrlProps/ctrlProp113.xml" ContentType="application/vnd.ms-excel.controlproperties+xml"/>
  <Override PartName="/xl/drawings/drawing46.xml" ContentType="application/vnd.openxmlformats-officedocument.drawing+xml"/>
  <Override PartName="/xl/ctrlProps/ctrlProp114.xml" ContentType="application/vnd.ms-excel.controlproperties+xml"/>
  <Override PartName="/xl/ctrlProps/ctrlProp115.xml" ContentType="application/vnd.ms-excel.controlproperties+xml"/>
  <Override PartName="/xl/drawings/drawing47.xml" ContentType="application/vnd.openxmlformats-officedocument.drawing+xml"/>
  <Override PartName="/xl/ctrlProps/ctrlProp116.xml" ContentType="application/vnd.ms-excel.controlproperties+xml"/>
  <Override PartName="/xl/ctrlProps/ctrlProp117.xml" ContentType="application/vnd.ms-excel.controlproperties+xml"/>
  <Override PartName="/xl/drawings/drawing48.xml" ContentType="application/vnd.openxmlformats-officedocument.drawing+xml"/>
  <Override PartName="/xl/ctrlProps/ctrlProp118.xml" ContentType="application/vnd.ms-excel.controlproperties+xml"/>
  <Override PartName="/xl/ctrlProps/ctrlProp119.xml" ContentType="application/vnd.ms-excel.controlproperties+xml"/>
  <Override PartName="/xl/drawings/drawing49.xml" ContentType="application/vnd.openxmlformats-officedocument.drawing+xml"/>
  <Override PartName="/xl/ctrlProps/ctrlProp120.xml" ContentType="application/vnd.ms-excel.controlproperties+xml"/>
  <Override PartName="/xl/ctrlProps/ctrlProp121.xml" ContentType="application/vnd.ms-excel.controlproperties+xml"/>
  <Override PartName="/xl/drawings/drawing50.xml" ContentType="application/vnd.openxmlformats-officedocument.drawing+xml"/>
  <Override PartName="/xl/ctrlProps/ctrlProp122.xml" ContentType="application/vnd.ms-excel.controlproperties+xml"/>
  <Override PartName="/xl/ctrlProps/ctrlProp123.xml" ContentType="application/vnd.ms-excel.controlproperties+xml"/>
  <Override PartName="/xl/drawings/drawing51.xml" ContentType="application/vnd.openxmlformats-officedocument.drawing+xml"/>
  <Override PartName="/xl/ctrlProps/ctrlProp124.xml" ContentType="application/vnd.ms-excel.controlproperties+xml"/>
  <Override PartName="/xl/ctrlProps/ctrlProp125.xml" ContentType="application/vnd.ms-excel.controlproperties+xml"/>
  <Override PartName="/xl/drawings/drawing52.xml" ContentType="application/vnd.openxmlformats-officedocument.drawing+xml"/>
  <Override PartName="/xl/ctrlProps/ctrlProp126.xml" ContentType="application/vnd.ms-excel.controlproperties+xml"/>
  <Override PartName="/xl/ctrlProps/ctrlProp127.xml" ContentType="application/vnd.ms-excel.controlproperties+xml"/>
  <Override PartName="/xl/drawings/drawing53.xml" ContentType="application/vnd.openxmlformats-officedocument.drawing+xml"/>
  <Override PartName="/xl/ctrlProps/ctrlProp128.xml" ContentType="application/vnd.ms-excel.controlproperties+xml"/>
  <Override PartName="/xl/ctrlProps/ctrlProp129.xml" ContentType="application/vnd.ms-excel.controlproperties+xml"/>
  <Override PartName="/xl/drawings/drawing54.xml" ContentType="application/vnd.openxmlformats-officedocument.drawing+xml"/>
  <Override PartName="/xl/ctrlProps/ctrlProp130.xml" ContentType="application/vnd.ms-excel.controlproperties+xml"/>
  <Override PartName="/xl/ctrlProps/ctrlProp131.xml" ContentType="application/vnd.ms-excel.controlproperties+xml"/>
  <Override PartName="/xl/drawings/drawing55.xml" ContentType="application/vnd.openxmlformats-officedocument.drawing+xml"/>
  <Override PartName="/xl/ctrlProps/ctrlProp132.xml" ContentType="application/vnd.ms-excel.controlproperties+xml"/>
  <Override PartName="/xl/ctrlProps/ctrlProp133.xml" ContentType="application/vnd.ms-excel.controlproperties+xml"/>
  <Override PartName="/xl/drawings/drawing56.xml" ContentType="application/vnd.openxmlformats-officedocument.drawing+xml"/>
  <Override PartName="/xl/ctrlProps/ctrlProp134.xml" ContentType="application/vnd.ms-excel.controlproperties+xml"/>
  <Override PartName="/xl/ctrlProps/ctrlProp135.xml" ContentType="application/vnd.ms-excel.controlproperties+xml"/>
  <Override PartName="/xl/drawings/drawing57.xml" ContentType="application/vnd.openxmlformats-officedocument.drawing+xml"/>
  <Override PartName="/xl/ctrlProps/ctrlProp136.xml" ContentType="application/vnd.ms-excel.controlproperties+xml"/>
  <Override PartName="/xl/ctrlProps/ctrlProp137.xml" ContentType="application/vnd.ms-excel.controlproperties+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58.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drawings/drawing59.xml" ContentType="application/vnd.openxmlformats-officedocument.drawing+xml"/>
  <Override PartName="/xl/ctrlProps/ctrlProp140.xml" ContentType="application/vnd.ms-excel.controlproperties+xml"/>
  <Override PartName="/xl/ctrlProps/ctrlProp141.xml" ContentType="application/vnd.ms-excel.controlproperties+xml"/>
  <Override PartName="/xl/charts/chart14.xml" ContentType="application/vnd.openxmlformats-officedocument.drawingml.chart+xml"/>
  <Override PartName="/xl/charts/chart15.xml" ContentType="application/vnd.openxmlformats-officedocument.drawingml.chart+xml"/>
  <Override PartName="/xl/drawings/drawing60.xml" ContentType="application/vnd.openxmlformats-officedocument.drawing+xml"/>
  <Override PartName="/xl/ctrlProps/ctrlProp142.xml" ContentType="application/vnd.ms-excel.controlproperties+xml"/>
  <Override PartName="/xl/ctrlProps/ctrlProp143.xml" ContentType="application/vnd.ms-excel.controlproperties+xml"/>
  <Override PartName="/xl/comments1.xml" ContentType="application/vnd.openxmlformats-officedocument.spreadsheetml.comments+xml"/>
  <Override PartName="/xl/drawings/drawing61.xml" ContentType="application/vnd.openxmlformats-officedocument.drawing+xml"/>
  <Override PartName="/xl/ctrlProps/ctrlProp144.xml" ContentType="application/vnd.ms-excel.controlproperties+xml"/>
  <Override PartName="/xl/ctrlProps/ctrlProp145.xml" ContentType="application/vnd.ms-excel.controlproperties+xml"/>
  <Override PartName="/xl/drawings/drawing62.xml" ContentType="application/vnd.openxmlformats-officedocument.drawing+xml"/>
  <Override PartName="/xl/ctrlProps/ctrlProp146.xml" ContentType="application/vnd.ms-excel.controlproperties+xml"/>
  <Override PartName="/xl/ctrlProps/ctrlProp147.xml" ContentType="application/vnd.ms-excel.controlproperties+xml"/>
  <Override PartName="/xl/drawings/drawing63.xml" ContentType="application/vnd.openxmlformats-officedocument.drawing+xml"/>
  <Override PartName="/xl/ctrlProps/ctrlProp148.xml" ContentType="application/vnd.ms-excel.controlproperties+xml"/>
  <Override PartName="/xl/ctrlProps/ctrlProp149.xml" ContentType="application/vnd.ms-excel.controlproperties+xml"/>
  <Override PartName="/xl/drawings/drawing64.xml" ContentType="application/vnd.openxmlformats-officedocument.drawing+xml"/>
  <Override PartName="/xl/ctrlProps/ctrlProp150.xml" ContentType="application/vnd.ms-excel.controlproperties+xml"/>
  <Override PartName="/xl/ctrlProps/ctrlProp151.xml" ContentType="application/vnd.ms-excel.controlproperties+xml"/>
  <Override PartName="/xl/drawings/drawing65.xml" ContentType="application/vnd.openxmlformats-officedocument.drawing+xml"/>
  <Override PartName="/xl/ctrlProps/ctrlProp152.xml" ContentType="application/vnd.ms-excel.controlproperties+xml"/>
  <Override PartName="/xl/ctrlProps/ctrlProp153.xml" ContentType="application/vnd.ms-excel.controlproperties+xml"/>
  <Override PartName="/xl/drawings/drawing66.xml" ContentType="application/vnd.openxmlformats-officedocument.drawing+xml"/>
  <Override PartName="/xl/ctrlProps/ctrlProp154.xml" ContentType="application/vnd.ms-excel.controlproperties+xml"/>
  <Override PartName="/xl/ctrlProps/ctrlProp155.xml" ContentType="application/vnd.ms-excel.controlproperties+xml"/>
  <Override PartName="/xl/drawings/drawing67.xml" ContentType="application/vnd.openxmlformats-officedocument.drawing+xml"/>
  <Override PartName="/xl/ctrlProps/ctrlProp156.xml" ContentType="application/vnd.ms-excel.controlproperties+xml"/>
  <Override PartName="/xl/ctrlProps/ctrlProp157.xml" ContentType="application/vnd.ms-excel.controlproperties+xml"/>
  <Override PartName="/xl/drawings/drawing68.xml" ContentType="application/vnd.openxmlformats-officedocument.drawing+xml"/>
  <Override PartName="/xl/ctrlProps/ctrlProp158.xml" ContentType="application/vnd.ms-excel.controlproperties+xml"/>
  <Override PartName="/xl/ctrlProps/ctrlProp159.xml" ContentType="application/vnd.ms-excel.controlproperties+xml"/>
  <Override PartName="/xl/drawings/drawing69.xml" ContentType="application/vnd.openxmlformats-officedocument.drawing+xml"/>
  <Override PartName="/xl/ctrlProps/ctrlProp160.xml" ContentType="application/vnd.ms-excel.controlproperties+xml"/>
  <Override PartName="/xl/ctrlProps/ctrlProp161.xml" ContentType="application/vnd.ms-excel.controlproperties+xml"/>
  <Override PartName="/xl/drawings/drawing70.xml" ContentType="application/vnd.openxmlformats-officedocument.drawing+xml"/>
  <Override PartName="/xl/ctrlProps/ctrlProp162.xml" ContentType="application/vnd.ms-excel.controlproperties+xml"/>
  <Override PartName="/xl/ctrlProps/ctrlProp163.xml" ContentType="application/vnd.ms-excel.controlproperties+xml"/>
  <Override PartName="/xl/drawings/drawing71.xml" ContentType="application/vnd.openxmlformats-officedocument.drawing+xml"/>
  <Override PartName="/xl/ctrlProps/ctrlProp164.xml" ContentType="application/vnd.ms-excel.controlproperties+xml"/>
  <Override PartName="/xl/ctrlProps/ctrlProp165.xml" ContentType="application/vnd.ms-excel.controlproperties+xml"/>
  <Override PartName="/xl/drawings/drawing72.xml" ContentType="application/vnd.openxmlformats-officedocument.drawing+xml"/>
  <Override PartName="/xl/ctrlProps/ctrlProp16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d.docs.live.net/cab0252ba3483248/Desktop/"/>
    </mc:Choice>
  </mc:AlternateContent>
  <xr:revisionPtr revIDLastSave="220" documentId="14_{FB9B91E4-2C68-40A5-AEEB-68D50D7E83D7}" xr6:coauthVersionLast="47" xr6:coauthVersionMax="47" xr10:uidLastSave="{1A04ABBC-B508-4034-97B9-588D86FE14DB}"/>
  <workbookProtection workbookAlgorithmName="SHA-512" workbookHashValue="zQcfaTgASl5ViVN1DyIPlRDhlD2nMR9GFh/FR9qRhf8ReOmRwoPjh5shUSig8F8fMnB/bIIIIUfqCY1nvWYX2g==" workbookSaltValue="T7iGQAUWXN20YjwfQZiPZw==" workbookSpinCount="100000" lockStructure="1"/>
  <bookViews>
    <workbookView showSheetTabs="0" xWindow="-120" yWindow="-120" windowWidth="29040" windowHeight="15720" tabRatio="865" activeTab="1" xr2:uid="{00000000-000D-0000-FFFF-FFFF00000000}"/>
  </bookViews>
  <sheets>
    <sheet name="Sheet2" sheetId="143" r:id="rId1"/>
    <sheet name="DIRECTORY" sheetId="76" r:id="rId2"/>
    <sheet name="BASIC CLIENT INFO" sheetId="1" r:id="rId3"/>
    <sheet name="CURRENT FINANCIAL INFORMATION" sheetId="30" r:id="rId4"/>
    <sheet name="P&amp;L COMPARISONS" sheetId="2" r:id="rId5"/>
    <sheet name="Business Impact" sheetId="141" r:id="rId6"/>
    <sheet name="MISC DIRECT EXPENSES" sheetId="6" r:id="rId7"/>
    <sheet name="MISC INDIRECT EXPENSES" sheetId="5" r:id="rId8"/>
    <sheet name="BALANCE SHT COMPARISONS" sheetId="3" r:id="rId9"/>
    <sheet name="4 YEAR HISTORY (Auto)" sheetId="16" r:id="rId10"/>
    <sheet name="P&amp;L COMPARISONS MIN MAX" sheetId="71" r:id="rId11"/>
    <sheet name="12 MONTH P&amp;L COMPARISONS" sheetId="60" r:id="rId12"/>
    <sheet name="12 MONTH ANALYSIS - PAYROLL" sheetId="61" r:id="rId13"/>
    <sheet name="12 MONTH ANALYSIS -DIRECT LABOR" sheetId="62" r:id="rId14"/>
    <sheet name="12 MONTH ANALYSIS-OPERATING EXP" sheetId="63" r:id="rId15"/>
    <sheet name="12 MONTH ANALYSIS - MATERIAL" sheetId="64" r:id="rId16"/>
    <sheet name="5 YEAR PROJECTIONS" sheetId="15" r:id="rId17"/>
    <sheet name="Employee Questionnaire Tally" sheetId="54" r:id="rId18"/>
    <sheet name="Emp Questionnaire Graph" sheetId="142" r:id="rId19"/>
    <sheet name="FIXED BUSINESS VAL APPROX" sheetId="33" r:id="rId20"/>
    <sheet name="WORKING CAPITAL ANALYSIS" sheetId="24" r:id="rId21"/>
    <sheet name="COMPARATIVE ACTIVITY RATIOS" sheetId="25" r:id="rId22"/>
    <sheet name="Z SCORE -PRIVATE &amp; LIGHT ASSETS" sheetId="57" r:id="rId23"/>
    <sheet name="Z SCORE -PRIVATE &amp; HEAVY ASSETS" sheetId="58" r:id="rId24"/>
    <sheet name="Cost of Business YR1 Vs. YR2" sheetId="14" r:id="rId25"/>
    <sheet name="Cost of Business YR3 Vs. YR4" sheetId="13" r:id="rId26"/>
    <sheet name="BREAKEVEN ANALYSIS" sheetId="12" r:id="rId27"/>
    <sheet name="Return on Investment - LABOR" sheetId="7" r:id="rId28"/>
    <sheet name="Return on Investment - C.O.G.S." sheetId="10" r:id="rId29"/>
    <sheet name="Return on Investment - MATERIAL" sheetId="9" r:id="rId30"/>
    <sheet name="Return on Investment - SUB-CONT" sheetId="8" r:id="rId31"/>
    <sheet name="R O I - MISC DIRECT" sheetId="21" r:id="rId32"/>
    <sheet name="ROI-INDIRECT- SLIDE #1" sheetId="11" r:id="rId33"/>
    <sheet name="ROI-INDIRECT- SLIDE #2" sheetId="122" r:id="rId34"/>
    <sheet name="ROI-INDIRECT- SLIDE #3" sheetId="123" r:id="rId35"/>
    <sheet name="ROI-INDIRECT- SLIDE #4" sheetId="124" r:id="rId36"/>
    <sheet name="CURRENT BUSINESS VAL APPROX" sheetId="31" r:id="rId37"/>
    <sheet name="IMPROVED BUSINESS VAL APPROX" sheetId="32" r:id="rId38"/>
    <sheet name="Sales &amp; Marketing Matrix" sheetId="36" r:id="rId39"/>
    <sheet name="Sales &amp; Marketing- Dist. Matrix" sheetId="37" r:id="rId40"/>
    <sheet name="Manufact Matrix" sheetId="38" r:id="rId41"/>
    <sheet name="Financial Matrix" sheetId="39" r:id="rId42"/>
    <sheet name="Employee Eval Matrix" sheetId="40" r:id="rId43"/>
    <sheet name="Management Matrix" sheetId="41" r:id="rId44"/>
    <sheet name="Operational Matrix" sheetId="42" r:id="rId45"/>
    <sheet name="Organizational Matrix" sheetId="43" r:id="rId46"/>
    <sheet name="Contractor Matrix" sheetId="44" r:id="rId47"/>
    <sheet name="Employee Questionnaire PG1" sheetId="45" r:id="rId48"/>
    <sheet name="Employee Questionnaire PG2" sheetId="48" r:id="rId49"/>
    <sheet name="Mgmt Memo" sheetId="120" r:id="rId50"/>
    <sheet name="CLIENT BUSINESS GOALS" sheetId="51" r:id="rId51"/>
    <sheet name="CLIENT PERSONAL GOALS" sheetId="52" r:id="rId52"/>
    <sheet name="MANAGEMENT STYLES" sheetId="75" r:id="rId53"/>
    <sheet name="REPORT COVER SHEET" sheetId="26" r:id="rId54"/>
    <sheet name="HOTEL of RECORD FORM" sheetId="49" r:id="rId55"/>
    <sheet name="PS Retainer Invoice" sheetId="114" r:id="rId56"/>
    <sheet name="INITIAL CONSULTATION INVOICE" sheetId="28" r:id="rId57"/>
    <sheet name="4 YR PIE" sheetId="108" r:id="rId58"/>
    <sheet name="Line Graphs" sheetId="109" r:id="rId59"/>
    <sheet name="Owner Return Line Graphs" sheetId="110" r:id="rId60"/>
    <sheet name="Ratios Introduction" sheetId="125" r:id="rId61"/>
    <sheet name="Current Ratio" sheetId="126" r:id="rId62"/>
    <sheet name="Quick Ratio" sheetId="127" r:id="rId63"/>
    <sheet name="Gross Profit Margin" sheetId="129" r:id="rId64"/>
    <sheet name="Net Profit Margin" sheetId="130" r:id="rId65"/>
    <sheet name="Return on Assets" sheetId="131" r:id="rId66"/>
    <sheet name="Return on Equity" sheetId="132" r:id="rId67"/>
    <sheet name="Average Collection Period" sheetId="133" r:id="rId68"/>
    <sheet name="Inventory Turnover Ratio" sheetId="134" r:id="rId69"/>
    <sheet name="Debt Ratio" sheetId="135" r:id="rId70"/>
    <sheet name="Equity Ratio" sheetId="136" r:id="rId71"/>
    <sheet name="Times Interest Earned Ratio" sheetId="137" r:id="rId72"/>
    <sheet name="Intro" sheetId="139" r:id="rId73"/>
    <sheet name="Sheet1" sheetId="140" r:id="rId74"/>
  </sheets>
  <externalReferences>
    <externalReference r:id="rId75"/>
    <externalReference r:id="rId76"/>
    <externalReference r:id="rId77"/>
    <externalReference r:id="rId78"/>
  </externalReferences>
  <definedNames>
    <definedName name="_xlnm._FilterDatabase" localSheetId="6" hidden="1">'MISC DIRECT EXPENSES'!$A$1:$I$32</definedName>
    <definedName name="_xlnm._FilterDatabase" localSheetId="4" hidden="1">'P&amp;L COMPARISONS'!$A$2:$I$6</definedName>
    <definedName name="_MDE1" localSheetId="18">'[1]Master Data Entry'!$J$51:$J$52</definedName>
    <definedName name="_MDE1">'[2]Master Data Entry'!$J$51:$J$52</definedName>
    <definedName name="_MDE10" localSheetId="18">'[1]Master Data Entry'!$J$150:$J$151</definedName>
    <definedName name="_MDE10">'[2]Master Data Entry'!$J$150:$J$151</definedName>
    <definedName name="_MDE11" localSheetId="18">'[1]Master Data Entry'!$J$154</definedName>
    <definedName name="_MDE11">'[2]Master Data Entry'!$J$154</definedName>
    <definedName name="_MDE12" localSheetId="18">'[1]Master Data Entry'!$J$161:$J$166</definedName>
    <definedName name="_MDE12">'[2]Master Data Entry'!$J$161:$J$166</definedName>
    <definedName name="_MDE13" localSheetId="18">'[1]Master Data Entry'!$J$170:$J$173</definedName>
    <definedName name="_MDE13">'[2]Master Data Entry'!$J$170:$J$173</definedName>
    <definedName name="_MDE14" localSheetId="18">'[1]Master Data Entry'!$J$178:$J$181</definedName>
    <definedName name="_MDE14">'[2]Master Data Entry'!$J$178:$J$181</definedName>
    <definedName name="_MDE2" localSheetId="18">'[1]Master Data Entry'!$J$54:$J$56</definedName>
    <definedName name="_MDE2">'[2]Master Data Entry'!$J$54:$J$56</definedName>
    <definedName name="_MDE3" localSheetId="18">'[1]Master Data Entry'!$J$63:$J$82</definedName>
    <definedName name="_MDE3">'[2]Master Data Entry'!$J$63:$J$82</definedName>
    <definedName name="_MDE4" localSheetId="18">'[1]Master Data Entry'!$J$86:$J$100</definedName>
    <definedName name="_MDE4">'[2]Master Data Entry'!$J$86:$J$100</definedName>
    <definedName name="_MDE5" localSheetId="18">'[1]Master Data Entry'!$J$105:$J$108</definedName>
    <definedName name="_MDE5">'[2]Master Data Entry'!$J$105:$J$108</definedName>
    <definedName name="_MDE6" localSheetId="18">'[1]Master Data Entry'!$J$114:$J$115</definedName>
    <definedName name="_MDE6">'[2]Master Data Entry'!$J$114:$J$115</definedName>
    <definedName name="_MDE7" localSheetId="18">'[1]Master Data Entry'!$J$134:$J$138</definedName>
    <definedName name="_MDE7">'[2]Master Data Entry'!$J$134:$J$138</definedName>
    <definedName name="_MDE8" localSheetId="18">'[1]Master Data Entry'!$J$142:$J$144</definedName>
    <definedName name="_MDE8">'[2]Master Data Entry'!$J$142:$J$144</definedName>
    <definedName name="_MDE9" localSheetId="18">'[1]Master Data Entry'!$J$146</definedName>
    <definedName name="_MDE9">'[2]Master Data Entry'!$J$146</definedName>
    <definedName name="Balance" localSheetId="18">'[1]Master Data Entry'!$B$147</definedName>
    <definedName name="Balance">'[2]Master Data Entry'!$B$147</definedName>
    <definedName name="Balance2" localSheetId="18">'[1]Master Data Entry'!$J$134</definedName>
    <definedName name="Balance2">'[2]Master Data Entry'!$J$134</definedName>
    <definedName name="Consultant1" localSheetId="18">[1]Consultant!$C$5:$F$87</definedName>
    <definedName name="Consultant1">[2]Consultant!$C$5:$F$87</definedName>
    <definedName name="Consultant2" localSheetId="18">[1]Consultant!$C$89:$F$171</definedName>
    <definedName name="Consultant2">[2]Consultant!$C$89:$F$171</definedName>
    <definedName name="Current2" localSheetId="18">'[1]Master Data Entry'!$L$25</definedName>
    <definedName name="Current2">'[2]Master Data Entry'!$L$25</definedName>
    <definedName name="data1" localSheetId="18">'[1]Master Data Entry'!$J$51:$L$56</definedName>
    <definedName name="data1">'[2]Master Data Entry'!$J$51:$L$56</definedName>
    <definedName name="data10" localSheetId="18">'[1]Master Data Entry'!$M$86:$M$100</definedName>
    <definedName name="data10">'[2]Master Data Entry'!$M$86:$M$100</definedName>
    <definedName name="data13" localSheetId="18">'[1]Master Data Entry'!$J$105:$L$108</definedName>
    <definedName name="data13">'[2]Master Data Entry'!$J$105:$L$108</definedName>
    <definedName name="data14" localSheetId="18">'[1]Master Data Entry'!$M$105:$M$108</definedName>
    <definedName name="data14">'[2]Master Data Entry'!$M$105:$M$108</definedName>
    <definedName name="data16a" localSheetId="18">'[1]Master Data Entry'!$H$115:$J$116,'[1]Master Data Entry'!$L$115:$N$116,'[1]Master Data Entry'!$P$115:$R$116,'[1]Master Data Entry'!$T$115:$V$116</definedName>
    <definedName name="data16a">'[2]Master Data Entry'!$H$115:$J$116,'[2]Master Data Entry'!$L$115:$N$116,'[2]Master Data Entry'!$P$115:$R$116,'[2]Master Data Entry'!$T$115:$V$116</definedName>
    <definedName name="data17" localSheetId="18">'[1]Master Data Entry'!$J$134:$L$138</definedName>
    <definedName name="data17">'[2]Master Data Entry'!$J$134:$L$138</definedName>
    <definedName name="data18" localSheetId="18">'[1]Master Data Entry'!$M$134:$M$138</definedName>
    <definedName name="data18">'[2]Master Data Entry'!$M$134:$M$138</definedName>
    <definedName name="data2" localSheetId="18">'[1]Master Data Entry'!$M$51:$M$56</definedName>
    <definedName name="data2">'[2]Master Data Entry'!$M$51:$M$56</definedName>
    <definedName name="data20a" localSheetId="18">'[1]Master Data Entry'!$H$143:$J$145,'[1]Master Data Entry'!$H$147:$J$147,'[1]Master Data Entry'!$L$143:$N$145,'[1]Master Data Entry'!$L$147:$N$147,'[1]Master Data Entry'!$P$143:$R$145,'[1]Master Data Entry'!$P$147:$R$147,'[1]Master Data Entry'!$T$143:$V$145,'[1]Master Data Entry'!$T$147:$V$147</definedName>
    <definedName name="data20a">'[2]Master Data Entry'!$H$143:$J$145,'[2]Master Data Entry'!$H$147:$J$147,'[2]Master Data Entry'!$L$143:$N$145,'[2]Master Data Entry'!$L$147:$N$147,'[2]Master Data Entry'!$P$143:$R$145,'[2]Master Data Entry'!$P$147:$R$147,'[2]Master Data Entry'!$T$143:$V$145,'[2]Master Data Entry'!$T$147:$V$147</definedName>
    <definedName name="data21" localSheetId="18">'[1]Master Data Entry'!$H$151:$J$152,'[1]Master Data Entry'!$L$151:$N$152,'[1]Master Data Entry'!$P$151:$R$152,'[1]Master Data Entry'!$T$151:$V$152</definedName>
    <definedName name="data21">'[2]Master Data Entry'!$H$151:$J$152,'[2]Master Data Entry'!$L$151:$N$152,'[2]Master Data Entry'!$P$151:$R$152,'[2]Master Data Entry'!$T$151:$V$152</definedName>
    <definedName name="data22" localSheetId="18">'[1]Master Data Entry'!$H$155:$J$155,'[1]Master Data Entry'!$L$155:$N$155,'[1]Master Data Entry'!$P$155:$R$155,'[1]Master Data Entry'!$T$155:$V$155</definedName>
    <definedName name="data22">'[2]Master Data Entry'!$H$155:$J$155,'[2]Master Data Entry'!$L$155:$N$155,'[2]Master Data Entry'!$P$155:$R$155,'[2]Master Data Entry'!$T$155:$V$155</definedName>
    <definedName name="data23" localSheetId="18">'[1]Master Data Entry'!$H$162:$J$167,'[1]Master Data Entry'!$L$162:$N$167,'[1]Master Data Entry'!$P$162:$R$167,'[1]Master Data Entry'!$T$162:$V$167</definedName>
    <definedName name="data23">'[2]Master Data Entry'!$H$162:$J$167,'[2]Master Data Entry'!$L$162:$N$167,'[2]Master Data Entry'!$P$162:$R$167,'[2]Master Data Entry'!$T$162:$V$167</definedName>
    <definedName name="data24" localSheetId="18">'[1]Master Data Entry'!$H$171:$J$174,'[1]Master Data Entry'!$L$171:$N$174,'[1]Master Data Entry'!$P$171:$R$174,'[1]Master Data Entry'!$T$171:$V$174</definedName>
    <definedName name="data24">'[2]Master Data Entry'!$H$171:$J$174,'[2]Master Data Entry'!$L$171:$N$174,'[2]Master Data Entry'!$P$171:$R$174,'[2]Master Data Entry'!$T$171:$V$174</definedName>
    <definedName name="data25" localSheetId="18">'[1]Master Data Entry'!$H$179:$J$182,'[1]Master Data Entry'!$L$179:$N$182,'[1]Master Data Entry'!$P$179:$R$182,'[1]Master Data Entry'!$T$179:$V$182</definedName>
    <definedName name="data25">'[2]Master Data Entry'!$H$179:$J$182,'[2]Master Data Entry'!$L$179:$N$182,'[2]Master Data Entry'!$P$179:$R$182,'[2]Master Data Entry'!$T$179:$V$182</definedName>
    <definedName name="data5" localSheetId="18">'[1]Master Data Entry'!$J$63:$L$82</definedName>
    <definedName name="data5">'[2]Master Data Entry'!$J$63:$L$82</definedName>
    <definedName name="data6" localSheetId="18">'[1]Master Data Entry'!$M$63:$M$82</definedName>
    <definedName name="data6">'[2]Master Data Entry'!$M$63:$M$82</definedName>
    <definedName name="data9" localSheetId="18">'[1]Master Data Entry'!$J$86:$L$100</definedName>
    <definedName name="data9">'[2]Master Data Entry'!$J$86:$L$100</definedName>
    <definedName name="DateList" localSheetId="18">#REF!</definedName>
    <definedName name="DateList">#REF!</definedName>
    <definedName name="execsum" localSheetId="18">'[3]Executive Summary'!$A$1</definedName>
    <definedName name="execsum">'[4]Executive Summary'!$A$1</definedName>
    <definedName name="FLOW" localSheetId="18">#REF!</definedName>
    <definedName name="FLOW">#REF!</definedName>
    <definedName name="FLOW0" localSheetId="33">#REF!</definedName>
    <definedName name="FLOW0" localSheetId="34">#REF!</definedName>
    <definedName name="FLOW0" localSheetId="35">#REF!</definedName>
    <definedName name="FLOW0">#REF!</definedName>
    <definedName name="Home" localSheetId="18">'[1]Master Data Entry'!$B$1</definedName>
    <definedName name="Home">'[2]Master Data Entry'!$B$1</definedName>
    <definedName name="Homebase" localSheetId="18">'[1]Master Data Entry'!$A$1</definedName>
    <definedName name="Homebase">'[2]Master Data Entry'!$A$1</definedName>
    <definedName name="HTML_Control" localSheetId="69">{"'Proforma'!$A$1:$J$189"}</definedName>
    <definedName name="HTML_Control" localSheetId="70">{"'Proforma'!$A$1:$J$189"}</definedName>
    <definedName name="HTML_Control" localSheetId="71">{"'Proforma'!$A$1:$J$189"}</definedName>
    <definedName name="indexalphaorder" localSheetId="18">[1]IndexSource!$A$2:$F$24</definedName>
    <definedName name="indexalphaorder">[2]IndexSource!$A$2:$F$24</definedName>
    <definedName name="IndexBasic" localSheetId="18">[1]IndexSource!$H$2:$L$29</definedName>
    <definedName name="IndexBasic">[2]IndexSource!$H$2:$L$29</definedName>
    <definedName name="IndexBasic2" localSheetId="18">[1]IndexSource!$H$31:$L$58</definedName>
    <definedName name="IndexBasic2">[2]IndexSource!$H$31:$L$58</definedName>
    <definedName name="IndexPopular" localSheetId="18">[1]IndexSource!$N$2:$R$29</definedName>
    <definedName name="IndexPopular">[2]IndexSource!$N$2:$R$29</definedName>
    <definedName name="IndexPopular2" localSheetId="18">[1]IndexSource!$N$31:$R$58</definedName>
    <definedName name="IndexPopular2">[2]IndexSource!$N$31:$R$58</definedName>
    <definedName name="indexworder" localSheetId="18">[1]IndexSource!$A$31:$F$53</definedName>
    <definedName name="indexworder">[2]IndexSource!$A$31:$F$53</definedName>
    <definedName name="Macro1" localSheetId="69">'Debt Ratio'!Macro1</definedName>
    <definedName name="Macro1" localSheetId="18">'Emp Questionnaire Graph'!Macro1</definedName>
    <definedName name="Macro1" localSheetId="70">'Equity Ratio'!Macro1</definedName>
    <definedName name="Macro1" localSheetId="71">'Times Interest Earned Ratio'!Macro1</definedName>
    <definedName name="Macro1">[0]!Macro1</definedName>
    <definedName name="Macro2" localSheetId="69">'Debt Ratio'!Macro2</definedName>
    <definedName name="Macro2" localSheetId="18">'Emp Questionnaire Graph'!Macro2</definedName>
    <definedName name="Macro2" localSheetId="70">'Equity Ratio'!Macro2</definedName>
    <definedName name="Macro2" localSheetId="71">'Times Interest Earned Ratio'!Macro2</definedName>
    <definedName name="Macro2">[0]!Macro2</definedName>
    <definedName name="Master" localSheetId="18">'[1]Master Data Entry'!$J$51:$M$186</definedName>
    <definedName name="Master">'[2]Master Data Entry'!$J$51:$M$186</definedName>
    <definedName name="MasterAlpha" localSheetId="18">[1]Master!$C$4:$F$139</definedName>
    <definedName name="MasterAlpha">[2]Master!$C$4:$F$139</definedName>
    <definedName name="MasterAlpha2" localSheetId="18">[1]Master!$H$4:$K$139</definedName>
    <definedName name="MasterAlpha2">[2]Master!$H$4:$K$139</definedName>
    <definedName name="MasterAlpha3" localSheetId="18">[1]Master!$M$4:$P$139</definedName>
    <definedName name="MasterAlpha3">[2]Master!$M$4:$P$139</definedName>
    <definedName name="MasterAlpha4" localSheetId="18">[1]Master!$R$4:$U$139</definedName>
    <definedName name="MasterAlpha4">[2]Master!$R$4:$U$139</definedName>
    <definedName name="MasterAlpha5" localSheetId="18">[1]Master!$W$4:$Z$139</definedName>
    <definedName name="MasterAlpha5">[2]Master!$W$4:$Z$139</definedName>
    <definedName name="MotherExpanded1" localSheetId="18">[1]Master!$AK$4:$AN$25</definedName>
    <definedName name="MotherExpanded1">[2]Master!$AK$4:$AN$25</definedName>
    <definedName name="MotherExpanded2" localSheetId="18">[1]Master!$AP$4:$AS$25</definedName>
    <definedName name="MotherExpanded2">[2]Master!$AP$4:$AS$25</definedName>
    <definedName name="MotherQuick1" localSheetId="18">[1]Master!$AG$4:$AG$25</definedName>
    <definedName name="MotherQuick1">[2]Master!$AG$4:$AG$25</definedName>
    <definedName name="MotherQuick2" localSheetId="18">[1]Master!$AI$4:$AI$25</definedName>
    <definedName name="MotherQuick2">[2]Master!$AI$4:$AI$25</definedName>
    <definedName name="NET_OPERATING_INCOME">'P&amp;L COMPARISONS'!$B$37</definedName>
    <definedName name="Ownership" localSheetId="18">OFFSET([0]!Data.Top.Left,1,0)</definedName>
    <definedName name="Ownership" localSheetId="33">OFFSET([0]!Data.Top.Left,1,0)</definedName>
    <definedName name="Ownership" localSheetId="34">OFFSET([0]!Data.Top.Left,1,0)</definedName>
    <definedName name="Ownership" localSheetId="35">OFFSET([0]!Data.Top.Left,1,0)</definedName>
    <definedName name="Ownership">OFFSET([0]!Data.Top.Left,1,0)</definedName>
    <definedName name="_xlnm.Print_Area" localSheetId="11">'12 MONTH P&amp;L COMPARISONS'!$A$1:$R$46</definedName>
    <definedName name="_xlnm.Print_Area" localSheetId="9">'4 YEAR HISTORY (Auto)'!$A$1:$L$53</definedName>
    <definedName name="_xlnm.Print_Area" localSheetId="57">'4 YR PIE'!$A$1:$K$38</definedName>
    <definedName name="_xlnm.Print_Area" localSheetId="16">'5 YEAR PROJECTIONS'!$A$1:$M$45</definedName>
    <definedName name="_xlnm.Print_Area" localSheetId="67">'Average Collection Period'!$D$4:$J$57</definedName>
    <definedName name="_xlnm.Print_Area" localSheetId="8">'BALANCE SHT COMPARISONS'!$A$1:$M$54</definedName>
    <definedName name="_xlnm.Print_Area" localSheetId="2">'BASIC CLIENT INFO'!$A$1:$E$37,'BASIC CLIENT INFO'!$B$41</definedName>
    <definedName name="_xlnm.Print_Area" localSheetId="26">'BREAKEVEN ANALYSIS'!$B$1:$M$37</definedName>
    <definedName name="_xlnm.Print_Area" localSheetId="5">'Business Impact'!$A$1:$Q$40</definedName>
    <definedName name="_xlnm.Print_Area" localSheetId="46">'Contractor Matrix'!$A$2:$S$45</definedName>
    <definedName name="_xlnm.Print_Area" localSheetId="24">'Cost of Business YR1 Vs. YR2'!$A$1:$M$30</definedName>
    <definedName name="_xlnm.Print_Area" localSheetId="25">'Cost of Business YR3 Vs. YR4'!$A$1:$M$29</definedName>
    <definedName name="_xlnm.Print_Area" localSheetId="61">'Current Ratio'!$D$4:$J$45</definedName>
    <definedName name="_xlnm.Print_Area" localSheetId="69">'Debt Ratio'!$D$4:$J$35</definedName>
    <definedName name="_xlnm.Print_Area" localSheetId="1">DIRECTORY!$C$1:$H$41</definedName>
    <definedName name="_xlnm.Print_Area" localSheetId="18">'Emp Questionnaire Graph'!$A$18:$AD$97</definedName>
    <definedName name="_xlnm.Print_Area" localSheetId="42">'Employee Eval Matrix'!$A$1:$R$34</definedName>
    <definedName name="_xlnm.Print_Area" localSheetId="47">'Employee Questionnaire PG1'!$A$1:$J$37</definedName>
    <definedName name="_xlnm.Print_Area" localSheetId="48">'Employee Questionnaire PG2'!$C$1:$I$38</definedName>
    <definedName name="_xlnm.Print_Area" localSheetId="70">'Equity Ratio'!$D$4:$J$51</definedName>
    <definedName name="_xlnm.Print_Area" localSheetId="41">'Financial Matrix'!$A$1:$R$39</definedName>
    <definedName name="_xlnm.Print_Area" localSheetId="63">'Gross Profit Margin'!$D$4:$J$55</definedName>
    <definedName name="_xlnm.Print_Area" localSheetId="54">'HOTEL of RECORD FORM'!$A$1:$K$39</definedName>
    <definedName name="_xlnm.Print_Area" localSheetId="56">'INITIAL CONSULTATION INVOICE'!$A$1:$K$37</definedName>
    <definedName name="_xlnm.Print_Area" localSheetId="68">'Inventory Turnover Ratio'!$D$4:$J$60</definedName>
    <definedName name="_xlnm.Print_Area" localSheetId="58">'Line Graphs'!$B$1:$J$40</definedName>
    <definedName name="_xlnm.Print_Area" localSheetId="43">'Management Matrix'!$A$1:$R$41</definedName>
    <definedName name="_xlnm.Print_Area" localSheetId="40">'Manufact Matrix'!$A$1:$R$61</definedName>
    <definedName name="_xlnm.Print_Area" localSheetId="6">'MISC DIRECT EXPENSES'!$A$1:$L$32</definedName>
    <definedName name="_xlnm.Print_Area" localSheetId="7">'MISC INDIRECT EXPENSES'!$A$1:$L$32</definedName>
    <definedName name="_xlnm.Print_Area" localSheetId="64">'Net Profit Margin'!$D$4:$J$40</definedName>
    <definedName name="_xlnm.Print_Area" localSheetId="44">'Operational Matrix'!$A$1:$S$61</definedName>
    <definedName name="_xlnm.Print_Area" localSheetId="45">'Organizational Matrix'!$A$1:$R$39</definedName>
    <definedName name="_xlnm.Print_Area" localSheetId="59">'Owner Return Line Graphs'!$A$1:$N$60</definedName>
    <definedName name="_xlnm.Print_Area" localSheetId="4">'P&amp;L COMPARISONS'!$A$1:$L$47</definedName>
    <definedName name="_xlnm.Print_Area" localSheetId="55">'PS Retainer Invoice'!$A$1:$K$37</definedName>
    <definedName name="_xlnm.Print_Area" localSheetId="62">'Quick Ratio'!$D$4:$J$65</definedName>
    <definedName name="_xlnm.Print_Area" localSheetId="60">'Ratios Introduction'!$D$4:$L$36</definedName>
    <definedName name="_xlnm.Print_Area" localSheetId="65">'Return on Assets'!$D$4:$J$38</definedName>
    <definedName name="_xlnm.Print_Area" localSheetId="66">'Return on Equity'!$C$3:$K$51</definedName>
    <definedName name="_xlnm.Print_Area" localSheetId="30">'Return on Investment - SUB-CONT'!$A$1:$M$40</definedName>
    <definedName name="_xlnm.Print_Area" localSheetId="32">'ROI-INDIRECT- SLIDE #1'!$A$1:$M$40</definedName>
    <definedName name="_xlnm.Print_Area" localSheetId="33">'ROI-INDIRECT- SLIDE #2'!$A$1:$M$40</definedName>
    <definedName name="_xlnm.Print_Area" localSheetId="34">'ROI-INDIRECT- SLIDE #3'!$A$1:$M$40</definedName>
    <definedName name="_xlnm.Print_Area" localSheetId="35">'ROI-INDIRECT- SLIDE #4'!$A$1:$M$40</definedName>
    <definedName name="_xlnm.Print_Area" localSheetId="39">'Sales &amp; Marketing- Dist. Matrix'!$A$1:$R$48</definedName>
    <definedName name="_xlnm.Print_Area" localSheetId="38">'Sales &amp; Marketing Matrix'!$A$1:$R$38</definedName>
    <definedName name="_xlnm.Print_Area" localSheetId="71">'Times Interest Earned Ratio'!$D$4:$J$51</definedName>
    <definedName name="Print_Area_MI" localSheetId="18">#REF!</definedName>
    <definedName name="Print_Area_MI">#REF!</definedName>
    <definedName name="RatingOwner" localSheetId="18">[1]Owner!$C$4:$F$86</definedName>
    <definedName name="RatingOwner">[2]Owner!$C$4:$F$86</definedName>
    <definedName name="RatingOwner2" localSheetId="18">[1]Owner!$C$88:$F$170</definedName>
    <definedName name="RatingOwner2">[2]Owner!$C$88:$F$170</definedName>
    <definedName name="Sales" localSheetId="18">'[1]Master Data Entry'!$J$51</definedName>
    <definedName name="Sales">'[2]Master Data Entry'!$J$51</definedName>
    <definedName name="Select_Report" localSheetId="18">'Emp Questionnaire Graph'!Select_Report</definedName>
    <definedName name="Select_Report">[0]!Select_Report</definedName>
    <definedName name="stat1" localSheetId="18">[1]Statistics!$K$8:$K$34</definedName>
    <definedName name="stat1">[2]Statistics!$K$8:$K$34</definedName>
    <definedName name="stat10" localSheetId="18">[1]Statistics!$AU$8:$AU$34</definedName>
    <definedName name="stat10">[2]Statistics!$AU$8:$AU$34</definedName>
    <definedName name="stat10a" localSheetId="18">[1]Statistics!$AS$6</definedName>
    <definedName name="stat10a">[2]Statistics!$AS$6</definedName>
    <definedName name="stat11" localSheetId="18">[1]Statistics!$AY$8:$AY$34</definedName>
    <definedName name="stat11">[2]Statistics!$AY$8:$AY$34</definedName>
    <definedName name="stat11a" localSheetId="18">[1]Statistics!$AW$6</definedName>
    <definedName name="stat11a">[2]Statistics!$AW$6</definedName>
    <definedName name="stat12" localSheetId="18">[1]Statistics!$BC$8:$BC$34</definedName>
    <definedName name="stat12">[2]Statistics!$BC$8:$BC$34</definedName>
    <definedName name="stat12a" localSheetId="18">[1]Statistics!$BA$6</definedName>
    <definedName name="stat12a">[2]Statistics!$BA$6</definedName>
    <definedName name="stat13" localSheetId="18">[1]Statistics!$BG$8:$BG$34</definedName>
    <definedName name="stat13">[2]Statistics!$BG$8:$BG$34</definedName>
    <definedName name="stat13a" localSheetId="18">[1]Statistics!$BE$6</definedName>
    <definedName name="stat13a">[2]Statistics!$BE$6</definedName>
    <definedName name="stat14" localSheetId="18">[1]Statistics!$BK$8:$BK$34</definedName>
    <definedName name="stat14">[2]Statistics!$BK$8:$BK$34</definedName>
    <definedName name="stat14a" localSheetId="18">[1]Statistics!$BI$6</definedName>
    <definedName name="stat14a">[2]Statistics!$BI$6</definedName>
    <definedName name="stat15" localSheetId="18">[1]Statistics!$BO$8:$BO$34</definedName>
    <definedName name="stat15">[2]Statistics!$BO$8:$BO$34</definedName>
    <definedName name="stat15a" localSheetId="18">[1]Statistics!$BM$6</definedName>
    <definedName name="stat15a">[2]Statistics!$BM$6</definedName>
    <definedName name="stat16" localSheetId="18">[1]Statistics!$BS$8:$BS$34</definedName>
    <definedName name="stat16">[2]Statistics!$BS$8:$BS$34</definedName>
    <definedName name="stat16a" localSheetId="18">[1]Statistics!$BQ$6</definedName>
    <definedName name="stat16a">[2]Statistics!$BQ$6</definedName>
    <definedName name="stat17" localSheetId="18">[1]Statistics!$BW$8:$BW$34</definedName>
    <definedName name="stat17">[2]Statistics!$BW$8:$BW$34</definedName>
    <definedName name="stat17a" localSheetId="18">[1]Statistics!$BU$6</definedName>
    <definedName name="stat17a">[2]Statistics!$BU$6</definedName>
    <definedName name="stat18" localSheetId="18">[1]Statistics!$CA$8:$CA$34</definedName>
    <definedName name="stat18">[2]Statistics!$CA$8:$CA$34</definedName>
    <definedName name="stat18a" localSheetId="18">[1]Statistics!$BY$6</definedName>
    <definedName name="stat18a">[2]Statistics!$BY$6</definedName>
    <definedName name="stat19" localSheetId="18">[1]Statistics!$CE$8:$CE$34</definedName>
    <definedName name="stat19">[2]Statistics!$CE$8:$CE$34</definedName>
    <definedName name="stat19a" localSheetId="18">[1]Statistics!$CC$6</definedName>
    <definedName name="stat19a">[2]Statistics!$CC$6</definedName>
    <definedName name="stat1a" localSheetId="18">[1]Statistics!$I$6</definedName>
    <definedName name="stat1a">[2]Statistics!$I$6</definedName>
    <definedName name="stat2" localSheetId="18">[1]Statistics!$O$8:$O$34</definedName>
    <definedName name="stat2">[2]Statistics!$O$8:$O$34</definedName>
    <definedName name="stat20" localSheetId="18">[1]Statistics!$CI$8:$CI$34</definedName>
    <definedName name="stat20">[2]Statistics!$CI$8:$CI$34</definedName>
    <definedName name="stat20a" localSheetId="18">[1]Statistics!$CG$6</definedName>
    <definedName name="stat20a">[2]Statistics!$CG$6</definedName>
    <definedName name="stat21" localSheetId="18">[1]Statistics!$CM$8:$CM$34</definedName>
    <definedName name="stat21">[2]Statistics!$CM$8:$CM$34</definedName>
    <definedName name="stat21a" localSheetId="18">[1]Statistics!$CK$6</definedName>
    <definedName name="stat21a">[2]Statistics!$CK$6</definedName>
    <definedName name="stat22" localSheetId="18">[1]Statistics!$CQ$8:$CQ$34</definedName>
    <definedName name="stat22">[2]Statistics!$CQ$8:$CQ$34</definedName>
    <definedName name="stat22a" localSheetId="18">[1]Statistics!$CO$6</definedName>
    <definedName name="stat22a">[2]Statistics!$CO$6</definedName>
    <definedName name="stat23" localSheetId="18">[1]Statistics!$CU$8:$CU$34</definedName>
    <definedName name="stat23">[2]Statistics!$CU$8:$CU$34</definedName>
    <definedName name="stat23a" localSheetId="18">[1]Statistics!$CS$6</definedName>
    <definedName name="stat23a">[2]Statistics!$CS$6</definedName>
    <definedName name="stat24" localSheetId="18">[1]Statistics!$CY$8:$CY$34</definedName>
    <definedName name="stat24">[2]Statistics!$CY$8:$CY$34</definedName>
    <definedName name="stat24a" localSheetId="18">[1]Statistics!$CW$6</definedName>
    <definedName name="stat24a">[2]Statistics!$CW$6</definedName>
    <definedName name="stat25" localSheetId="18">[1]Statistics!$DC$8:$DC$34</definedName>
    <definedName name="stat25">[2]Statistics!$DC$8:$DC$34</definedName>
    <definedName name="stat25a" localSheetId="18">[1]Statistics!$DA$6</definedName>
    <definedName name="stat25a">[2]Statistics!$DA$6</definedName>
    <definedName name="stat26" localSheetId="18">[1]Statistics!$DG$8:$DG$34</definedName>
    <definedName name="stat26">[2]Statistics!$DG$8:$DG$34</definedName>
    <definedName name="stat26a" localSheetId="18">[1]Statistics!$DE$6</definedName>
    <definedName name="stat26a">[2]Statistics!$DE$6</definedName>
    <definedName name="stat27" localSheetId="18">[1]Statistics!$DK$8:$DK$34</definedName>
    <definedName name="stat27">[2]Statistics!$DK$8:$DK$34</definedName>
    <definedName name="stat27a" localSheetId="18">[1]Statistics!$DI$6</definedName>
    <definedName name="stat27a">[2]Statistics!$DI$6</definedName>
    <definedName name="stat28" localSheetId="18">[1]Statistics!$DO$8:$DO$34</definedName>
    <definedName name="stat28">[2]Statistics!$DO$8:$DO$34</definedName>
    <definedName name="stat28a" localSheetId="18">[1]Statistics!$DM$6</definedName>
    <definedName name="stat28a">[2]Statistics!$DM$6</definedName>
    <definedName name="stat29" localSheetId="18">[1]Statistics!$DS$8:$DS$34</definedName>
    <definedName name="stat29">[2]Statistics!$DS$8:$DS$34</definedName>
    <definedName name="stat29a" localSheetId="18">[1]Statistics!$DQ$6</definedName>
    <definedName name="stat29a">[2]Statistics!$DQ$6</definedName>
    <definedName name="stat2a" localSheetId="18">[1]Statistics!$M$6</definedName>
    <definedName name="stat2a">[2]Statistics!$M$6</definedName>
    <definedName name="stat3" localSheetId="18">[1]Statistics!$S$8:$S$34</definedName>
    <definedName name="stat3">[2]Statistics!$S$8:$S$34</definedName>
    <definedName name="stat30" localSheetId="18">[1]Statistics!$DW$8:$DW$34</definedName>
    <definedName name="stat30">[2]Statistics!$DW$8:$DW$34</definedName>
    <definedName name="stat30a" localSheetId="18">[1]Statistics!$DU$6</definedName>
    <definedName name="stat30a">[2]Statistics!$DU$6</definedName>
    <definedName name="stat31" localSheetId="18">[1]Statistics!$EA$8:$EA$34</definedName>
    <definedName name="stat31">[2]Statistics!$EA$8:$EA$34</definedName>
    <definedName name="stat31a" localSheetId="18">[1]Statistics!$DY$6</definedName>
    <definedName name="stat31a">[2]Statistics!$DY$6</definedName>
    <definedName name="stat32" localSheetId="18">[1]Statistics!$EE$8:$EE$34</definedName>
    <definedName name="stat32">[2]Statistics!$EE$8:$EE$34</definedName>
    <definedName name="stat32a" localSheetId="18">[1]Statistics!$EC$6</definedName>
    <definedName name="stat32a">[2]Statistics!$EC$6</definedName>
    <definedName name="stat33" localSheetId="18">[1]Statistics!$EI$8:$EI$34</definedName>
    <definedName name="stat33">[2]Statistics!$EI$8:$EI$34</definedName>
    <definedName name="stat33a" localSheetId="18">[1]Statistics!$EG$6</definedName>
    <definedName name="stat33a">[2]Statistics!$EG$6</definedName>
    <definedName name="stat3a" localSheetId="18">[1]Statistics!$Q$6</definedName>
    <definedName name="stat3a">[2]Statistics!$Q$6</definedName>
    <definedName name="stat4" localSheetId="18">[1]Statistics!$W$8:$W$34</definedName>
    <definedName name="stat4">[2]Statistics!$W$8:$W$34</definedName>
    <definedName name="stat48" localSheetId="18">[1]Statistics!$EM$8:$EM$34</definedName>
    <definedName name="stat48">[2]Statistics!$EM$8:$EM$34</definedName>
    <definedName name="stat48a" localSheetId="18">[1]Statistics!$EK$6</definedName>
    <definedName name="stat48a">[2]Statistics!$EK$6</definedName>
    <definedName name="stat49" localSheetId="18">[1]Statistics!$EQ$8:$EQ$34</definedName>
    <definedName name="stat49">[2]Statistics!$EQ$8:$EQ$34</definedName>
    <definedName name="stat49a" localSheetId="18">[1]Statistics!$EO$6</definedName>
    <definedName name="stat49a">[2]Statistics!$EO$6</definedName>
    <definedName name="stat4a" localSheetId="18">[1]Statistics!$U$6</definedName>
    <definedName name="stat4a">[2]Statistics!$U$6</definedName>
    <definedName name="stat5" localSheetId="18">[1]Statistics!$AA$8:$AA$34</definedName>
    <definedName name="stat5">[2]Statistics!$AA$8:$AA$34</definedName>
    <definedName name="stat50" localSheetId="18">[1]Statistics!$EU$8:$EU$34</definedName>
    <definedName name="stat50">[2]Statistics!$EU$8:$EU$34</definedName>
    <definedName name="stat50a" localSheetId="18">[1]Statistics!$ES$6</definedName>
    <definedName name="stat50a">[2]Statistics!$ES$6</definedName>
    <definedName name="stat51" localSheetId="18">[1]Statistics!$EY$8:$EY$34</definedName>
    <definedName name="stat51">[2]Statistics!$EY$8:$EY$34</definedName>
    <definedName name="stat51a" localSheetId="18">[1]Statistics!$EW$6</definedName>
    <definedName name="stat51a">[2]Statistics!$EW$6</definedName>
    <definedName name="stat52" localSheetId="18">[1]Statistics!$FC$8:$FC$34</definedName>
    <definedName name="stat52">[2]Statistics!$FC$8:$FC$34</definedName>
    <definedName name="stat52a" localSheetId="18">[1]Statistics!$FA$6</definedName>
    <definedName name="stat52a">[2]Statistics!$FA$6</definedName>
    <definedName name="stat53" localSheetId="18">[1]Statistics!$FG$8:$FG$34</definedName>
    <definedName name="stat53">[2]Statistics!$FG$8:$FG$34</definedName>
    <definedName name="stat53a" localSheetId="18">[1]Statistics!$FE$6</definedName>
    <definedName name="stat53a">[2]Statistics!$FE$6</definedName>
    <definedName name="stat54" localSheetId="18">[1]Statistics!$FK$8:$FK$34</definedName>
    <definedName name="stat54">[2]Statistics!$FK$8:$FK$34</definedName>
    <definedName name="stat54a" localSheetId="18">[1]Statistics!$FI$6</definedName>
    <definedName name="stat54a">[2]Statistics!$FI$6</definedName>
    <definedName name="stat55" localSheetId="18">[1]Statistics!$FO$8:$FO$34</definedName>
    <definedName name="stat55">[2]Statistics!$FO$8:$FO$34</definedName>
    <definedName name="stat55a" localSheetId="18">[1]Statistics!$FM$6</definedName>
    <definedName name="stat55a">[2]Statistics!$FM$6</definedName>
    <definedName name="stat56" localSheetId="18">[1]Statistics!$FS$8:$FS$34</definedName>
    <definedName name="stat56">[2]Statistics!$FS$8:$FS$34</definedName>
    <definedName name="stat56a" localSheetId="18">[1]Statistics!$FQ$6</definedName>
    <definedName name="stat56a">[2]Statistics!$FQ$6</definedName>
    <definedName name="stat57" localSheetId="18">[1]Statistics!$FW$8:$FW$34</definedName>
    <definedName name="stat57">[2]Statistics!$FW$8:$FW$34</definedName>
    <definedName name="stat57a" localSheetId="18">[1]Statistics!$FU$6</definedName>
    <definedName name="stat57a">[2]Statistics!$FU$6</definedName>
    <definedName name="stat58" localSheetId="18">[1]Statistics!$GA$8:$GA$34</definedName>
    <definedName name="stat58">[2]Statistics!$GA$8:$GA$34</definedName>
    <definedName name="stat58a" localSheetId="18">[1]Statistics!$FY$6</definedName>
    <definedName name="stat58a">[2]Statistics!$FY$6</definedName>
    <definedName name="stat59" localSheetId="18">[1]Statistics!$GE$8:$GE$34</definedName>
    <definedName name="stat59">[2]Statistics!$GE$8:$GE$34</definedName>
    <definedName name="stat59a" localSheetId="18">[1]Statistics!$GC$6</definedName>
    <definedName name="stat59a">[2]Statistics!$GC$6</definedName>
    <definedName name="stat5a" localSheetId="18">[1]Statistics!$Y$6</definedName>
    <definedName name="stat5a">[2]Statistics!$Y$6</definedName>
    <definedName name="stat6" localSheetId="18">[1]Statistics!$AE$8:$AE$34</definedName>
    <definedName name="stat6">[2]Statistics!$AE$8:$AE$34</definedName>
    <definedName name="stat60" localSheetId="18">[1]Statistics!$GI$8:$GI$34</definedName>
    <definedName name="stat60">[2]Statistics!$GI$8:$GI$34</definedName>
    <definedName name="stat60a" localSheetId="18">[1]Statistics!$GG$6</definedName>
    <definedName name="stat60a">[2]Statistics!$GG$6</definedName>
    <definedName name="stat61" localSheetId="18">[1]Statistics!$GM$8:$GM$34</definedName>
    <definedName name="stat61">[2]Statistics!$GM$8:$GM$34</definedName>
    <definedName name="stat61a" localSheetId="18">[1]Statistics!$GK$6</definedName>
    <definedName name="stat61a">[2]Statistics!$GK$6</definedName>
    <definedName name="stat62" localSheetId="18">[1]Statistics!$K$40:$K$66</definedName>
    <definedName name="stat62">[2]Statistics!$K$40:$K$66</definedName>
    <definedName name="stat62a" localSheetId="18">[1]Statistics!$I$38</definedName>
    <definedName name="stat62a">[2]Statistics!$I$38</definedName>
    <definedName name="stat63" localSheetId="18">[1]Statistics!$O$40:$O$66</definedName>
    <definedName name="stat63">[2]Statistics!$O$40:$O$66</definedName>
    <definedName name="stat63a" localSheetId="18">[1]Statistics!$M$38</definedName>
    <definedName name="stat63a">[2]Statistics!$M$38</definedName>
    <definedName name="stat64" localSheetId="18">[1]Statistics!$S$40:$S$66</definedName>
    <definedName name="stat64">[2]Statistics!$S$40:$S$66</definedName>
    <definedName name="stat64a" localSheetId="18">[1]Statistics!$Q$38</definedName>
    <definedName name="stat64a">[2]Statistics!$Q$38</definedName>
    <definedName name="stat65" localSheetId="18">[1]Statistics!$W$40:$W$66</definedName>
    <definedName name="stat65">[2]Statistics!$W$40:$W$66</definedName>
    <definedName name="stat65a" localSheetId="18">[1]Statistics!$U$38</definedName>
    <definedName name="stat65a">[2]Statistics!$U$38</definedName>
    <definedName name="stat66" localSheetId="18">[1]Statistics!$AA$40:$AA$66</definedName>
    <definedName name="stat66">[2]Statistics!$AA$40:$AA$66</definedName>
    <definedName name="stat66a" localSheetId="18">[1]Statistics!$Y$38</definedName>
    <definedName name="stat66a">[2]Statistics!$Y$38</definedName>
    <definedName name="stat67" localSheetId="18">[1]Statistics!$AE$40:$AE$66</definedName>
    <definedName name="stat67">[2]Statistics!$AE$40:$AE$66</definedName>
    <definedName name="stat67a" localSheetId="18">[1]Statistics!$AC$38</definedName>
    <definedName name="stat67a">[2]Statistics!$AC$38</definedName>
    <definedName name="stat68" localSheetId="18">[1]Statistics!$AI$40:$AI$66</definedName>
    <definedName name="stat68">[2]Statistics!$AI$40:$AI$66</definedName>
    <definedName name="stat68a" localSheetId="18">[1]Statistics!$AG$38</definedName>
    <definedName name="stat68a">[2]Statistics!$AG$38</definedName>
    <definedName name="stat69" localSheetId="18">[1]Statistics!$AM$40:$AM$66</definedName>
    <definedName name="stat69">[2]Statistics!$AM$40:$AM$66</definedName>
    <definedName name="stat69a" localSheetId="18">[1]Statistics!$AK$38</definedName>
    <definedName name="stat69a">[2]Statistics!$AK$38</definedName>
    <definedName name="stat6a" localSheetId="18">[1]Statistics!$AC$6</definedName>
    <definedName name="stat6a">[2]Statistics!$AC$6</definedName>
    <definedName name="stat7" localSheetId="18">[1]Statistics!$AI$8:$AI$34</definedName>
    <definedName name="stat7">[2]Statistics!$AI$8:$AI$34</definedName>
    <definedName name="stat70" localSheetId="18">[1]Statistics!$AQ$40:$AQ$66</definedName>
    <definedName name="stat70">[2]Statistics!$AQ$40:$AQ$66</definedName>
    <definedName name="stat70a" localSheetId="18">[1]Statistics!$AO$38</definedName>
    <definedName name="stat70a">[2]Statistics!$AO$38</definedName>
    <definedName name="stat71" localSheetId="18">[1]Statistics!$AU$40:$AU$66</definedName>
    <definedName name="stat71">[2]Statistics!$AU$40:$AU$66</definedName>
    <definedName name="stat71a" localSheetId="18">[1]Statistics!$AS$38</definedName>
    <definedName name="stat71a">[2]Statistics!$AS$38</definedName>
    <definedName name="stat72" localSheetId="18">[1]Statistics!$AY$40:$AY$66</definedName>
    <definedName name="stat72">[2]Statistics!$AY$40:$AY$66</definedName>
    <definedName name="stat72a" localSheetId="18">[1]Statistics!$AW$38</definedName>
    <definedName name="stat72a">[2]Statistics!$AW$38</definedName>
    <definedName name="stat73" localSheetId="18">[1]Statistics!$BC$40:$BC$66</definedName>
    <definedName name="stat73">[2]Statistics!$BC$40:$BC$66</definedName>
    <definedName name="stat73a" localSheetId="18">[1]Statistics!$BA$38</definedName>
    <definedName name="stat73a">[2]Statistics!$BA$38</definedName>
    <definedName name="stat74" localSheetId="18">[1]Statistics!$BG$40:$BG$66</definedName>
    <definedName name="stat74">[2]Statistics!$BG$40:$BG$66</definedName>
    <definedName name="stat74a" localSheetId="18">[1]Statistics!$BE$38</definedName>
    <definedName name="stat74a">[2]Statistics!$BE$38</definedName>
    <definedName name="stat75" localSheetId="18">[1]Statistics!$BK$40:$BK$66</definedName>
    <definedName name="stat75">[2]Statistics!$BK$40:$BK$66</definedName>
    <definedName name="stat75a" localSheetId="18">[1]Statistics!$BI$38</definedName>
    <definedName name="stat75a">[2]Statistics!$BI$38</definedName>
    <definedName name="stat76" localSheetId="18">[1]Statistics!$BO$40:$BO$66</definedName>
    <definedName name="stat76">[2]Statistics!$BO$40:$BO$66</definedName>
    <definedName name="stat76a" localSheetId="18">[1]Statistics!$BM$38</definedName>
    <definedName name="stat76a">[2]Statistics!$BM$38</definedName>
    <definedName name="stat77" localSheetId="18">[1]Statistics!$BS$40:$BS$66</definedName>
    <definedName name="stat77">[2]Statistics!$BS$40:$BS$66</definedName>
    <definedName name="stat77a" localSheetId="18">[1]Statistics!$BQ$38</definedName>
    <definedName name="stat77a">[2]Statistics!$BQ$38</definedName>
    <definedName name="stat78" localSheetId="18">[1]Statistics!$BW$40:$BW$66</definedName>
    <definedName name="stat78">[2]Statistics!$BW$40:$BW$66</definedName>
    <definedName name="stat78a" localSheetId="18">[1]Statistics!$BU$38</definedName>
    <definedName name="stat78a">[2]Statistics!$BU$38</definedName>
    <definedName name="stat79" localSheetId="18">[1]Statistics!$CA$40:$CA$66</definedName>
    <definedName name="stat79">[2]Statistics!$CA$40:$CA$66</definedName>
    <definedName name="stat79a" localSheetId="18">[1]Statistics!$BY$38</definedName>
    <definedName name="stat79a">[2]Statistics!$BY$38</definedName>
    <definedName name="stat7a" localSheetId="18">[1]Statistics!$AG$6</definedName>
    <definedName name="stat7a">[2]Statistics!$AG$6</definedName>
    <definedName name="stat8" localSheetId="18">[1]Statistics!$AM$8:$AM$34</definedName>
    <definedName name="stat8">[2]Statistics!$AM$8:$AM$34</definedName>
    <definedName name="stat80" localSheetId="18">[1]Statistics!$CE$40:$CE$66</definedName>
    <definedName name="stat80">[2]Statistics!$CE$40:$CE$66</definedName>
    <definedName name="stat80a" localSheetId="18">[1]Statistics!$CC$38</definedName>
    <definedName name="stat80a">[2]Statistics!$CC$38</definedName>
    <definedName name="stat81" localSheetId="18">[1]Statistics!$CI$40:$CI$66</definedName>
    <definedName name="stat81">[2]Statistics!$CI$40:$CI$66</definedName>
    <definedName name="stat81a" localSheetId="18">[1]Statistics!$CG$38</definedName>
    <definedName name="stat81a">[2]Statistics!$CG$38</definedName>
    <definedName name="stat8a" localSheetId="18">[1]Statistics!$AK$6</definedName>
    <definedName name="stat8a">[2]Statistics!$AK$6</definedName>
    <definedName name="stat9" localSheetId="18">[1]Statistics!$AQ$8:$AQ$34</definedName>
    <definedName name="stat9">[2]Statistics!$AQ$8:$AQ$34</definedName>
    <definedName name="stat9a" localSheetId="18">[1]Statistics!$AO$6</definedName>
    <definedName name="stat9a">[2]Statistics!$AO$6</definedName>
    <definedName name="test">#REF!</definedName>
    <definedName name="Three" localSheetId="18">OFFSET([0]!Data.Top.Left,1,0)</definedName>
    <definedName name="Three" localSheetId="35">OFFSET([0]!Data.Top.Left,1,0)</definedName>
    <definedName name="Three">OFFSET([0]!Data.Top.Left,1,0)</definedName>
    <definedName name="Year" localSheetId="18">'[1]Master Data Entry'!$J$49</definedName>
    <definedName name="Year">'[2]Master Data Entry'!$J$49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 i="16" l="1"/>
  <c r="K25" i="142" l="1"/>
  <c r="H40" i="54" l="1"/>
  <c r="H23" i="142"/>
  <c r="H44" i="54" l="1"/>
  <c r="H43" i="54"/>
  <c r="H42" i="54"/>
  <c r="H41" i="54"/>
  <c r="H39" i="54"/>
  <c r="H38" i="54"/>
  <c r="H37" i="54"/>
  <c r="H36" i="54"/>
  <c r="H35" i="54"/>
  <c r="H34" i="54"/>
  <c r="H33" i="54"/>
  <c r="H32" i="54"/>
  <c r="H31" i="54"/>
  <c r="H30" i="54"/>
  <c r="H29" i="54"/>
  <c r="H28" i="54"/>
  <c r="H27" i="54"/>
  <c r="H26" i="54"/>
  <c r="H25" i="54"/>
  <c r="H24" i="54"/>
  <c r="H23" i="54"/>
  <c r="H22" i="54"/>
  <c r="H21" i="54"/>
  <c r="H20" i="54"/>
  <c r="J17" i="54"/>
  <c r="H17" i="54" s="1"/>
  <c r="B4" i="3" l="1"/>
  <c r="I3" i="141" l="1"/>
  <c r="G3" i="141"/>
  <c r="E3" i="71" l="1"/>
  <c r="E3" i="2"/>
  <c r="F2" i="141" l="1"/>
  <c r="B3" i="141"/>
  <c r="N3" i="141" s="1"/>
  <c r="AI27" i="141"/>
  <c r="C24" i="76" l="1"/>
  <c r="C22" i="76"/>
  <c r="C21" i="76"/>
  <c r="A14" i="54" l="1"/>
  <c r="L31" i="5"/>
  <c r="L30" i="5"/>
  <c r="L29" i="5"/>
  <c r="L28" i="5"/>
  <c r="L27" i="5"/>
  <c r="L26" i="5"/>
  <c r="L25" i="5"/>
  <c r="L24" i="5"/>
  <c r="L23" i="5"/>
  <c r="L22" i="5"/>
  <c r="L21" i="5"/>
  <c r="L20" i="5"/>
  <c r="L19" i="5"/>
  <c r="L18" i="5"/>
  <c r="L17" i="5"/>
  <c r="L16" i="5"/>
  <c r="L15" i="5"/>
  <c r="L14" i="5"/>
  <c r="L13" i="5"/>
  <c r="L12" i="5"/>
  <c r="L11" i="5"/>
  <c r="L10" i="5"/>
  <c r="L9" i="5"/>
  <c r="L8" i="5"/>
  <c r="L7" i="5"/>
  <c r="I31" i="5"/>
  <c r="I30" i="5"/>
  <c r="I29" i="5"/>
  <c r="I28" i="5"/>
  <c r="I27" i="5"/>
  <c r="I26" i="5"/>
  <c r="I25" i="5"/>
  <c r="I24" i="5"/>
  <c r="I23" i="5"/>
  <c r="I22" i="5"/>
  <c r="I21" i="5"/>
  <c r="I20" i="5"/>
  <c r="I19" i="5"/>
  <c r="I18" i="5"/>
  <c r="I17" i="5"/>
  <c r="I16" i="5"/>
  <c r="I15" i="5"/>
  <c r="I14" i="5"/>
  <c r="I13" i="5"/>
  <c r="I12" i="5"/>
  <c r="I11" i="5"/>
  <c r="I10" i="5"/>
  <c r="I9" i="5"/>
  <c r="I8" i="5"/>
  <c r="I7" i="5"/>
  <c r="F31" i="5"/>
  <c r="F30" i="5"/>
  <c r="F29" i="5"/>
  <c r="F28" i="5"/>
  <c r="F27" i="5"/>
  <c r="F26" i="5"/>
  <c r="F25" i="5"/>
  <c r="F24" i="5"/>
  <c r="F23" i="5"/>
  <c r="F22" i="5"/>
  <c r="F21" i="5"/>
  <c r="F20" i="5"/>
  <c r="F19" i="5"/>
  <c r="F18" i="5"/>
  <c r="F17" i="5"/>
  <c r="F16" i="5"/>
  <c r="F15" i="5"/>
  <c r="F14" i="5"/>
  <c r="F13" i="5"/>
  <c r="F12" i="5"/>
  <c r="F11" i="5"/>
  <c r="F10" i="5"/>
  <c r="F9" i="5"/>
  <c r="F8" i="5"/>
  <c r="F7" i="5"/>
  <c r="C31" i="5"/>
  <c r="C30" i="5"/>
  <c r="C29" i="5"/>
  <c r="C28" i="5"/>
  <c r="C27" i="5"/>
  <c r="C26" i="5"/>
  <c r="C25" i="5"/>
  <c r="C24" i="5"/>
  <c r="C23" i="5"/>
  <c r="C22" i="5"/>
  <c r="C21" i="5"/>
  <c r="C20" i="5"/>
  <c r="C19" i="5"/>
  <c r="C18" i="5"/>
  <c r="C17" i="5"/>
  <c r="C16" i="5"/>
  <c r="C15" i="5"/>
  <c r="C14" i="5"/>
  <c r="C13" i="5"/>
  <c r="C12" i="5"/>
  <c r="C11" i="5"/>
  <c r="C10" i="5"/>
  <c r="C9" i="5"/>
  <c r="C8" i="5"/>
  <c r="C7" i="5"/>
  <c r="F20" i="6"/>
  <c r="C31" i="6"/>
  <c r="C30" i="6"/>
  <c r="C29" i="6"/>
  <c r="C28" i="6"/>
  <c r="C27" i="6"/>
  <c r="C26" i="6"/>
  <c r="C25" i="6"/>
  <c r="C24" i="6"/>
  <c r="C23" i="6"/>
  <c r="C22" i="6"/>
  <c r="C21" i="6"/>
  <c r="C20" i="6"/>
  <c r="C19" i="6"/>
  <c r="C18" i="6"/>
  <c r="C17" i="6"/>
  <c r="C16" i="6"/>
  <c r="C15" i="6"/>
  <c r="C14" i="6"/>
  <c r="C13" i="6"/>
  <c r="C12" i="6"/>
  <c r="C11" i="6"/>
  <c r="C10" i="6"/>
  <c r="C9" i="6"/>
  <c r="C8" i="6"/>
  <c r="F31" i="6"/>
  <c r="F30" i="6"/>
  <c r="F29" i="6"/>
  <c r="F28" i="6"/>
  <c r="F27" i="6"/>
  <c r="F26" i="6"/>
  <c r="F25" i="6"/>
  <c r="F24" i="6"/>
  <c r="F23" i="6"/>
  <c r="F22" i="6"/>
  <c r="F21" i="6"/>
  <c r="F19" i="6"/>
  <c r="F18" i="6"/>
  <c r="F17" i="6"/>
  <c r="F16" i="6"/>
  <c r="F15" i="6"/>
  <c r="F14" i="6"/>
  <c r="F13" i="6"/>
  <c r="F12" i="6"/>
  <c r="F11" i="6"/>
  <c r="F10" i="6"/>
  <c r="F9" i="6"/>
  <c r="F8" i="6"/>
  <c r="I31" i="6"/>
  <c r="I30" i="6"/>
  <c r="I29" i="6"/>
  <c r="I28" i="6"/>
  <c r="I27" i="6"/>
  <c r="I26" i="6"/>
  <c r="I25" i="6"/>
  <c r="I24" i="6"/>
  <c r="I23" i="6"/>
  <c r="I22" i="6"/>
  <c r="I21" i="6"/>
  <c r="I20" i="6"/>
  <c r="I19" i="6"/>
  <c r="I18" i="6"/>
  <c r="I17" i="6"/>
  <c r="I16" i="6"/>
  <c r="I15" i="6"/>
  <c r="I14" i="6"/>
  <c r="I13" i="6"/>
  <c r="I12" i="6"/>
  <c r="I11" i="6"/>
  <c r="I10" i="6"/>
  <c r="I9" i="6"/>
  <c r="I8" i="6"/>
  <c r="C7" i="6"/>
  <c r="F7" i="6"/>
  <c r="I7" i="6"/>
  <c r="L31" i="6"/>
  <c r="L30" i="6"/>
  <c r="L29" i="6"/>
  <c r="L28" i="6"/>
  <c r="L27" i="6"/>
  <c r="L26" i="6"/>
  <c r="L25" i="6"/>
  <c r="L24" i="6"/>
  <c r="L23" i="6"/>
  <c r="L22" i="6"/>
  <c r="L21" i="6"/>
  <c r="L20" i="6"/>
  <c r="L19" i="6"/>
  <c r="L18" i="6"/>
  <c r="L17" i="6"/>
  <c r="L16" i="6"/>
  <c r="L15" i="6"/>
  <c r="L14" i="6"/>
  <c r="L13" i="6"/>
  <c r="L12" i="6"/>
  <c r="L11" i="6"/>
  <c r="L10" i="6"/>
  <c r="L9" i="6"/>
  <c r="L8" i="6"/>
  <c r="L7" i="6"/>
  <c r="C41" i="2"/>
  <c r="F41" i="2"/>
  <c r="C40" i="2"/>
  <c r="C39" i="2"/>
  <c r="F40" i="2"/>
  <c r="F39" i="2"/>
  <c r="C32" i="2"/>
  <c r="C31" i="2"/>
  <c r="C30" i="2"/>
  <c r="C29" i="2"/>
  <c r="C28" i="2"/>
  <c r="F32" i="2"/>
  <c r="F31" i="2"/>
  <c r="F30" i="2"/>
  <c r="F29" i="2"/>
  <c r="F28" i="2"/>
  <c r="C23" i="2"/>
  <c r="C22" i="2"/>
  <c r="C21" i="2"/>
  <c r="C20" i="2"/>
  <c r="F23" i="2"/>
  <c r="F22" i="2"/>
  <c r="F21" i="2"/>
  <c r="F20" i="2"/>
  <c r="C13" i="2"/>
  <c r="C12" i="2"/>
  <c r="C11" i="2"/>
  <c r="F13" i="2"/>
  <c r="F12" i="2"/>
  <c r="F11" i="2"/>
  <c r="C8" i="2"/>
  <c r="F8" i="2"/>
  <c r="I41" i="2"/>
  <c r="I40" i="2"/>
  <c r="I39" i="2"/>
  <c r="I32" i="2"/>
  <c r="I31" i="2"/>
  <c r="I30" i="2"/>
  <c r="I29" i="2"/>
  <c r="I28" i="2"/>
  <c r="L28" i="2"/>
  <c r="L29" i="2"/>
  <c r="L30" i="2"/>
  <c r="L31" i="2"/>
  <c r="L32" i="2"/>
  <c r="I23" i="2"/>
  <c r="I22" i="2"/>
  <c r="I21" i="2"/>
  <c r="I20" i="2"/>
  <c r="I13" i="2"/>
  <c r="I12" i="2"/>
  <c r="I11" i="2"/>
  <c r="I8" i="2"/>
  <c r="L22" i="2"/>
  <c r="L41" i="2"/>
  <c r="L40" i="2"/>
  <c r="L39" i="2"/>
  <c r="L23" i="2"/>
  <c r="L21" i="2"/>
  <c r="L20" i="2"/>
  <c r="L13" i="2"/>
  <c r="L12" i="2"/>
  <c r="L8" i="2"/>
  <c r="L11" i="2"/>
  <c r="F37" i="2" l="1"/>
  <c r="C37" i="2"/>
  <c r="I37" i="2"/>
  <c r="L37" i="2" l="1"/>
  <c r="H47" i="2"/>
  <c r="I47" i="2" s="1"/>
  <c r="K47" i="2"/>
  <c r="L47" i="2" s="1"/>
  <c r="E47" i="2"/>
  <c r="F47" i="2" s="1"/>
  <c r="B47" i="2"/>
  <c r="C47" i="2" s="1"/>
  <c r="I19" i="130"/>
  <c r="H19" i="130"/>
  <c r="G19" i="130"/>
  <c r="F19" i="130"/>
  <c r="I10" i="11"/>
  <c r="G19" i="127"/>
  <c r="G18" i="132"/>
  <c r="I18" i="131"/>
  <c r="F19" i="134"/>
  <c r="D9" i="127"/>
  <c r="F19" i="137"/>
  <c r="I19" i="137"/>
  <c r="I18" i="137" s="1"/>
  <c r="I20" i="137" s="1"/>
  <c r="H19" i="137"/>
  <c r="G19" i="137"/>
  <c r="I19" i="134"/>
  <c r="H19" i="134"/>
  <c r="F11" i="137"/>
  <c r="F11" i="136"/>
  <c r="F11" i="135"/>
  <c r="F11" i="134"/>
  <c r="E11" i="137"/>
  <c r="E11" i="136"/>
  <c r="E11" i="135"/>
  <c r="E11" i="134"/>
  <c r="E10" i="137"/>
  <c r="E10" i="136"/>
  <c r="E10" i="135"/>
  <c r="E10" i="134"/>
  <c r="E9" i="134"/>
  <c r="I19" i="133"/>
  <c r="H19" i="133"/>
  <c r="G19" i="133"/>
  <c r="I18" i="133"/>
  <c r="H18" i="133"/>
  <c r="G18" i="133"/>
  <c r="F19" i="133"/>
  <c r="F18" i="133"/>
  <c r="F11" i="133"/>
  <c r="E11" i="133"/>
  <c r="E10" i="133"/>
  <c r="I19" i="127"/>
  <c r="H19" i="127"/>
  <c r="F19" i="127"/>
  <c r="F11" i="132"/>
  <c r="E11" i="132"/>
  <c r="E10" i="132"/>
  <c r="I18" i="132"/>
  <c r="H18" i="132"/>
  <c r="F18" i="132"/>
  <c r="F11" i="131"/>
  <c r="E11" i="131"/>
  <c r="E10" i="131"/>
  <c r="H18" i="131"/>
  <c r="F18" i="131"/>
  <c r="H18" i="130"/>
  <c r="G18" i="130"/>
  <c r="F18" i="130"/>
  <c r="I18" i="129"/>
  <c r="H18" i="129"/>
  <c r="G18" i="129"/>
  <c r="F18" i="129"/>
  <c r="F17" i="137"/>
  <c r="G17" i="137" s="1"/>
  <c r="H17" i="137" s="1"/>
  <c r="I17" i="137" s="1"/>
  <c r="F17" i="136"/>
  <c r="G17" i="136" s="1"/>
  <c r="H17" i="136" s="1"/>
  <c r="I17" i="136" s="1"/>
  <c r="F17" i="135"/>
  <c r="G17" i="135" s="1"/>
  <c r="H17" i="135" s="1"/>
  <c r="I17" i="135" s="1"/>
  <c r="F17" i="134"/>
  <c r="G17" i="134" s="1"/>
  <c r="H17" i="134" s="1"/>
  <c r="I17" i="134" s="1"/>
  <c r="F17" i="133"/>
  <c r="G17" i="133" s="1"/>
  <c r="H17" i="133" s="1"/>
  <c r="I17" i="133" s="1"/>
  <c r="F17" i="132"/>
  <c r="G17" i="132" s="1"/>
  <c r="H17" i="132" s="1"/>
  <c r="I17" i="132" s="1"/>
  <c r="F17" i="131"/>
  <c r="G17" i="131" s="1"/>
  <c r="H17" i="131" s="1"/>
  <c r="I17" i="131" s="1"/>
  <c r="F17" i="129"/>
  <c r="G17" i="129" s="1"/>
  <c r="H17" i="129" s="1"/>
  <c r="I17" i="129" s="1"/>
  <c r="F17" i="127"/>
  <c r="G17" i="127" s="1"/>
  <c r="H17" i="127" s="1"/>
  <c r="I17" i="127" s="1"/>
  <c r="F17" i="130"/>
  <c r="G17" i="130" s="1"/>
  <c r="H17" i="130" s="1"/>
  <c r="I17" i="130" s="1"/>
  <c r="F11" i="130"/>
  <c r="E11" i="130"/>
  <c r="E10" i="130"/>
  <c r="F11" i="129"/>
  <c r="E11" i="129"/>
  <c r="E10" i="129"/>
  <c r="F11" i="127"/>
  <c r="E11" i="127"/>
  <c r="F11" i="126"/>
  <c r="E11" i="126"/>
  <c r="E10" i="126"/>
  <c r="F17" i="126"/>
  <c r="G17" i="126" s="1"/>
  <c r="H17" i="126" s="1"/>
  <c r="I17" i="126" s="1"/>
  <c r="D27" i="64"/>
  <c r="D28" i="64" s="1"/>
  <c r="B29" i="21"/>
  <c r="B27" i="7"/>
  <c r="B28" i="9"/>
  <c r="I48" i="3"/>
  <c r="C48" i="3"/>
  <c r="A23" i="71"/>
  <c r="A22" i="71"/>
  <c r="A21" i="71"/>
  <c r="A20" i="71"/>
  <c r="A13" i="71"/>
  <c r="D27" i="63"/>
  <c r="D28" i="63" s="1"/>
  <c r="D3" i="124"/>
  <c r="L10" i="124"/>
  <c r="I10" i="124"/>
  <c r="F10" i="124"/>
  <c r="B22" i="124"/>
  <c r="B19" i="124"/>
  <c r="B17" i="124"/>
  <c r="B15" i="124"/>
  <c r="B12" i="124"/>
  <c r="B10" i="124"/>
  <c r="C10" i="124"/>
  <c r="B22" i="123"/>
  <c r="B19" i="123"/>
  <c r="B17" i="123"/>
  <c r="B15" i="123"/>
  <c r="B12" i="123"/>
  <c r="B10" i="123"/>
  <c r="D3" i="123"/>
  <c r="L10" i="123"/>
  <c r="I10" i="123"/>
  <c r="F10" i="123"/>
  <c r="C10" i="123"/>
  <c r="B28" i="124"/>
  <c r="L8" i="124"/>
  <c r="I8" i="124"/>
  <c r="F8" i="124"/>
  <c r="C8" i="124"/>
  <c r="L6" i="124"/>
  <c r="I6" i="124"/>
  <c r="F6" i="124"/>
  <c r="C6" i="124"/>
  <c r="A40" i="124" s="1"/>
  <c r="C5" i="124"/>
  <c r="F2" i="124"/>
  <c r="D2" i="124"/>
  <c r="C1" i="124"/>
  <c r="B28" i="123"/>
  <c r="L8" i="123"/>
  <c r="I8" i="123"/>
  <c r="F8" i="123"/>
  <c r="C8" i="123"/>
  <c r="L6" i="123"/>
  <c r="I6" i="123"/>
  <c r="F6" i="123"/>
  <c r="C6" i="123"/>
  <c r="A40" i="123" s="1"/>
  <c r="C5" i="123"/>
  <c r="F2" i="123"/>
  <c r="D2" i="123"/>
  <c r="C1" i="123"/>
  <c r="L10" i="11"/>
  <c r="F10" i="11"/>
  <c r="C10" i="11"/>
  <c r="B22" i="122"/>
  <c r="B19" i="122"/>
  <c r="B17" i="122"/>
  <c r="B15" i="122"/>
  <c r="B12" i="122"/>
  <c r="D3" i="122"/>
  <c r="B10" i="122"/>
  <c r="B28" i="122"/>
  <c r="L10" i="122"/>
  <c r="I10" i="122"/>
  <c r="F10" i="122"/>
  <c r="C10" i="122"/>
  <c r="L8" i="122"/>
  <c r="I8" i="122"/>
  <c r="F8" i="122"/>
  <c r="C8" i="122"/>
  <c r="L6" i="122"/>
  <c r="I6" i="122"/>
  <c r="F6" i="122"/>
  <c r="C6" i="122"/>
  <c r="A40" i="122" s="1"/>
  <c r="C5" i="122"/>
  <c r="F2" i="122"/>
  <c r="D2" i="122"/>
  <c r="C1" i="122"/>
  <c r="C23" i="76"/>
  <c r="D3" i="11"/>
  <c r="B22" i="11"/>
  <c r="B19" i="11"/>
  <c r="B17" i="11"/>
  <c r="B15" i="11"/>
  <c r="B12" i="11"/>
  <c r="B10" i="11"/>
  <c r="B28" i="11"/>
  <c r="L12" i="123" l="1"/>
  <c r="L12" i="122"/>
  <c r="I12" i="123"/>
  <c r="F12" i="123"/>
  <c r="C12" i="123"/>
  <c r="C17" i="123" s="1"/>
  <c r="M10" i="124"/>
  <c r="L12" i="124"/>
  <c r="F12" i="122"/>
  <c r="I12" i="122"/>
  <c r="J10" i="124"/>
  <c r="I12" i="124"/>
  <c r="G10" i="124"/>
  <c r="F12" i="124"/>
  <c r="C12" i="122"/>
  <c r="C17" i="122" s="1"/>
  <c r="D10" i="124"/>
  <c r="C12" i="124"/>
  <c r="C17" i="124" s="1"/>
  <c r="M10" i="123"/>
  <c r="M10" i="122"/>
  <c r="J10" i="122"/>
  <c r="J10" i="123"/>
  <c r="D10" i="122"/>
  <c r="G10" i="123"/>
  <c r="G10" i="122"/>
  <c r="D10" i="123"/>
  <c r="C20" i="124"/>
  <c r="C20" i="123"/>
  <c r="C20" i="122"/>
  <c r="H20" i="130"/>
  <c r="G20" i="130"/>
  <c r="F20" i="130"/>
  <c r="G19" i="134"/>
  <c r="F48" i="3"/>
  <c r="G18" i="131"/>
  <c r="G18" i="137"/>
  <c r="G20" i="137" s="1"/>
  <c r="F18" i="137"/>
  <c r="F20" i="137" s="1"/>
  <c r="L48" i="3"/>
  <c r="I18" i="130"/>
  <c r="I20" i="130" s="1"/>
  <c r="H23" i="133"/>
  <c r="I23" i="133"/>
  <c r="G23" i="133"/>
  <c r="F23" i="133"/>
  <c r="H18" i="137"/>
  <c r="H20" i="137" s="1"/>
  <c r="C19" i="76"/>
  <c r="B22" i="8"/>
  <c r="B20" i="8"/>
  <c r="B19" i="8"/>
  <c r="B17" i="8"/>
  <c r="B12" i="8"/>
  <c r="B10" i="8"/>
  <c r="C10" i="8"/>
  <c r="F10" i="8"/>
  <c r="D3" i="8"/>
  <c r="C15" i="123" l="1"/>
  <c r="C19" i="123" s="1"/>
  <c r="C22" i="123" s="1"/>
  <c r="C15" i="122"/>
  <c r="C19" i="122" s="1"/>
  <c r="C22" i="122" s="1"/>
  <c r="C15" i="124"/>
  <c r="C19" i="124" s="1"/>
  <c r="C22" i="124" s="1"/>
  <c r="C39" i="3" l="1"/>
  <c r="L39" i="3"/>
  <c r="G34" i="26"/>
  <c r="I10" i="8"/>
  <c r="F11" i="71"/>
  <c r="F1" i="110"/>
  <c r="E2" i="110"/>
  <c r="G2" i="110"/>
  <c r="F1" i="109"/>
  <c r="E2" i="109"/>
  <c r="G2" i="109"/>
  <c r="F1" i="108"/>
  <c r="E2" i="108"/>
  <c r="G2" i="108"/>
  <c r="F6" i="28"/>
  <c r="F8" i="28"/>
  <c r="F10" i="28"/>
  <c r="F12" i="28"/>
  <c r="F14" i="28"/>
  <c r="F6" i="114"/>
  <c r="F8" i="114"/>
  <c r="F10" i="114"/>
  <c r="F12" i="114"/>
  <c r="F14" i="114"/>
  <c r="F16" i="114"/>
  <c r="F6" i="49"/>
  <c r="F10" i="49"/>
  <c r="F12" i="49"/>
  <c r="F14" i="49"/>
  <c r="F16" i="49"/>
  <c r="D34" i="49"/>
  <c r="F35" i="49"/>
  <c r="F36" i="49"/>
  <c r="C24" i="26"/>
  <c r="G32" i="26"/>
  <c r="G33" i="26"/>
  <c r="F3" i="75"/>
  <c r="H5" i="75"/>
  <c r="I5" i="75"/>
  <c r="F3" i="52"/>
  <c r="H5" i="52"/>
  <c r="I5" i="52"/>
  <c r="F3" i="51"/>
  <c r="H5" i="51"/>
  <c r="I5" i="51"/>
  <c r="C3" i="48"/>
  <c r="C5" i="48"/>
  <c r="D5" i="48"/>
  <c r="D3" i="45"/>
  <c r="E5" i="45"/>
  <c r="F5" i="45"/>
  <c r="C3" i="44"/>
  <c r="G5" i="44"/>
  <c r="H5" i="44"/>
  <c r="A12" i="44"/>
  <c r="A13" i="44" s="1"/>
  <c r="A14" i="44" s="1"/>
  <c r="A15" i="44" s="1"/>
  <c r="A16" i="44" s="1"/>
  <c r="A17" i="44" s="1"/>
  <c r="A18" i="44" s="1"/>
  <c r="A19" i="44" s="1"/>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C3" i="43"/>
  <c r="F4" i="43"/>
  <c r="G4" i="43"/>
  <c r="A12" i="43"/>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D3" i="42"/>
  <c r="G4" i="42"/>
  <c r="H4" i="42"/>
  <c r="A12" i="42"/>
  <c r="A13" i="42" s="1"/>
  <c r="A14" i="42" s="1"/>
  <c r="A15" i="42" s="1"/>
  <c r="A16" i="42" s="1"/>
  <c r="A17" i="42" s="1"/>
  <c r="A18" i="42" s="1"/>
  <c r="A19" i="42" s="1"/>
  <c r="A20" i="42" s="1"/>
  <c r="A21" i="42" s="1"/>
  <c r="A22" i="42" s="1"/>
  <c r="A23" i="42" s="1"/>
  <c r="A24" i="42" s="1"/>
  <c r="A25" i="42" s="1"/>
  <c r="A26" i="42" s="1"/>
  <c r="A27" i="42" s="1"/>
  <c r="A28" i="42" s="1"/>
  <c r="A29" i="42" s="1"/>
  <c r="A32" i="42"/>
  <c r="A33" i="42" s="1"/>
  <c r="A34" i="42" s="1"/>
  <c r="A35" i="42" s="1"/>
  <c r="A36" i="42" s="1"/>
  <c r="A37" i="42" s="1"/>
  <c r="A38" i="42" s="1"/>
  <c r="A39" i="42" s="1"/>
  <c r="A40" i="42" s="1"/>
  <c r="A41" i="42" s="1"/>
  <c r="A42" i="42" s="1"/>
  <c r="A43" i="42" s="1"/>
  <c r="A44" i="42" s="1"/>
  <c r="A45" i="42" s="1"/>
  <c r="A46" i="42" s="1"/>
  <c r="A47" i="42" s="1"/>
  <c r="A48" i="42" s="1"/>
  <c r="A49" i="42" s="1"/>
  <c r="A52" i="42"/>
  <c r="A53" i="42" s="1"/>
  <c r="A54" i="42" s="1"/>
  <c r="A55" i="42" s="1"/>
  <c r="A56" i="42" s="1"/>
  <c r="A57" i="42" s="1"/>
  <c r="A58" i="42" s="1"/>
  <c r="A59" i="42" s="1"/>
  <c r="A60" i="42" s="1"/>
  <c r="C3" i="41"/>
  <c r="G5" i="41"/>
  <c r="H5" i="41"/>
  <c r="A13" i="41"/>
  <c r="A14" i="41" s="1"/>
  <c r="A15" i="41" s="1"/>
  <c r="A16" i="41" s="1"/>
  <c r="A17" i="41" s="1"/>
  <c r="A18" i="41" s="1"/>
  <c r="A19" i="41" s="1"/>
  <c r="A20" i="41" s="1"/>
  <c r="A21" i="41" s="1"/>
  <c r="A22" i="41" s="1"/>
  <c r="A23" i="41" s="1"/>
  <c r="A24" i="41" s="1"/>
  <c r="A25" i="41" s="1"/>
  <c r="A26" i="41" s="1"/>
  <c r="A27" i="41" s="1"/>
  <c r="A28" i="41" s="1"/>
  <c r="A29" i="41" s="1"/>
  <c r="A30" i="41" s="1"/>
  <c r="A31" i="41" s="1"/>
  <c r="A32" i="41" s="1"/>
  <c r="A33" i="41" s="1"/>
  <c r="A34" i="41" s="1"/>
  <c r="A35" i="41" s="1"/>
  <c r="A36" i="41" s="1"/>
  <c r="A37" i="41" s="1"/>
  <c r="A38" i="41" s="1"/>
  <c r="A39" i="41" s="1"/>
  <c r="A40" i="41" s="1"/>
  <c r="D3" i="40"/>
  <c r="G5" i="40"/>
  <c r="H5" i="40"/>
  <c r="A12" i="40"/>
  <c r="A13" i="40" s="1"/>
  <c r="A14" i="40" s="1"/>
  <c r="A15" i="40" s="1"/>
  <c r="A16" i="40" s="1"/>
  <c r="A17" i="40" s="1"/>
  <c r="A18" i="40" s="1"/>
  <c r="A19" i="40" s="1"/>
  <c r="A20" i="40" s="1"/>
  <c r="A21" i="40" s="1"/>
  <c r="A22" i="40" s="1"/>
  <c r="A23" i="40" s="1"/>
  <c r="A24" i="40" s="1"/>
  <c r="A25" i="40" s="1"/>
  <c r="A26" i="40" s="1"/>
  <c r="A27" i="40" s="1"/>
  <c r="A28" i="40" s="1"/>
  <c r="A29" i="40" s="1"/>
  <c r="A30" i="40" s="1"/>
  <c r="A31" i="40" s="1"/>
  <c r="A32" i="40" s="1"/>
  <c r="A33" i="40" s="1"/>
  <c r="C3" i="39"/>
  <c r="G5" i="39"/>
  <c r="H5" i="39"/>
  <c r="A12" i="39"/>
  <c r="A13" i="39" s="1"/>
  <c r="A14" i="39" s="1"/>
  <c r="A15" i="39" s="1"/>
  <c r="A16" i="39" s="1"/>
  <c r="A17" i="39" s="1"/>
  <c r="A18" i="39" s="1"/>
  <c r="A19" i="39" s="1"/>
  <c r="A20" i="39" s="1"/>
  <c r="A21" i="39" s="1"/>
  <c r="A22" i="39" s="1"/>
  <c r="A23" i="39" s="1"/>
  <c r="A24" i="39" s="1"/>
  <c r="A25" i="39" s="1"/>
  <c r="A26" i="39" s="1"/>
  <c r="A27" i="39" s="1"/>
  <c r="A28" i="39" s="1"/>
  <c r="A29" i="39" s="1"/>
  <c r="A30" i="39" s="1"/>
  <c r="A31" i="39" s="1"/>
  <c r="A32" i="39" s="1"/>
  <c r="A33" i="39" s="1"/>
  <c r="A34" i="39" s="1"/>
  <c r="A35" i="39" s="1"/>
  <c r="A36" i="39" s="1"/>
  <c r="A37" i="39" s="1"/>
  <c r="A38" i="39" s="1"/>
  <c r="C3" i="38"/>
  <c r="E5" i="38"/>
  <c r="F5" i="38"/>
  <c r="C3" i="37"/>
  <c r="G5" i="37"/>
  <c r="H5" i="37"/>
  <c r="D3" i="36"/>
  <c r="H5" i="36"/>
  <c r="I5" i="36"/>
  <c r="E2" i="32"/>
  <c r="F4" i="32"/>
  <c r="G4" i="32"/>
  <c r="E2" i="31"/>
  <c r="F4" i="31"/>
  <c r="G4" i="31"/>
  <c r="K16" i="31"/>
  <c r="K18" i="31"/>
  <c r="C1" i="11"/>
  <c r="D2" i="11"/>
  <c r="F2" i="11"/>
  <c r="C5" i="11"/>
  <c r="C6" i="11"/>
  <c r="A40" i="11" s="1"/>
  <c r="F6" i="11"/>
  <c r="I6" i="11"/>
  <c r="L6" i="11"/>
  <c r="C8" i="11"/>
  <c r="F8" i="11"/>
  <c r="I8" i="11"/>
  <c r="L8" i="11"/>
  <c r="C1" i="21"/>
  <c r="D2" i="21"/>
  <c r="F2" i="21"/>
  <c r="C5" i="21"/>
  <c r="C6" i="21"/>
  <c r="F6" i="21"/>
  <c r="I6" i="21"/>
  <c r="L6" i="21"/>
  <c r="C8" i="21"/>
  <c r="F8" i="21"/>
  <c r="I8" i="21"/>
  <c r="L8" i="21"/>
  <c r="A40" i="21"/>
  <c r="C1" i="8"/>
  <c r="D2" i="8"/>
  <c r="F2" i="8"/>
  <c r="C5" i="8"/>
  <c r="C6" i="8"/>
  <c r="A40" i="8" s="1"/>
  <c r="F6" i="8"/>
  <c r="I6" i="8"/>
  <c r="L6" i="8"/>
  <c r="C8" i="8"/>
  <c r="C12" i="8" s="1"/>
  <c r="F8" i="8"/>
  <c r="F12" i="8" s="1"/>
  <c r="I8" i="8"/>
  <c r="L8" i="8"/>
  <c r="L10" i="8"/>
  <c r="C1" i="9"/>
  <c r="D2" i="9"/>
  <c r="F2" i="9"/>
  <c r="C5" i="9"/>
  <c r="C6" i="9"/>
  <c r="A40" i="9" s="1"/>
  <c r="F6" i="9"/>
  <c r="I6" i="9"/>
  <c r="L6" i="9"/>
  <c r="C8" i="9"/>
  <c r="F8" i="9"/>
  <c r="I8" i="9"/>
  <c r="L8" i="9"/>
  <c r="C10" i="9"/>
  <c r="F10" i="9"/>
  <c r="I10" i="9"/>
  <c r="L10" i="9"/>
  <c r="C1" i="10"/>
  <c r="D2" i="10"/>
  <c r="F2" i="10"/>
  <c r="C5" i="10"/>
  <c r="C6" i="10"/>
  <c r="F6" i="10"/>
  <c r="I6" i="10"/>
  <c r="L6" i="10"/>
  <c r="C8" i="10"/>
  <c r="F8" i="10"/>
  <c r="I8" i="10"/>
  <c r="L8" i="10"/>
  <c r="A31" i="10"/>
  <c r="E1" i="7"/>
  <c r="D2" i="7"/>
  <c r="F2" i="7"/>
  <c r="C5" i="7"/>
  <c r="C6" i="7"/>
  <c r="A39" i="7" s="1"/>
  <c r="F6" i="7"/>
  <c r="I6" i="7"/>
  <c r="L6" i="7"/>
  <c r="C8" i="7"/>
  <c r="F8" i="7"/>
  <c r="I8" i="7"/>
  <c r="L8" i="7"/>
  <c r="C10" i="7"/>
  <c r="F10" i="7"/>
  <c r="I10" i="7"/>
  <c r="L10" i="7"/>
  <c r="C1" i="12"/>
  <c r="C2" i="12"/>
  <c r="F2" i="12"/>
  <c r="C4" i="12"/>
  <c r="C5" i="12"/>
  <c r="C30" i="12" s="1"/>
  <c r="F5" i="12"/>
  <c r="F30" i="12" s="1"/>
  <c r="I5" i="12"/>
  <c r="I30" i="12" s="1"/>
  <c r="L5" i="12"/>
  <c r="L28" i="12" s="1"/>
  <c r="I20" i="133" s="1"/>
  <c r="I21" i="133" s="1"/>
  <c r="I22" i="133" s="1"/>
  <c r="C7" i="12"/>
  <c r="F7" i="12"/>
  <c r="I7" i="12"/>
  <c r="L7" i="12"/>
  <c r="G1" i="13"/>
  <c r="F2" i="13"/>
  <c r="G2" i="13"/>
  <c r="F5" i="13"/>
  <c r="M5" i="13"/>
  <c r="F9" i="13"/>
  <c r="F19" i="13" s="1"/>
  <c r="M9" i="13"/>
  <c r="M19" i="13" s="1"/>
  <c r="F13" i="13"/>
  <c r="M13" i="13"/>
  <c r="G1" i="14"/>
  <c r="F2" i="14"/>
  <c r="G2" i="14"/>
  <c r="A5" i="14"/>
  <c r="H7" i="14" s="1"/>
  <c r="F5" i="14"/>
  <c r="M5" i="14"/>
  <c r="F9" i="14"/>
  <c r="F19" i="14" s="1"/>
  <c r="M9" i="14"/>
  <c r="M19" i="14" s="1"/>
  <c r="F13" i="14"/>
  <c r="M13" i="14"/>
  <c r="E1" i="58"/>
  <c r="D2" i="58"/>
  <c r="F2" i="58"/>
  <c r="C5" i="58"/>
  <c r="C7" i="58"/>
  <c r="F7" i="58"/>
  <c r="I7" i="58"/>
  <c r="L7" i="58"/>
  <c r="C14" i="58"/>
  <c r="F14" i="58"/>
  <c r="I14" i="58"/>
  <c r="L14" i="58"/>
  <c r="C17" i="58"/>
  <c r="F17" i="58"/>
  <c r="I17" i="58"/>
  <c r="L17" i="58"/>
  <c r="C18" i="58"/>
  <c r="F18" i="58"/>
  <c r="I18" i="58"/>
  <c r="L18" i="58"/>
  <c r="E1" i="57"/>
  <c r="D2" i="57"/>
  <c r="F2" i="57"/>
  <c r="C5" i="57"/>
  <c r="C13" i="57"/>
  <c r="F13" i="57"/>
  <c r="I13" i="57"/>
  <c r="L13" i="57"/>
  <c r="C16" i="57"/>
  <c r="F16" i="57"/>
  <c r="I16" i="57"/>
  <c r="L16" i="57"/>
  <c r="C17" i="57"/>
  <c r="F17" i="57"/>
  <c r="I17" i="57"/>
  <c r="L17" i="57"/>
  <c r="G1" i="25"/>
  <c r="F2" i="25"/>
  <c r="G2" i="25"/>
  <c r="C4" i="25"/>
  <c r="C6" i="25"/>
  <c r="I6" i="25"/>
  <c r="L6" i="25"/>
  <c r="C12" i="25"/>
  <c r="C14" i="25" s="1"/>
  <c r="F12" i="25"/>
  <c r="F14" i="25" s="1"/>
  <c r="I12" i="25"/>
  <c r="I14" i="25" s="1"/>
  <c r="L12" i="25"/>
  <c r="L14" i="25" s="1"/>
  <c r="C20" i="25"/>
  <c r="C22" i="25" s="1"/>
  <c r="F20" i="25"/>
  <c r="F22" i="25" s="1"/>
  <c r="I20" i="25"/>
  <c r="I22" i="25" s="1"/>
  <c r="L20" i="25"/>
  <c r="L22" i="25" s="1"/>
  <c r="E1" i="24"/>
  <c r="D2" i="24"/>
  <c r="F2" i="24"/>
  <c r="B4" i="24"/>
  <c r="B6" i="24"/>
  <c r="B7" i="24" s="1"/>
  <c r="F6" i="24"/>
  <c r="F7" i="24" s="1"/>
  <c r="H6" i="24"/>
  <c r="H7" i="24" s="1"/>
  <c r="B31" i="24"/>
  <c r="D31" i="24"/>
  <c r="F31" i="24"/>
  <c r="H31" i="24"/>
  <c r="F2" i="33"/>
  <c r="F4" i="33"/>
  <c r="G4" i="33"/>
  <c r="K16" i="33"/>
  <c r="K18" i="33"/>
  <c r="D3" i="54"/>
  <c r="D5" i="54"/>
  <c r="E5" i="54"/>
  <c r="J20" i="54"/>
  <c r="J21" i="54"/>
  <c r="J22" i="54"/>
  <c r="J23" i="54"/>
  <c r="J24" i="54"/>
  <c r="J25" i="54"/>
  <c r="J26" i="54"/>
  <c r="J27" i="54"/>
  <c r="J28" i="54"/>
  <c r="J29" i="54"/>
  <c r="J30" i="54"/>
  <c r="J31" i="54"/>
  <c r="J32" i="54"/>
  <c r="J33" i="54"/>
  <c r="J34" i="54"/>
  <c r="J35" i="54"/>
  <c r="J36" i="54"/>
  <c r="J37" i="54"/>
  <c r="J38" i="54"/>
  <c r="J39" i="54"/>
  <c r="J40" i="54"/>
  <c r="J41" i="54"/>
  <c r="J42" i="54"/>
  <c r="J43" i="54"/>
  <c r="J44" i="54"/>
  <c r="F1" i="15"/>
  <c r="E2" i="15"/>
  <c r="G2" i="15"/>
  <c r="B4" i="15"/>
  <c r="D4" i="15" s="1"/>
  <c r="F4" i="15" s="1"/>
  <c r="H4" i="15" s="1"/>
  <c r="J4" i="15" s="1"/>
  <c r="B6" i="15"/>
  <c r="D6" i="15" s="1"/>
  <c r="C10" i="15"/>
  <c r="E10" i="15"/>
  <c r="G10" i="15"/>
  <c r="I10" i="15"/>
  <c r="K10" i="15"/>
  <c r="H14" i="15"/>
  <c r="D16" i="15"/>
  <c r="D1" i="64"/>
  <c r="D2" i="64"/>
  <c r="F2" i="64"/>
  <c r="B7" i="64"/>
  <c r="B8" i="64" s="1"/>
  <c r="B9" i="64" s="1"/>
  <c r="B10" i="64" s="1"/>
  <c r="B11" i="64" s="1"/>
  <c r="B12" i="64" s="1"/>
  <c r="B13" i="64" s="1"/>
  <c r="B14" i="64" s="1"/>
  <c r="B15" i="64" s="1"/>
  <c r="B16" i="64" s="1"/>
  <c r="B17" i="64" s="1"/>
  <c r="B18" i="64" s="1"/>
  <c r="C7" i="64"/>
  <c r="F7" i="64"/>
  <c r="C8" i="64"/>
  <c r="F8" i="64"/>
  <c r="C9" i="64"/>
  <c r="F9" i="64"/>
  <c r="C10" i="64"/>
  <c r="F10" i="64"/>
  <c r="C11" i="64"/>
  <c r="F11" i="64"/>
  <c r="C12" i="64"/>
  <c r="F12" i="64"/>
  <c r="C13" i="64"/>
  <c r="F13" i="64"/>
  <c r="C14" i="64"/>
  <c r="F14" i="64"/>
  <c r="C15" i="64"/>
  <c r="F15" i="64"/>
  <c r="C16" i="64"/>
  <c r="F16" i="64"/>
  <c r="C17" i="64"/>
  <c r="F17" i="64"/>
  <c r="C18" i="64"/>
  <c r="F18" i="64"/>
  <c r="D1" i="63"/>
  <c r="D2" i="63"/>
  <c r="F2" i="63"/>
  <c r="B7" i="63"/>
  <c r="B8" i="63" s="1"/>
  <c r="B9" i="63" s="1"/>
  <c r="B10" i="63" s="1"/>
  <c r="B11" i="63" s="1"/>
  <c r="B12" i="63" s="1"/>
  <c r="B13" i="63" s="1"/>
  <c r="B14" i="63" s="1"/>
  <c r="B15" i="63" s="1"/>
  <c r="B16" i="63" s="1"/>
  <c r="B17" i="63" s="1"/>
  <c r="B18" i="63" s="1"/>
  <c r="F7" i="63"/>
  <c r="F8" i="63"/>
  <c r="F9" i="63"/>
  <c r="F10" i="63"/>
  <c r="F11" i="63"/>
  <c r="F12" i="63"/>
  <c r="F13" i="63"/>
  <c r="F14" i="63"/>
  <c r="F15" i="63"/>
  <c r="F16" i="63"/>
  <c r="F17" i="63"/>
  <c r="F18" i="63"/>
  <c r="D1" i="62"/>
  <c r="D2" i="62"/>
  <c r="F2" i="62"/>
  <c r="B7" i="62"/>
  <c r="B8" i="62" s="1"/>
  <c r="B9" i="62" s="1"/>
  <c r="B10" i="62" s="1"/>
  <c r="B11" i="62" s="1"/>
  <c r="B12" i="62" s="1"/>
  <c r="B13" i="62" s="1"/>
  <c r="B14" i="62" s="1"/>
  <c r="B15" i="62" s="1"/>
  <c r="B16" i="62" s="1"/>
  <c r="B17" i="62" s="1"/>
  <c r="B18" i="62" s="1"/>
  <c r="C7" i="62"/>
  <c r="F7" i="62"/>
  <c r="C8" i="62"/>
  <c r="F8" i="62"/>
  <c r="C9" i="62"/>
  <c r="F9" i="62"/>
  <c r="C10" i="62"/>
  <c r="F10" i="62"/>
  <c r="C11" i="62"/>
  <c r="F11" i="62"/>
  <c r="C12" i="62"/>
  <c r="F12" i="62"/>
  <c r="C13" i="62"/>
  <c r="F13" i="62"/>
  <c r="C14" i="62"/>
  <c r="F14" i="62"/>
  <c r="C15" i="62"/>
  <c r="F15" i="62"/>
  <c r="C16" i="62"/>
  <c r="F16" i="62"/>
  <c r="C17" i="62"/>
  <c r="F17" i="62"/>
  <c r="C18" i="62"/>
  <c r="F18" i="62"/>
  <c r="D1" i="61"/>
  <c r="D2" i="61"/>
  <c r="F2" i="61"/>
  <c r="B7" i="61"/>
  <c r="B8" i="61" s="1"/>
  <c r="B9" i="61" s="1"/>
  <c r="B10" i="61" s="1"/>
  <c r="B11" i="61" s="1"/>
  <c r="B12" i="61" s="1"/>
  <c r="B13" i="61" s="1"/>
  <c r="B14" i="61" s="1"/>
  <c r="B15" i="61" s="1"/>
  <c r="B16" i="61" s="1"/>
  <c r="B17" i="61" s="1"/>
  <c r="B18" i="61" s="1"/>
  <c r="C7" i="61"/>
  <c r="F7" i="61"/>
  <c r="C8" i="61"/>
  <c r="F8" i="61"/>
  <c r="C9" i="61"/>
  <c r="F9" i="61"/>
  <c r="C10" i="61"/>
  <c r="F10" i="61"/>
  <c r="C11" i="61"/>
  <c r="F11" i="61"/>
  <c r="C12" i="61"/>
  <c r="F12" i="61"/>
  <c r="C13" i="61"/>
  <c r="F13" i="61"/>
  <c r="C14" i="61"/>
  <c r="F14" i="61"/>
  <c r="C15" i="61"/>
  <c r="F15" i="61"/>
  <c r="C16" i="61"/>
  <c r="F16" i="61"/>
  <c r="C17" i="61"/>
  <c r="F17" i="61"/>
  <c r="C18" i="61"/>
  <c r="F18" i="61"/>
  <c r="H2" i="60"/>
  <c r="I3" i="60"/>
  <c r="K3" i="60"/>
  <c r="E6" i="60"/>
  <c r="H6" i="60" s="1"/>
  <c r="K6" i="60" s="1"/>
  <c r="N6" i="60" s="1"/>
  <c r="Q6" i="60" s="1"/>
  <c r="B23" i="60" s="1"/>
  <c r="E23" i="60" s="1"/>
  <c r="H23" i="60" s="1"/>
  <c r="K23" i="60" s="1"/>
  <c r="N23" i="60" s="1"/>
  <c r="Q23" i="60" s="1"/>
  <c r="C8" i="60"/>
  <c r="F8" i="60"/>
  <c r="I8" i="60"/>
  <c r="L8" i="60"/>
  <c r="O8" i="60"/>
  <c r="R8" i="60"/>
  <c r="C9" i="60"/>
  <c r="F9" i="60"/>
  <c r="I9" i="60"/>
  <c r="L9" i="60"/>
  <c r="O9" i="60"/>
  <c r="R9" i="60"/>
  <c r="C10" i="60"/>
  <c r="F10" i="60"/>
  <c r="I10" i="60"/>
  <c r="L10" i="60"/>
  <c r="O10" i="60"/>
  <c r="R10" i="60"/>
  <c r="C11" i="60"/>
  <c r="E40" i="60" s="1"/>
  <c r="F11" i="60"/>
  <c r="I11" i="60"/>
  <c r="L11" i="60"/>
  <c r="O11" i="60"/>
  <c r="R11" i="60"/>
  <c r="B13" i="60"/>
  <c r="C13" i="60" s="1"/>
  <c r="E13" i="60"/>
  <c r="E12" i="60" s="1"/>
  <c r="F12" i="60" s="1"/>
  <c r="H13" i="60"/>
  <c r="H12" i="60" s="1"/>
  <c r="I12" i="60" s="1"/>
  <c r="K13" i="60"/>
  <c r="K12" i="60" s="1"/>
  <c r="L12" i="60" s="1"/>
  <c r="N13" i="60"/>
  <c r="N12" i="60" s="1"/>
  <c r="O12" i="60" s="1"/>
  <c r="Q13" i="60"/>
  <c r="Q12" i="60" s="1"/>
  <c r="R12" i="60" s="1"/>
  <c r="C14" i="60"/>
  <c r="F14" i="60"/>
  <c r="I14" i="60"/>
  <c r="L14" i="60"/>
  <c r="O14" i="60"/>
  <c r="R14" i="60"/>
  <c r="C15" i="60"/>
  <c r="E44" i="60" s="1"/>
  <c r="F15" i="60"/>
  <c r="I15" i="60"/>
  <c r="L15" i="60"/>
  <c r="O15" i="60"/>
  <c r="R15" i="60"/>
  <c r="B16" i="60"/>
  <c r="C7" i="63" s="1"/>
  <c r="E16" i="60"/>
  <c r="C8" i="63" s="1"/>
  <c r="H16" i="60"/>
  <c r="C9" i="63" s="1"/>
  <c r="K16" i="60"/>
  <c r="C10" i="63" s="1"/>
  <c r="N16" i="60"/>
  <c r="C11" i="63" s="1"/>
  <c r="Q16" i="60"/>
  <c r="C12" i="63" s="1"/>
  <c r="C17" i="60"/>
  <c r="F17" i="60"/>
  <c r="I17" i="60"/>
  <c r="L17" i="60"/>
  <c r="O17" i="60"/>
  <c r="R17" i="60"/>
  <c r="C25" i="60"/>
  <c r="F25" i="60"/>
  <c r="I25" i="60"/>
  <c r="L25" i="60"/>
  <c r="O25" i="60"/>
  <c r="R25" i="60"/>
  <c r="C26" i="60"/>
  <c r="F26" i="60"/>
  <c r="I26" i="60"/>
  <c r="L26" i="60"/>
  <c r="O26" i="60"/>
  <c r="R26" i="60"/>
  <c r="C27" i="60"/>
  <c r="F27" i="60"/>
  <c r="I27" i="60"/>
  <c r="L27" i="60"/>
  <c r="O27" i="60"/>
  <c r="R27" i="60"/>
  <c r="C28" i="60"/>
  <c r="F28" i="60"/>
  <c r="I28" i="60"/>
  <c r="L28" i="60"/>
  <c r="O28" i="60"/>
  <c r="R28" i="60"/>
  <c r="B30" i="60"/>
  <c r="B29" i="60" s="1"/>
  <c r="C29" i="60" s="1"/>
  <c r="E30" i="60"/>
  <c r="E29" i="60" s="1"/>
  <c r="F29" i="60" s="1"/>
  <c r="H30" i="60"/>
  <c r="H29" i="60" s="1"/>
  <c r="I29" i="60" s="1"/>
  <c r="K30" i="60"/>
  <c r="K29" i="60" s="1"/>
  <c r="L29" i="60" s="1"/>
  <c r="N30" i="60"/>
  <c r="N29" i="60" s="1"/>
  <c r="O29" i="60" s="1"/>
  <c r="Q30" i="60"/>
  <c r="Q29" i="60" s="1"/>
  <c r="R29" i="60" s="1"/>
  <c r="C31" i="60"/>
  <c r="F31" i="60"/>
  <c r="I31" i="60"/>
  <c r="L31" i="60"/>
  <c r="O31" i="60"/>
  <c r="R31" i="60"/>
  <c r="C32" i="60"/>
  <c r="F32" i="60"/>
  <c r="I32" i="60"/>
  <c r="L32" i="60"/>
  <c r="O32" i="60"/>
  <c r="R32" i="60"/>
  <c r="B33" i="60"/>
  <c r="C13" i="63" s="1"/>
  <c r="E33" i="60"/>
  <c r="C14" i="63" s="1"/>
  <c r="H33" i="60"/>
  <c r="C15" i="63" s="1"/>
  <c r="K33" i="60"/>
  <c r="C16" i="63" s="1"/>
  <c r="N33" i="60"/>
  <c r="C17" i="63" s="1"/>
  <c r="Q33" i="60"/>
  <c r="C18" i="63" s="1"/>
  <c r="C34" i="60"/>
  <c r="F34" i="60"/>
  <c r="I34" i="60"/>
  <c r="L34" i="60"/>
  <c r="O34" i="60"/>
  <c r="R34" i="60"/>
  <c r="B37" i="60"/>
  <c r="C37" i="60" s="1"/>
  <c r="B38" i="60"/>
  <c r="B39" i="60"/>
  <c r="B40" i="60"/>
  <c r="B43" i="60"/>
  <c r="B44" i="60"/>
  <c r="B46" i="60"/>
  <c r="C2" i="71"/>
  <c r="D3" i="71"/>
  <c r="B5" i="71"/>
  <c r="B6" i="71"/>
  <c r="D6" i="71"/>
  <c r="F6" i="71"/>
  <c r="H6" i="71"/>
  <c r="E2" i="16"/>
  <c r="G2" i="16"/>
  <c r="H4" i="16"/>
  <c r="B5" i="16"/>
  <c r="D5" i="16"/>
  <c r="F5" i="16"/>
  <c r="H5" i="16"/>
  <c r="B7" i="16"/>
  <c r="D7" i="16"/>
  <c r="F7" i="16"/>
  <c r="H7" i="16"/>
  <c r="B15" i="16"/>
  <c r="D15" i="16"/>
  <c r="F15" i="16"/>
  <c r="H15" i="16"/>
  <c r="J16" i="16"/>
  <c r="C1" i="3"/>
  <c r="D2" i="3"/>
  <c r="G2" i="3"/>
  <c r="C4" i="3"/>
  <c r="C5" i="3"/>
  <c r="F5" i="3"/>
  <c r="F6" i="25" s="1"/>
  <c r="I5" i="3"/>
  <c r="L5" i="3"/>
  <c r="C7" i="3"/>
  <c r="F7" i="3"/>
  <c r="I7" i="3"/>
  <c r="L7" i="3"/>
  <c r="C18" i="3"/>
  <c r="F18" i="3"/>
  <c r="I18" i="3"/>
  <c r="L18" i="3"/>
  <c r="F18" i="25"/>
  <c r="I23" i="3"/>
  <c r="I18" i="25" s="1"/>
  <c r="L23" i="3"/>
  <c r="L18" i="25" s="1"/>
  <c r="F39" i="3"/>
  <c r="I39" i="3"/>
  <c r="C45" i="3"/>
  <c r="F45" i="3"/>
  <c r="I45" i="3"/>
  <c r="L45" i="3"/>
  <c r="C1" i="5"/>
  <c r="E2" i="5"/>
  <c r="F2" i="5"/>
  <c r="B4" i="5"/>
  <c r="B5" i="5"/>
  <c r="E5" i="5"/>
  <c r="B32" i="5"/>
  <c r="C32" i="5" s="1"/>
  <c r="E32" i="5"/>
  <c r="F32" i="5" s="1"/>
  <c r="H32" i="5"/>
  <c r="I32" i="5" s="1"/>
  <c r="K32" i="5"/>
  <c r="L32" i="5" s="1"/>
  <c r="C1" i="6"/>
  <c r="E2" i="6"/>
  <c r="F2" i="6"/>
  <c r="B4" i="6"/>
  <c r="B5" i="6"/>
  <c r="E5" i="6"/>
  <c r="B32" i="6"/>
  <c r="C32" i="6" s="1"/>
  <c r="E32" i="6"/>
  <c r="F32" i="6" s="1"/>
  <c r="H32" i="6"/>
  <c r="I32" i="6" s="1"/>
  <c r="K32" i="6"/>
  <c r="L32" i="6" s="1"/>
  <c r="C2" i="2"/>
  <c r="G3" i="2"/>
  <c r="E5" i="2"/>
  <c r="D11" i="71"/>
  <c r="H11" i="71"/>
  <c r="D12" i="71"/>
  <c r="F12" i="71"/>
  <c r="H12" i="71"/>
  <c r="D13" i="71"/>
  <c r="H13" i="71"/>
  <c r="B20" i="71"/>
  <c r="D20" i="71"/>
  <c r="F20" i="71"/>
  <c r="B21" i="71"/>
  <c r="F21" i="71"/>
  <c r="H21" i="71"/>
  <c r="B22" i="71"/>
  <c r="D22" i="71"/>
  <c r="F22" i="71"/>
  <c r="H22" i="71"/>
  <c r="B23" i="71"/>
  <c r="D23" i="71"/>
  <c r="F23" i="71"/>
  <c r="H23" i="71"/>
  <c r="B28" i="71"/>
  <c r="D28" i="71"/>
  <c r="F28" i="71"/>
  <c r="B29" i="71"/>
  <c r="D29" i="71"/>
  <c r="F29" i="71"/>
  <c r="H29" i="71"/>
  <c r="B30" i="71"/>
  <c r="D30" i="71"/>
  <c r="F30" i="71"/>
  <c r="H30" i="71"/>
  <c r="B31" i="71"/>
  <c r="D31" i="71"/>
  <c r="F31" i="71"/>
  <c r="H31" i="71"/>
  <c r="B32" i="71"/>
  <c r="D32" i="71"/>
  <c r="F32" i="71"/>
  <c r="H32" i="71"/>
  <c r="I12" i="57"/>
  <c r="D40" i="71"/>
  <c r="F40" i="71"/>
  <c r="B41" i="71"/>
  <c r="D41" i="71"/>
  <c r="F41" i="71"/>
  <c r="H41" i="71"/>
  <c r="B42" i="71"/>
  <c r="D42" i="71"/>
  <c r="F42" i="71"/>
  <c r="H42" i="71"/>
  <c r="C2" i="30"/>
  <c r="C3" i="30"/>
  <c r="D3" i="30"/>
  <c r="D26" i="30"/>
  <c r="D36" i="30"/>
  <c r="D48" i="30"/>
  <c r="A4" i="76"/>
  <c r="A5" i="76" s="1"/>
  <c r="A6" i="76" s="1"/>
  <c r="A7" i="76" s="1"/>
  <c r="A8" i="76" s="1"/>
  <c r="A9" i="76" s="1"/>
  <c r="A10" i="76" s="1"/>
  <c r="A11" i="76" s="1"/>
  <c r="A12" i="76" s="1"/>
  <c r="A13" i="76" s="1"/>
  <c r="A14" i="76" s="1"/>
  <c r="A15" i="76" s="1"/>
  <c r="A16" i="76" s="1"/>
  <c r="A17" i="76" s="1"/>
  <c r="A18" i="76" s="1"/>
  <c r="A19" i="76" s="1"/>
  <c r="A20" i="76" s="1"/>
  <c r="A21" i="76" s="1"/>
  <c r="A22" i="76" s="1"/>
  <c r="A23" i="76" s="1"/>
  <c r="A24" i="76" s="1"/>
  <c r="A25" i="76" s="1"/>
  <c r="A26" i="76" s="1"/>
  <c r="A27" i="76" s="1"/>
  <c r="A28" i="76" s="1"/>
  <c r="A29" i="76" s="1"/>
  <c r="A30" i="76" s="1"/>
  <c r="A31" i="76" s="1"/>
  <c r="E4" i="76"/>
  <c r="E5" i="76" s="1"/>
  <c r="E6" i="76" s="1"/>
  <c r="E7" i="76" s="1"/>
  <c r="E8" i="76" s="1"/>
  <c r="E9" i="76" s="1"/>
  <c r="E10" i="76" s="1"/>
  <c r="E11" i="76" s="1"/>
  <c r="E12" i="76" s="1"/>
  <c r="E13" i="76" s="1"/>
  <c r="E14" i="76" s="1"/>
  <c r="E15" i="76" s="1"/>
  <c r="E16" i="76" s="1"/>
  <c r="E17" i="76" s="1"/>
  <c r="E18" i="76" s="1"/>
  <c r="E19" i="76" s="1"/>
  <c r="E20" i="76" s="1"/>
  <c r="E21" i="76" s="1"/>
  <c r="E24" i="76"/>
  <c r="E25" i="76" s="1"/>
  <c r="E26" i="76" s="1"/>
  <c r="E27" i="76" s="1"/>
  <c r="E28" i="76" s="1"/>
  <c r="E29" i="76" s="1"/>
  <c r="E30" i="76" s="1"/>
  <c r="E31" i="76" s="1"/>
  <c r="C22" i="61" l="1"/>
  <c r="C18" i="57"/>
  <c r="C19" i="58"/>
  <c r="I18" i="57"/>
  <c r="L30" i="12"/>
  <c r="I19" i="58"/>
  <c r="F18" i="57"/>
  <c r="J33" i="12"/>
  <c r="L19" i="58"/>
  <c r="I28" i="12"/>
  <c r="H20" i="133" s="1"/>
  <c r="H21" i="133" s="1"/>
  <c r="H22" i="133" s="1"/>
  <c r="F19" i="58"/>
  <c r="C22" i="62"/>
  <c r="M33" i="12"/>
  <c r="G33" i="12"/>
  <c r="F28" i="12"/>
  <c r="G20" i="133" s="1"/>
  <c r="G21" i="133" s="1"/>
  <c r="G22" i="133" s="1"/>
  <c r="C28" i="12"/>
  <c r="F20" i="133" s="1"/>
  <c r="F21" i="133" s="1"/>
  <c r="F22" i="133" s="1"/>
  <c r="D33" i="12"/>
  <c r="C22" i="64"/>
  <c r="A7" i="14"/>
  <c r="M15" i="13"/>
  <c r="H5" i="14"/>
  <c r="E4" i="5"/>
  <c r="E4" i="6"/>
  <c r="J18" i="54"/>
  <c r="I12" i="8"/>
  <c r="L12" i="8"/>
  <c r="L12" i="9"/>
  <c r="L12" i="7"/>
  <c r="M10" i="11"/>
  <c r="L12" i="11"/>
  <c r="I12" i="9"/>
  <c r="I12" i="7"/>
  <c r="J10" i="11"/>
  <c r="I12" i="11"/>
  <c r="F12" i="9"/>
  <c r="F12" i="7"/>
  <c r="G10" i="11"/>
  <c r="F12" i="11"/>
  <c r="C12" i="9"/>
  <c r="C17" i="9" s="1"/>
  <c r="C12" i="7"/>
  <c r="C17" i="7" s="1"/>
  <c r="D10" i="11"/>
  <c r="C12" i="11"/>
  <c r="C17" i="11" s="1"/>
  <c r="M10" i="7"/>
  <c r="J10" i="7"/>
  <c r="G10" i="7"/>
  <c r="G10" i="8"/>
  <c r="D10" i="8"/>
  <c r="C17" i="8"/>
  <c r="D10" i="7"/>
  <c r="M10" i="8"/>
  <c r="M10" i="9"/>
  <c r="L40" i="25"/>
  <c r="M45" i="3"/>
  <c r="M43" i="3"/>
  <c r="M41" i="3"/>
  <c r="M39" i="3"/>
  <c r="M37" i="3"/>
  <c r="M35" i="3"/>
  <c r="M31" i="3"/>
  <c r="M27" i="3"/>
  <c r="M17" i="3"/>
  <c r="M44" i="3"/>
  <c r="M42" i="3"/>
  <c r="M40" i="3"/>
  <c r="M38" i="3"/>
  <c r="M36" i="3"/>
  <c r="M34" i="3"/>
  <c r="M32" i="3"/>
  <c r="M28" i="3"/>
  <c r="M26" i="3"/>
  <c r="M24" i="3"/>
  <c r="M22" i="3"/>
  <c r="M20" i="3"/>
  <c r="M18" i="3"/>
  <c r="M16" i="3"/>
  <c r="M14" i="3"/>
  <c r="M12" i="3"/>
  <c r="M10" i="3"/>
  <c r="M33" i="3"/>
  <c r="M25" i="3"/>
  <c r="M23" i="3"/>
  <c r="M21" i="3"/>
  <c r="M19" i="3"/>
  <c r="M15" i="3"/>
  <c r="M13" i="3"/>
  <c r="M11" i="3"/>
  <c r="M7" i="3"/>
  <c r="C16" i="16"/>
  <c r="C15" i="16"/>
  <c r="J10" i="8"/>
  <c r="J10" i="9"/>
  <c r="J44" i="3"/>
  <c r="J45" i="3"/>
  <c r="J43" i="3"/>
  <c r="J41" i="3"/>
  <c r="J39" i="3"/>
  <c r="J37" i="3"/>
  <c r="J35" i="3"/>
  <c r="J33" i="3"/>
  <c r="J31" i="3"/>
  <c r="J27" i="3"/>
  <c r="J25" i="3"/>
  <c r="J23" i="3"/>
  <c r="J21" i="3"/>
  <c r="J19" i="3"/>
  <c r="J17" i="3"/>
  <c r="J15" i="3"/>
  <c r="J13" i="3"/>
  <c r="J11" i="3"/>
  <c r="J42" i="3"/>
  <c r="J40" i="3"/>
  <c r="J38" i="3"/>
  <c r="J36" i="3"/>
  <c r="J34" i="3"/>
  <c r="J32" i="3"/>
  <c r="J28" i="3"/>
  <c r="J26" i="3"/>
  <c r="J24" i="3"/>
  <c r="J22" i="3"/>
  <c r="J20" i="3"/>
  <c r="J18" i="3"/>
  <c r="J16" i="3"/>
  <c r="J14" i="3"/>
  <c r="J12" i="3"/>
  <c r="J10" i="3"/>
  <c r="J7" i="3"/>
  <c r="E16" i="16"/>
  <c r="E15" i="16"/>
  <c r="G10" i="9"/>
  <c r="F40" i="25"/>
  <c r="G44" i="3"/>
  <c r="G42" i="3"/>
  <c r="G39" i="3"/>
  <c r="G37" i="3"/>
  <c r="G35" i="3"/>
  <c r="G23" i="3"/>
  <c r="G14" i="3"/>
  <c r="G45" i="3"/>
  <c r="G43" i="3"/>
  <c r="G41" i="3"/>
  <c r="G38" i="3"/>
  <c r="G36" i="3"/>
  <c r="G34" i="3"/>
  <c r="G28" i="3"/>
  <c r="G26" i="3"/>
  <c r="G24" i="3"/>
  <c r="G22" i="3"/>
  <c r="G20" i="3"/>
  <c r="G17" i="3"/>
  <c r="G15" i="3"/>
  <c r="G13" i="3"/>
  <c r="G11" i="3"/>
  <c r="G7" i="3"/>
  <c r="G33" i="3"/>
  <c r="G27" i="3"/>
  <c r="G25" i="3"/>
  <c r="G21" i="3"/>
  <c r="G18" i="3"/>
  <c r="G16" i="3"/>
  <c r="G12" i="3"/>
  <c r="G10" i="3"/>
  <c r="G15" i="16"/>
  <c r="G16" i="16"/>
  <c r="D10" i="9"/>
  <c r="I16" i="16"/>
  <c r="I15" i="16"/>
  <c r="D44" i="3"/>
  <c r="D42" i="3"/>
  <c r="D39" i="3"/>
  <c r="D37" i="3"/>
  <c r="D35" i="3"/>
  <c r="D33" i="3"/>
  <c r="D27" i="3"/>
  <c r="D25" i="3"/>
  <c r="D21" i="3"/>
  <c r="D18" i="3"/>
  <c r="D16" i="3"/>
  <c r="D14" i="3"/>
  <c r="D12" i="3"/>
  <c r="D10" i="3"/>
  <c r="D45" i="3"/>
  <c r="D43" i="3"/>
  <c r="D41" i="3"/>
  <c r="D38" i="3"/>
  <c r="D36" i="3"/>
  <c r="D34" i="3"/>
  <c r="D28" i="3"/>
  <c r="D26" i="3"/>
  <c r="D24" i="3"/>
  <c r="D22" i="3"/>
  <c r="D20" i="3"/>
  <c r="D17" i="3"/>
  <c r="D15" i="3"/>
  <c r="D13" i="3"/>
  <c r="D11" i="3"/>
  <c r="D7" i="3"/>
  <c r="L18" i="57"/>
  <c r="H14" i="2"/>
  <c r="I10" i="21" s="1"/>
  <c r="I12" i="21" s="1"/>
  <c r="K14" i="2"/>
  <c r="L14" i="2" s="1"/>
  <c r="C14" i="2"/>
  <c r="H46" i="60"/>
  <c r="H39" i="60"/>
  <c r="B42" i="60"/>
  <c r="C42" i="60" s="1"/>
  <c r="H40" i="60"/>
  <c r="K40" i="60" s="1"/>
  <c r="N40" i="60" s="1"/>
  <c r="C46" i="60"/>
  <c r="C40" i="60"/>
  <c r="E46" i="60"/>
  <c r="H43" i="60"/>
  <c r="R33" i="60"/>
  <c r="O33" i="60"/>
  <c r="L33" i="60"/>
  <c r="E43" i="60"/>
  <c r="I33" i="60"/>
  <c r="F33" i="60"/>
  <c r="C33" i="60"/>
  <c r="R16" i="60"/>
  <c r="O16" i="60"/>
  <c r="L16" i="60"/>
  <c r="I16" i="60"/>
  <c r="C16" i="60"/>
  <c r="E39" i="60"/>
  <c r="H38" i="60"/>
  <c r="E38" i="60"/>
  <c r="H44" i="60"/>
  <c r="K44" i="60" s="1"/>
  <c r="N44" i="60" s="1"/>
  <c r="F16" i="60"/>
  <c r="C24" i="63"/>
  <c r="D32" i="63" s="1"/>
  <c r="B45" i="60"/>
  <c r="C45" i="60" s="1"/>
  <c r="R30" i="60"/>
  <c r="O30" i="60"/>
  <c r="L30" i="60"/>
  <c r="I30" i="60"/>
  <c r="F30" i="60"/>
  <c r="C44" i="60"/>
  <c r="C43" i="60"/>
  <c r="C30" i="60"/>
  <c r="R13" i="60"/>
  <c r="O13" i="60"/>
  <c r="L13" i="60"/>
  <c r="I13" i="60"/>
  <c r="F13" i="60"/>
  <c r="B12" i="60"/>
  <c r="C12" i="60" s="1"/>
  <c r="E41" i="60" s="1"/>
  <c r="C39" i="60"/>
  <c r="C36" i="61" s="1"/>
  <c r="C38" i="60"/>
  <c r="E14" i="2"/>
  <c r="I19" i="126"/>
  <c r="I21" i="127"/>
  <c r="L8" i="58"/>
  <c r="I18" i="127"/>
  <c r="I18" i="126"/>
  <c r="I46" i="3"/>
  <c r="H18" i="135" s="1"/>
  <c r="I8" i="57"/>
  <c r="H21" i="127"/>
  <c r="H19" i="126"/>
  <c r="I8" i="58"/>
  <c r="H18" i="127"/>
  <c r="H18" i="126"/>
  <c r="F9" i="58"/>
  <c r="G19" i="126"/>
  <c r="G21" i="127"/>
  <c r="F8" i="58"/>
  <c r="G18" i="127"/>
  <c r="G18" i="126"/>
  <c r="F21" i="127"/>
  <c r="F19" i="126"/>
  <c r="C8" i="58"/>
  <c r="F18" i="127"/>
  <c r="F18" i="126"/>
  <c r="B15" i="24"/>
  <c r="B28" i="24" s="1"/>
  <c r="I5" i="11"/>
  <c r="I5" i="124"/>
  <c r="I5" i="122"/>
  <c r="I5" i="123"/>
  <c r="L5" i="123"/>
  <c r="L5" i="124"/>
  <c r="L5" i="122"/>
  <c r="F5" i="123"/>
  <c r="F5" i="124"/>
  <c r="F5" i="122"/>
  <c r="K42" i="71"/>
  <c r="D26" i="11"/>
  <c r="D26" i="124"/>
  <c r="C26" i="124" s="1"/>
  <c r="D26" i="123"/>
  <c r="C26" i="123" s="1"/>
  <c r="D26" i="122"/>
  <c r="C26" i="122" s="1"/>
  <c r="D28" i="11"/>
  <c r="D28" i="124"/>
  <c r="C28" i="124" s="1"/>
  <c r="D28" i="123"/>
  <c r="C28" i="123" s="1"/>
  <c r="D28" i="122"/>
  <c r="C28" i="122" s="1"/>
  <c r="B12" i="71"/>
  <c r="J12" i="71" s="1"/>
  <c r="D27" i="124"/>
  <c r="C27" i="124" s="1"/>
  <c r="D27" i="123"/>
  <c r="C27" i="123" s="1"/>
  <c r="D27" i="122"/>
  <c r="C27" i="122" s="1"/>
  <c r="M7" i="13"/>
  <c r="M7" i="14"/>
  <c r="M11" i="14" s="1"/>
  <c r="H7" i="64"/>
  <c r="H7" i="61"/>
  <c r="C12" i="57"/>
  <c r="C14" i="57" s="1"/>
  <c r="H15" i="24"/>
  <c r="H28" i="24" s="1"/>
  <c r="F24" i="64"/>
  <c r="H11" i="64"/>
  <c r="H9" i="64"/>
  <c r="M15" i="14"/>
  <c r="H18" i="54"/>
  <c r="C8" i="57"/>
  <c r="C46" i="3"/>
  <c r="D46" i="3" s="1"/>
  <c r="C23" i="3"/>
  <c r="D23" i="3" s="1"/>
  <c r="F46" i="3"/>
  <c r="G46" i="3" s="1"/>
  <c r="L29" i="3"/>
  <c r="M29" i="3" s="1"/>
  <c r="F29" i="3"/>
  <c r="G29" i="3" s="1"/>
  <c r="H24" i="2"/>
  <c r="L9" i="58"/>
  <c r="L46" i="3"/>
  <c r="M46" i="3" s="1"/>
  <c r="I29" i="3"/>
  <c r="J29" i="3" s="1"/>
  <c r="C24" i="64"/>
  <c r="D32" i="64" s="1"/>
  <c r="H11" i="63"/>
  <c r="H7" i="63"/>
  <c r="F22" i="61"/>
  <c r="H22" i="61" s="1"/>
  <c r="D15" i="24"/>
  <c r="I14" i="57"/>
  <c r="H9" i="61"/>
  <c r="F15" i="14"/>
  <c r="F15" i="24"/>
  <c r="F28" i="24" s="1"/>
  <c r="C40" i="25"/>
  <c r="B7" i="15"/>
  <c r="C7" i="15" s="1"/>
  <c r="D21" i="71"/>
  <c r="J21" i="71" s="1"/>
  <c r="D6" i="24"/>
  <c r="D7" i="24" s="1"/>
  <c r="F13" i="71"/>
  <c r="F6" i="15"/>
  <c r="H6" i="15" s="1"/>
  <c r="D7" i="15"/>
  <c r="C20" i="8"/>
  <c r="H18" i="61"/>
  <c r="H11" i="61"/>
  <c r="H10" i="61"/>
  <c r="H11" i="62"/>
  <c r="H9" i="62"/>
  <c r="H8" i="62"/>
  <c r="H13" i="63"/>
  <c r="H12" i="63"/>
  <c r="C22" i="63"/>
  <c r="C20" i="11"/>
  <c r="K21" i="32"/>
  <c r="F25" i="32" s="1"/>
  <c r="D27" i="76" s="1"/>
  <c r="H18" i="64"/>
  <c r="H17" i="64"/>
  <c r="H16" i="64"/>
  <c r="H15" i="64"/>
  <c r="H14" i="64"/>
  <c r="H13" i="64"/>
  <c r="F15" i="13"/>
  <c r="H4" i="6"/>
  <c r="K4" i="5"/>
  <c r="L4" i="3"/>
  <c r="I4" i="3"/>
  <c r="F4" i="3"/>
  <c r="F4" i="16"/>
  <c r="B4" i="16"/>
  <c r="F5" i="71"/>
  <c r="H4" i="24"/>
  <c r="D4" i="24"/>
  <c r="L4" i="25"/>
  <c r="F4" i="25"/>
  <c r="I5" i="57"/>
  <c r="L5" i="58"/>
  <c r="F5" i="58"/>
  <c r="I4" i="12"/>
  <c r="L5" i="7"/>
  <c r="F5" i="7"/>
  <c r="L5" i="10"/>
  <c r="F5" i="10"/>
  <c r="I5" i="9"/>
  <c r="L5" i="8"/>
  <c r="F5" i="8"/>
  <c r="L5" i="21"/>
  <c r="F5" i="21"/>
  <c r="L5" i="11"/>
  <c r="F5" i="11"/>
  <c r="K4" i="6"/>
  <c r="H4" i="5"/>
  <c r="D4" i="16"/>
  <c r="H5" i="71"/>
  <c r="D5" i="71"/>
  <c r="F4" i="24"/>
  <c r="I4" i="25"/>
  <c r="L5" i="57"/>
  <c r="F5" i="57"/>
  <c r="I5" i="58"/>
  <c r="A5" i="13"/>
  <c r="L4" i="12"/>
  <c r="F4" i="12"/>
  <c r="I5" i="7"/>
  <c r="I5" i="10"/>
  <c r="L5" i="9"/>
  <c r="F5" i="9"/>
  <c r="I5" i="8"/>
  <c r="I5" i="21"/>
  <c r="L8" i="57"/>
  <c r="H11" i="24"/>
  <c r="L30" i="25"/>
  <c r="L26" i="25"/>
  <c r="L7" i="57"/>
  <c r="H9" i="24"/>
  <c r="I9" i="58"/>
  <c r="F11" i="24"/>
  <c r="F9" i="24"/>
  <c r="I30" i="25"/>
  <c r="I26" i="25"/>
  <c r="I7" i="57"/>
  <c r="F8" i="57"/>
  <c r="D11" i="24"/>
  <c r="F30" i="25"/>
  <c r="F26" i="25"/>
  <c r="F7" i="57"/>
  <c r="D9" i="24"/>
  <c r="C9" i="58"/>
  <c r="B11" i="24"/>
  <c r="B9" i="24"/>
  <c r="C30" i="25"/>
  <c r="C26" i="25"/>
  <c r="C7" i="57"/>
  <c r="K24" i="2"/>
  <c r="M11" i="13"/>
  <c r="H17" i="24"/>
  <c r="L12" i="57"/>
  <c r="L14" i="57" s="1"/>
  <c r="L13" i="58"/>
  <c r="L15" i="58" s="1"/>
  <c r="I13" i="58"/>
  <c r="I15" i="58" s="1"/>
  <c r="F7" i="13"/>
  <c r="F11" i="13" s="1"/>
  <c r="I58" i="25"/>
  <c r="F17" i="24"/>
  <c r="I40" i="25"/>
  <c r="E24" i="2"/>
  <c r="F12" i="57"/>
  <c r="F14" i="57" s="1"/>
  <c r="F13" i="58"/>
  <c r="F15" i="58" s="1"/>
  <c r="F58" i="25"/>
  <c r="D17" i="24"/>
  <c r="J32" i="71"/>
  <c r="K22" i="71"/>
  <c r="J7" i="16"/>
  <c r="B24" i="2"/>
  <c r="C58" i="25"/>
  <c r="B17" i="24"/>
  <c r="C13" i="58"/>
  <c r="C15" i="58" s="1"/>
  <c r="F7" i="14"/>
  <c r="K21" i="33"/>
  <c r="F25" i="33" s="1"/>
  <c r="D26" i="76" s="1"/>
  <c r="C20" i="9"/>
  <c r="C20" i="7"/>
  <c r="B40" i="71"/>
  <c r="J29" i="71"/>
  <c r="K23" i="71"/>
  <c r="B13" i="71"/>
  <c r="D26" i="7"/>
  <c r="D28" i="9"/>
  <c r="D27" i="8"/>
  <c r="D29" i="21"/>
  <c r="D27" i="21"/>
  <c r="D27" i="11"/>
  <c r="J41" i="71"/>
  <c r="K32" i="71"/>
  <c r="B11" i="71"/>
  <c r="J11" i="71" s="1"/>
  <c r="D27" i="7"/>
  <c r="D29" i="9"/>
  <c r="D28" i="8"/>
  <c r="D28" i="21"/>
  <c r="J15" i="16"/>
  <c r="D9" i="76" s="1"/>
  <c r="K41" i="71"/>
  <c r="J30" i="71"/>
  <c r="F24" i="61"/>
  <c r="F24" i="62"/>
  <c r="H18" i="62"/>
  <c r="H17" i="62"/>
  <c r="H16" i="62"/>
  <c r="H15" i="62"/>
  <c r="H14" i="62"/>
  <c r="H13" i="62"/>
  <c r="H12" i="62"/>
  <c r="C24" i="62"/>
  <c r="D31" i="62" s="1"/>
  <c r="H7" i="62"/>
  <c r="F22" i="63"/>
  <c r="H9" i="63"/>
  <c r="H8" i="63"/>
  <c r="H10" i="64"/>
  <c r="C24" i="61"/>
  <c r="K31" i="71"/>
  <c r="K30" i="71"/>
  <c r="K29" i="71"/>
  <c r="J22" i="71"/>
  <c r="H17" i="61"/>
  <c r="H16" i="61"/>
  <c r="H15" i="61"/>
  <c r="H14" i="61"/>
  <c r="H13" i="61"/>
  <c r="H12" i="61"/>
  <c r="H8" i="61"/>
  <c r="F22" i="62"/>
  <c r="H22" i="62" s="1"/>
  <c r="H10" i="62"/>
  <c r="F24" i="63"/>
  <c r="H18" i="63"/>
  <c r="H17" i="63"/>
  <c r="H16" i="63"/>
  <c r="H15" i="63"/>
  <c r="H14" i="63"/>
  <c r="H10" i="63"/>
  <c r="F22" i="64"/>
  <c r="H22" i="64" s="1"/>
  <c r="H12" i="64"/>
  <c r="H8" i="64"/>
  <c r="J42" i="71"/>
  <c r="J31" i="71"/>
  <c r="J23" i="71"/>
  <c r="B41" i="60" l="1"/>
  <c r="K46" i="60"/>
  <c r="N46" i="60" s="1"/>
  <c r="D13" i="24"/>
  <c r="D39" i="24" s="1"/>
  <c r="F32" i="25" s="1"/>
  <c r="F34" i="25" s="1"/>
  <c r="M17" i="13"/>
  <c r="M27" i="13" s="1"/>
  <c r="M29" i="13" s="1"/>
  <c r="D15" i="76" s="1"/>
  <c r="K43" i="60"/>
  <c r="N43" i="60" s="1"/>
  <c r="L11" i="58"/>
  <c r="C15" i="7"/>
  <c r="C19" i="7" s="1"/>
  <c r="C22" i="7" s="1"/>
  <c r="C26" i="7" s="1"/>
  <c r="I22" i="57"/>
  <c r="J46" i="3"/>
  <c r="L10" i="21"/>
  <c r="L12" i="21" s="1"/>
  <c r="H33" i="24"/>
  <c r="H36" i="24" s="1"/>
  <c r="J10" i="21"/>
  <c r="F33" i="24"/>
  <c r="F36" i="24" s="1"/>
  <c r="B15" i="2"/>
  <c r="C15" i="2" s="1"/>
  <c r="B15" i="71" s="1"/>
  <c r="C10" i="21"/>
  <c r="C12" i="21" s="1"/>
  <c r="K16" i="16"/>
  <c r="K15" i="16"/>
  <c r="B33" i="24"/>
  <c r="B36" i="24" s="1"/>
  <c r="K39" i="60"/>
  <c r="N39" i="60" s="1"/>
  <c r="G20" i="126"/>
  <c r="C24" i="2"/>
  <c r="B24" i="71" s="1"/>
  <c r="F24" i="2"/>
  <c r="D24" i="71" s="1"/>
  <c r="F14" i="2"/>
  <c r="D14" i="71" s="1"/>
  <c r="I24" i="2"/>
  <c r="F24" i="71" s="1"/>
  <c r="I14" i="2"/>
  <c r="F14" i="71" s="1"/>
  <c r="L24" i="2"/>
  <c r="H24" i="71" s="1"/>
  <c r="I20" i="126"/>
  <c r="B8" i="15"/>
  <c r="C8" i="15" s="1"/>
  <c r="H15" i="2"/>
  <c r="I15" i="2" s="1"/>
  <c r="H22" i="63"/>
  <c r="E15" i="2"/>
  <c r="F15" i="2" s="1"/>
  <c r="D15" i="71" s="1"/>
  <c r="F11" i="58"/>
  <c r="H14" i="71"/>
  <c r="K15" i="2"/>
  <c r="I11" i="58"/>
  <c r="C11" i="58"/>
  <c r="D29" i="8"/>
  <c r="D30" i="8" s="1"/>
  <c r="E42" i="60"/>
  <c r="H42" i="60"/>
  <c r="H19" i="64"/>
  <c r="J10" i="64" s="1"/>
  <c r="K38" i="60"/>
  <c r="N38" i="60" s="1"/>
  <c r="H19" i="62"/>
  <c r="J8" i="62" s="1"/>
  <c r="H41" i="60"/>
  <c r="K41" i="60" s="1"/>
  <c r="N41" i="60" s="1"/>
  <c r="H19" i="61"/>
  <c r="J15" i="61" s="1"/>
  <c r="H19" i="63"/>
  <c r="J13" i="63" s="1"/>
  <c r="H45" i="60"/>
  <c r="E45" i="60"/>
  <c r="C41" i="60"/>
  <c r="C37" i="61" s="1"/>
  <c r="B51" i="60"/>
  <c r="C51" i="60" s="1"/>
  <c r="C38" i="61" s="1"/>
  <c r="F7" i="15"/>
  <c r="F8" i="15" s="1"/>
  <c r="G8" i="15" s="1"/>
  <c r="F10" i="21"/>
  <c r="F12" i="21" s="1"/>
  <c r="I10" i="57"/>
  <c r="F20" i="126"/>
  <c r="L22" i="57"/>
  <c r="I18" i="135"/>
  <c r="I20" i="127"/>
  <c r="I22" i="127"/>
  <c r="I23" i="58"/>
  <c r="H20" i="126"/>
  <c r="H20" i="127"/>
  <c r="H22" i="127"/>
  <c r="F22" i="57"/>
  <c r="G18" i="135"/>
  <c r="G20" i="127"/>
  <c r="G22" i="127"/>
  <c r="C22" i="57"/>
  <c r="F18" i="135"/>
  <c r="F20" i="127"/>
  <c r="F22" i="127"/>
  <c r="C10" i="57"/>
  <c r="L42" i="71"/>
  <c r="K12" i="71"/>
  <c r="L12" i="71" s="1"/>
  <c r="M17" i="14"/>
  <c r="M21" i="14" s="1"/>
  <c r="M23" i="14" s="1"/>
  <c r="M25" i="14" s="1"/>
  <c r="K21" i="71"/>
  <c r="L21" i="71" s="1"/>
  <c r="D28" i="24"/>
  <c r="C23" i="58"/>
  <c r="L23" i="58"/>
  <c r="F23" i="58"/>
  <c r="C15" i="9"/>
  <c r="C15" i="8"/>
  <c r="C19" i="8" s="1"/>
  <c r="C22" i="8" s="1"/>
  <c r="H13" i="24"/>
  <c r="C18" i="25"/>
  <c r="C29" i="3"/>
  <c r="D29" i="3" s="1"/>
  <c r="K21" i="31"/>
  <c r="I25" i="31" s="1"/>
  <c r="K25" i="2"/>
  <c r="L25" i="2" s="1"/>
  <c r="L30" i="3"/>
  <c r="M30" i="3" s="1"/>
  <c r="I30" i="3"/>
  <c r="F30" i="3"/>
  <c r="G30" i="3" s="1"/>
  <c r="H25" i="2"/>
  <c r="I25" i="2" s="1"/>
  <c r="J13" i="71"/>
  <c r="K13" i="71"/>
  <c r="L32" i="71"/>
  <c r="K11" i="71"/>
  <c r="L11" i="71" s="1"/>
  <c r="J17" i="62"/>
  <c r="I25" i="33"/>
  <c r="C15" i="11"/>
  <c r="C19" i="11" s="1"/>
  <c r="C22" i="11" s="1"/>
  <c r="C27" i="11" s="1"/>
  <c r="B9" i="15"/>
  <c r="C9" i="15" s="1"/>
  <c r="C12" i="15" s="1"/>
  <c r="D38" i="71"/>
  <c r="L29" i="71"/>
  <c r="L22" i="71"/>
  <c r="D9" i="15"/>
  <c r="E9" i="15" s="1"/>
  <c r="E7" i="15"/>
  <c r="D8" i="15"/>
  <c r="E8" i="15" s="1"/>
  <c r="B38" i="71"/>
  <c r="H7" i="15"/>
  <c r="J6" i="15"/>
  <c r="H5" i="13"/>
  <c r="A7" i="13"/>
  <c r="H7" i="13"/>
  <c r="L10" i="57"/>
  <c r="F13" i="24"/>
  <c r="F10" i="57"/>
  <c r="B13" i="24"/>
  <c r="L30" i="71"/>
  <c r="F38" i="71"/>
  <c r="F17" i="13"/>
  <c r="I25" i="32"/>
  <c r="L23" i="71"/>
  <c r="E25" i="2"/>
  <c r="F25" i="2" s="1"/>
  <c r="L41" i="71"/>
  <c r="L31" i="71"/>
  <c r="B25" i="2"/>
  <c r="F11" i="14"/>
  <c r="F17" i="14"/>
  <c r="D30" i="21"/>
  <c r="D24" i="24" l="1"/>
  <c r="M21" i="13"/>
  <c r="M23" i="13" s="1"/>
  <c r="M25" i="13" s="1"/>
  <c r="D11" i="76"/>
  <c r="C20" i="21"/>
  <c r="B39" i="24"/>
  <c r="B24" i="24"/>
  <c r="F39" i="24"/>
  <c r="I32" i="25" s="1"/>
  <c r="I36" i="25" s="1"/>
  <c r="F24" i="24"/>
  <c r="I38" i="25"/>
  <c r="J30" i="3"/>
  <c r="H39" i="24"/>
  <c r="L32" i="25" s="1"/>
  <c r="L34" i="25" s="1"/>
  <c r="H24" i="24"/>
  <c r="F9" i="12"/>
  <c r="M10" i="21"/>
  <c r="H17" i="2"/>
  <c r="I17" i="2" s="1"/>
  <c r="F17" i="71" s="1"/>
  <c r="G10" i="21"/>
  <c r="D33" i="24"/>
  <c r="D36" i="24" s="1"/>
  <c r="J18" i="16"/>
  <c r="K18" i="16" s="1"/>
  <c r="C56" i="25"/>
  <c r="F18" i="134"/>
  <c r="F20" i="134" s="1"/>
  <c r="B17" i="2"/>
  <c r="C17" i="2" s="1"/>
  <c r="C9" i="12"/>
  <c r="H8" i="16"/>
  <c r="I8" i="16" s="1"/>
  <c r="F19" i="129"/>
  <c r="F20" i="129" s="1"/>
  <c r="C10" i="10"/>
  <c r="C20" i="10" s="1"/>
  <c r="D10" i="21"/>
  <c r="C19" i="9"/>
  <c r="C22" i="9" s="1"/>
  <c r="J8" i="63"/>
  <c r="J10" i="62"/>
  <c r="C11" i="12"/>
  <c r="C25" i="2"/>
  <c r="J24" i="71"/>
  <c r="K24" i="71"/>
  <c r="L15" i="2"/>
  <c r="H15" i="71" s="1"/>
  <c r="K33" i="2"/>
  <c r="L33" i="2" s="1"/>
  <c r="H28" i="71"/>
  <c r="L9" i="12"/>
  <c r="F15" i="71"/>
  <c r="I9" i="12"/>
  <c r="I10" i="10"/>
  <c r="I12" i="10" s="1"/>
  <c r="D8" i="16"/>
  <c r="H33" i="2"/>
  <c r="H34" i="2" s="1"/>
  <c r="I56" i="25"/>
  <c r="H19" i="129"/>
  <c r="H20" i="129" s="1"/>
  <c r="H18" i="134"/>
  <c r="H20" i="134" s="1"/>
  <c r="I19" i="129"/>
  <c r="I20" i="129" s="1"/>
  <c r="F56" i="25"/>
  <c r="G7" i="15"/>
  <c r="E33" i="2"/>
  <c r="K17" i="2"/>
  <c r="L17" i="2" s="1"/>
  <c r="F8" i="16"/>
  <c r="G19" i="129"/>
  <c r="G20" i="129" s="1"/>
  <c r="E17" i="2"/>
  <c r="F10" i="10"/>
  <c r="F12" i="10" s="1"/>
  <c r="G18" i="134"/>
  <c r="G20" i="134" s="1"/>
  <c r="F9" i="15"/>
  <c r="G9" i="15" s="1"/>
  <c r="B8" i="16"/>
  <c r="I18" i="134"/>
  <c r="I20" i="134" s="1"/>
  <c r="L10" i="10"/>
  <c r="L12" i="10" s="1"/>
  <c r="L56" i="25"/>
  <c r="J12" i="62"/>
  <c r="D30" i="9"/>
  <c r="D31" i="9" s="1"/>
  <c r="D29" i="122"/>
  <c r="C29" i="122" s="1"/>
  <c r="C30" i="122" s="1"/>
  <c r="C31" i="122" s="1"/>
  <c r="B14" i="71"/>
  <c r="J14" i="71" s="1"/>
  <c r="D29" i="124"/>
  <c r="C29" i="124" s="1"/>
  <c r="C30" i="124" s="1"/>
  <c r="C31" i="124" s="1"/>
  <c r="J22" i="64"/>
  <c r="D29" i="64" s="1"/>
  <c r="D30" i="64" s="1"/>
  <c r="D33" i="64" s="1"/>
  <c r="D36" i="64" s="1"/>
  <c r="J12" i="64"/>
  <c r="J16" i="62"/>
  <c r="J13" i="62"/>
  <c r="J7" i="62"/>
  <c r="J22" i="62"/>
  <c r="D28" i="62" s="1"/>
  <c r="D29" i="62" s="1"/>
  <c r="D32" i="62" s="1"/>
  <c r="D35" i="62" s="1"/>
  <c r="J18" i="62"/>
  <c r="J14" i="62"/>
  <c r="J11" i="62"/>
  <c r="J15" i="62"/>
  <c r="J9" i="62"/>
  <c r="J12" i="63"/>
  <c r="J17" i="64"/>
  <c r="J22" i="63"/>
  <c r="D29" i="63" s="1"/>
  <c r="D30" i="63" s="1"/>
  <c r="D33" i="63" s="1"/>
  <c r="D36" i="63" s="1"/>
  <c r="J10" i="63"/>
  <c r="J11" i="63"/>
  <c r="J15" i="64"/>
  <c r="J8" i="64"/>
  <c r="J7" i="64"/>
  <c r="J9" i="64"/>
  <c r="J18" i="64"/>
  <c r="J14" i="64"/>
  <c r="D28" i="7"/>
  <c r="C28" i="7" s="1"/>
  <c r="D29" i="11"/>
  <c r="D30" i="11" s="1"/>
  <c r="D29" i="123"/>
  <c r="D30" i="123" s="1"/>
  <c r="J7" i="63"/>
  <c r="K42" i="60"/>
  <c r="N42" i="60" s="1"/>
  <c r="J17" i="63"/>
  <c r="J15" i="63"/>
  <c r="J16" i="63"/>
  <c r="J9" i="63"/>
  <c r="J18" i="63"/>
  <c r="J14" i="63"/>
  <c r="J16" i="64"/>
  <c r="J13" i="64"/>
  <c r="J11" i="64"/>
  <c r="J11" i="61"/>
  <c r="J22" i="61"/>
  <c r="D29" i="61" s="1"/>
  <c r="D31" i="61" s="1"/>
  <c r="D33" i="61" s="1"/>
  <c r="D38" i="61" s="1"/>
  <c r="J7" i="61"/>
  <c r="J18" i="61"/>
  <c r="J16" i="61"/>
  <c r="J17" i="61"/>
  <c r="J13" i="61"/>
  <c r="J14" i="61"/>
  <c r="J9" i="61"/>
  <c r="J10" i="61"/>
  <c r="J12" i="61"/>
  <c r="J8" i="61"/>
  <c r="K45" i="60"/>
  <c r="N45" i="60" s="1"/>
  <c r="I19" i="136"/>
  <c r="I19" i="131"/>
  <c r="I20" i="131" s="1"/>
  <c r="I19" i="135"/>
  <c r="I20" i="135" s="1"/>
  <c r="I20" i="57"/>
  <c r="H19" i="136"/>
  <c r="H19" i="131"/>
  <c r="H20" i="131" s="1"/>
  <c r="H19" i="135"/>
  <c r="H20" i="135" s="1"/>
  <c r="F36" i="25"/>
  <c r="G19" i="135"/>
  <c r="G20" i="135" s="1"/>
  <c r="G19" i="136"/>
  <c r="G19" i="131"/>
  <c r="G20" i="131" s="1"/>
  <c r="I11" i="12"/>
  <c r="C27" i="7"/>
  <c r="E12" i="15"/>
  <c r="M27" i="14"/>
  <c r="M29" i="14" s="1"/>
  <c r="C27" i="8"/>
  <c r="C29" i="8"/>
  <c r="I53" i="3"/>
  <c r="L11" i="12"/>
  <c r="H25" i="71"/>
  <c r="F25" i="71"/>
  <c r="F25" i="31"/>
  <c r="D25" i="76" s="1"/>
  <c r="C32" i="25"/>
  <c r="C34" i="25" s="1"/>
  <c r="C30" i="3"/>
  <c r="D30" i="3" s="1"/>
  <c r="L53" i="3"/>
  <c r="L16" i="25"/>
  <c r="L21" i="58"/>
  <c r="L50" i="25"/>
  <c r="L20" i="57"/>
  <c r="L44" i="25"/>
  <c r="L38" i="25"/>
  <c r="I50" i="25"/>
  <c r="I21" i="58"/>
  <c r="I44" i="25"/>
  <c r="I16" i="25"/>
  <c r="F20" i="57"/>
  <c r="F44" i="25"/>
  <c r="F38" i="25"/>
  <c r="F53" i="3"/>
  <c r="F16" i="25"/>
  <c r="F21" i="58"/>
  <c r="F50" i="25"/>
  <c r="L13" i="71"/>
  <c r="C28" i="8"/>
  <c r="C28" i="11"/>
  <c r="C26" i="11"/>
  <c r="B33" i="2"/>
  <c r="J7" i="15"/>
  <c r="D14" i="15"/>
  <c r="H8" i="15"/>
  <c r="I8" i="15" s="1"/>
  <c r="H9" i="15"/>
  <c r="I9" i="15" s="1"/>
  <c r="I7" i="15"/>
  <c r="F27" i="13"/>
  <c r="F29" i="13" s="1"/>
  <c r="F21" i="13"/>
  <c r="F23" i="13" s="1"/>
  <c r="F25" i="13" s="1"/>
  <c r="D25" i="71"/>
  <c r="F11" i="12"/>
  <c r="F21" i="14"/>
  <c r="F23" i="14" s="1"/>
  <c r="F25" i="14" s="1"/>
  <c r="F27" i="14"/>
  <c r="F29" i="14" s="1"/>
  <c r="D14" i="76" s="1"/>
  <c r="L36" i="25" l="1"/>
  <c r="I34" i="25"/>
  <c r="L21" i="12"/>
  <c r="B17" i="71"/>
  <c r="D19" i="141"/>
  <c r="D20" i="141" s="1"/>
  <c r="D11" i="141" s="1"/>
  <c r="D37" i="61"/>
  <c r="F21" i="12"/>
  <c r="H9" i="16"/>
  <c r="I9" i="16" s="1"/>
  <c r="C12" i="10"/>
  <c r="C17" i="10" s="1"/>
  <c r="I21" i="12"/>
  <c r="F27" i="57"/>
  <c r="G29" i="57" s="1"/>
  <c r="F31" i="57"/>
  <c r="G33" i="57" s="1"/>
  <c r="F35" i="57"/>
  <c r="G37" i="57" s="1"/>
  <c r="F32" i="58"/>
  <c r="G34" i="58" s="1"/>
  <c r="F28" i="58"/>
  <c r="G30" i="58" s="1"/>
  <c r="F44" i="58"/>
  <c r="G46" i="58" s="1"/>
  <c r="F36" i="58"/>
  <c r="G38" i="58" s="1"/>
  <c r="I32" i="58"/>
  <c r="J34" i="58" s="1"/>
  <c r="I28" i="58"/>
  <c r="J30" i="58" s="1"/>
  <c r="I44" i="58"/>
  <c r="J46" i="58" s="1"/>
  <c r="I36" i="58"/>
  <c r="J38" i="58" s="1"/>
  <c r="I31" i="57"/>
  <c r="J33" i="57" s="1"/>
  <c r="I27" i="57"/>
  <c r="J29" i="57" s="1"/>
  <c r="I35" i="57"/>
  <c r="J37" i="57" s="1"/>
  <c r="L27" i="57"/>
  <c r="M29" i="57" s="1"/>
  <c r="L31" i="57"/>
  <c r="M33" i="57" s="1"/>
  <c r="L35" i="57"/>
  <c r="M37" i="57" s="1"/>
  <c r="L28" i="58"/>
  <c r="M30" i="58" s="1"/>
  <c r="L32" i="58"/>
  <c r="M34" i="58" s="1"/>
  <c r="L44" i="58"/>
  <c r="M46" i="58" s="1"/>
  <c r="L36" i="58"/>
  <c r="M38" i="58" s="1"/>
  <c r="D10" i="10"/>
  <c r="C15" i="21"/>
  <c r="C28" i="9"/>
  <c r="C29" i="9"/>
  <c r="M10" i="10"/>
  <c r="B9" i="16"/>
  <c r="C9" i="16" s="1"/>
  <c r="C8" i="16"/>
  <c r="D9" i="16"/>
  <c r="E9" i="16" s="1"/>
  <c r="E8" i="16"/>
  <c r="J10" i="10"/>
  <c r="G10" i="10"/>
  <c r="F9" i="16"/>
  <c r="G9" i="16" s="1"/>
  <c r="G8" i="16"/>
  <c r="C17" i="21"/>
  <c r="C21" i="12"/>
  <c r="C31" i="9"/>
  <c r="C32" i="9" s="1"/>
  <c r="C33" i="2"/>
  <c r="B33" i="71" s="1"/>
  <c r="F17" i="2"/>
  <c r="D17" i="71" s="1"/>
  <c r="F10" i="25"/>
  <c r="F33" i="2"/>
  <c r="D33" i="71" s="1"/>
  <c r="L24" i="71"/>
  <c r="I13" i="12"/>
  <c r="I15" i="12" s="1"/>
  <c r="I34" i="2"/>
  <c r="F34" i="71" s="1"/>
  <c r="I33" i="2"/>
  <c r="F33" i="71" s="1"/>
  <c r="K15" i="71"/>
  <c r="J28" i="71"/>
  <c r="K28" i="71"/>
  <c r="H20" i="71"/>
  <c r="H17" i="71"/>
  <c r="H33" i="71"/>
  <c r="J8" i="16"/>
  <c r="K8" i="16" s="1"/>
  <c r="I10" i="25"/>
  <c r="D30" i="122"/>
  <c r="C29" i="123"/>
  <c r="C30" i="123" s="1"/>
  <c r="C31" i="123" s="1"/>
  <c r="G12" i="15"/>
  <c r="E34" i="2"/>
  <c r="F34" i="2" s="1"/>
  <c r="J15" i="71"/>
  <c r="L10" i="25"/>
  <c r="K34" i="2"/>
  <c r="L34" i="2" s="1"/>
  <c r="D30" i="124"/>
  <c r="K14" i="71"/>
  <c r="L14" i="71" s="1"/>
  <c r="C30" i="9"/>
  <c r="D29" i="7"/>
  <c r="C29" i="11"/>
  <c r="C30" i="11" s="1"/>
  <c r="C31" i="11" s="1"/>
  <c r="I24" i="57"/>
  <c r="D36" i="61"/>
  <c r="L54" i="3"/>
  <c r="I19" i="132"/>
  <c r="I20" i="132" s="1"/>
  <c r="I18" i="136"/>
  <c r="I20" i="136" s="1"/>
  <c r="I54" i="3"/>
  <c r="H18" i="136"/>
  <c r="H20" i="136" s="1"/>
  <c r="H19" i="132"/>
  <c r="H20" i="132" s="1"/>
  <c r="F54" i="3"/>
  <c r="G18" i="136"/>
  <c r="G20" i="136" s="1"/>
  <c r="G19" i="132"/>
  <c r="G20" i="132" s="1"/>
  <c r="F19" i="136"/>
  <c r="F19" i="131"/>
  <c r="F20" i="131" s="1"/>
  <c r="F19" i="135"/>
  <c r="F20" i="135" s="1"/>
  <c r="C29" i="7"/>
  <c r="C30" i="7" s="1"/>
  <c r="D35" i="124"/>
  <c r="C35" i="124" s="1"/>
  <c r="D35" i="123"/>
  <c r="C35" i="123" s="1"/>
  <c r="D35" i="21"/>
  <c r="D35" i="122"/>
  <c r="C35" i="122" s="1"/>
  <c r="C30" i="8"/>
  <c r="C31" i="8" s="1"/>
  <c r="F19" i="24"/>
  <c r="F21" i="24" s="1"/>
  <c r="C36" i="25"/>
  <c r="C21" i="58"/>
  <c r="C53" i="3"/>
  <c r="C50" i="25"/>
  <c r="C38" i="25"/>
  <c r="C20" i="57"/>
  <c r="C44" i="25"/>
  <c r="C16" i="25"/>
  <c r="L24" i="57"/>
  <c r="L46" i="25"/>
  <c r="L52" i="25"/>
  <c r="L48" i="25"/>
  <c r="L25" i="58"/>
  <c r="I25" i="58"/>
  <c r="I46" i="25"/>
  <c r="I48" i="25"/>
  <c r="I52" i="25"/>
  <c r="F25" i="58"/>
  <c r="F46" i="25"/>
  <c r="F48" i="25"/>
  <c r="F52" i="25"/>
  <c r="F24" i="57"/>
  <c r="H36" i="2"/>
  <c r="I36" i="2" s="1"/>
  <c r="I12" i="15"/>
  <c r="D35" i="11"/>
  <c r="C35" i="11" s="1"/>
  <c r="B34" i="2"/>
  <c r="C10" i="25"/>
  <c r="B25" i="71"/>
  <c r="J25" i="71" s="1"/>
  <c r="D34" i="7"/>
  <c r="C34" i="7" s="1"/>
  <c r="D35" i="8"/>
  <c r="C35" i="8" s="1"/>
  <c r="J14" i="15"/>
  <c r="D10" i="76"/>
  <c r="J8" i="15"/>
  <c r="K8" i="15" s="1"/>
  <c r="J9" i="15"/>
  <c r="K9" i="15" s="1"/>
  <c r="K7" i="15"/>
  <c r="D26" i="10"/>
  <c r="D36" i="9"/>
  <c r="C36" i="9" s="1"/>
  <c r="D40" i="61" l="1"/>
  <c r="D10" i="141"/>
  <c r="L10" i="141" s="1"/>
  <c r="L11" i="141" s="1"/>
  <c r="F39" i="57"/>
  <c r="G41" i="57" s="1"/>
  <c r="G43" i="57" s="1"/>
  <c r="F40" i="58"/>
  <c r="G42" i="58" s="1"/>
  <c r="G48" i="58" s="1"/>
  <c r="C31" i="57"/>
  <c r="D33" i="57" s="1"/>
  <c r="C27" i="57"/>
  <c r="D29" i="57" s="1"/>
  <c r="C35" i="57"/>
  <c r="D37" i="57" s="1"/>
  <c r="C32" i="58"/>
  <c r="D34" i="58" s="1"/>
  <c r="C28" i="58"/>
  <c r="D30" i="58" s="1"/>
  <c r="C44" i="58"/>
  <c r="D46" i="58" s="1"/>
  <c r="C36" i="58"/>
  <c r="D38" i="58" s="1"/>
  <c r="I40" i="58"/>
  <c r="J42" i="58" s="1"/>
  <c r="J48" i="58" s="1"/>
  <c r="I39" i="57"/>
  <c r="J41" i="57" s="1"/>
  <c r="J43" i="57" s="1"/>
  <c r="L40" i="58"/>
  <c r="M42" i="58" s="1"/>
  <c r="M48" i="58" s="1"/>
  <c r="L39" i="57"/>
  <c r="M41" i="57" s="1"/>
  <c r="M43" i="57" s="1"/>
  <c r="C19" i="21"/>
  <c r="C22" i="21" s="1"/>
  <c r="C28" i="21" s="1"/>
  <c r="C15" i="10"/>
  <c r="C19" i="10" s="1"/>
  <c r="C22" i="10" s="1"/>
  <c r="C26" i="10" s="1"/>
  <c r="L15" i="71"/>
  <c r="C13" i="12"/>
  <c r="C22" i="12" s="1"/>
  <c r="C34" i="2"/>
  <c r="I22" i="12"/>
  <c r="L28" i="71"/>
  <c r="K17" i="71"/>
  <c r="J17" i="71"/>
  <c r="J20" i="71"/>
  <c r="K20" i="71"/>
  <c r="K36" i="2"/>
  <c r="L36" i="2" s="1"/>
  <c r="J33" i="71"/>
  <c r="D34" i="71"/>
  <c r="E36" i="2"/>
  <c r="F13" i="12"/>
  <c r="F15" i="12" s="1"/>
  <c r="J9" i="16"/>
  <c r="K9" i="16" s="1"/>
  <c r="F36" i="71"/>
  <c r="L13" i="12"/>
  <c r="L22" i="12" s="1"/>
  <c r="K33" i="71"/>
  <c r="D19" i="24"/>
  <c r="D21" i="24" s="1"/>
  <c r="H34" i="71"/>
  <c r="H19" i="24"/>
  <c r="H21" i="24" s="1"/>
  <c r="K25" i="71"/>
  <c r="L25" i="71" s="1"/>
  <c r="C54" i="3"/>
  <c r="F18" i="136"/>
  <c r="F20" i="136" s="1"/>
  <c r="F19" i="132"/>
  <c r="F20" i="132" s="1"/>
  <c r="D10" i="16"/>
  <c r="F41" i="24"/>
  <c r="F44" i="24" s="1"/>
  <c r="C48" i="25"/>
  <c r="C46" i="25"/>
  <c r="C52" i="25"/>
  <c r="C25" i="58"/>
  <c r="C24" i="57"/>
  <c r="K12" i="15"/>
  <c r="B19" i="24"/>
  <c r="B21" i="24" s="1"/>
  <c r="B36" i="2"/>
  <c r="C36" i="2" l="1"/>
  <c r="B36" i="71" s="1"/>
  <c r="D25" i="141"/>
  <c r="L20" i="141"/>
  <c r="C39" i="57"/>
  <c r="D41" i="57" s="1"/>
  <c r="D43" i="57" s="1"/>
  <c r="D31" i="76" s="1"/>
  <c r="C40" i="58"/>
  <c r="D42" i="58" s="1"/>
  <c r="D48" i="58" s="1"/>
  <c r="D30" i="76" s="1"/>
  <c r="C27" i="21"/>
  <c r="C35" i="21"/>
  <c r="C29" i="21"/>
  <c r="I24" i="12"/>
  <c r="I33" i="12" s="1"/>
  <c r="I34" i="12" s="1"/>
  <c r="I35" i="12" s="1"/>
  <c r="I36" i="12" s="1"/>
  <c r="I37" i="12" s="1"/>
  <c r="D11" i="16"/>
  <c r="E11" i="16" s="1"/>
  <c r="E10" i="16"/>
  <c r="C15" i="12"/>
  <c r="C24" i="12" s="1"/>
  <c r="C26" i="12" s="1"/>
  <c r="F10" i="16"/>
  <c r="F36" i="2"/>
  <c r="D36" i="71" s="1"/>
  <c r="B10" i="16"/>
  <c r="L17" i="71"/>
  <c r="L33" i="71"/>
  <c r="L20" i="71"/>
  <c r="L58" i="25"/>
  <c r="H38" i="71"/>
  <c r="H40" i="71"/>
  <c r="H36" i="71"/>
  <c r="F22" i="12"/>
  <c r="D41" i="24"/>
  <c r="D44" i="24" s="1"/>
  <c r="L15" i="12"/>
  <c r="L24" i="12" s="1"/>
  <c r="H41" i="24"/>
  <c r="H44" i="24" s="1"/>
  <c r="D36" i="124"/>
  <c r="C36" i="124" s="1"/>
  <c r="C37" i="124" s="1"/>
  <c r="C40" i="124" s="1"/>
  <c r="D24" i="76" s="1"/>
  <c r="D36" i="123"/>
  <c r="C36" i="123" s="1"/>
  <c r="C37" i="123" s="1"/>
  <c r="C40" i="123" s="1"/>
  <c r="D23" i="76" s="1"/>
  <c r="D36" i="11"/>
  <c r="C36" i="11" s="1"/>
  <c r="C37" i="11" s="1"/>
  <c r="C40" i="11" s="1"/>
  <c r="D21" i="76" s="1"/>
  <c r="D36" i="122"/>
  <c r="C36" i="122" s="1"/>
  <c r="C37" i="122" s="1"/>
  <c r="C40" i="122" s="1"/>
  <c r="D22" i="76" s="1"/>
  <c r="H10" i="16"/>
  <c r="I10" i="16" s="1"/>
  <c r="B41" i="24"/>
  <c r="B44" i="24" s="1"/>
  <c r="D28" i="76" s="1"/>
  <c r="B34" i="71"/>
  <c r="K34" i="71" s="1"/>
  <c r="D35" i="7"/>
  <c r="C35" i="7" s="1"/>
  <c r="C36" i="7" s="1"/>
  <c r="C39" i="7" s="1"/>
  <c r="D17" i="76" s="1"/>
  <c r="D36" i="8"/>
  <c r="C36" i="8" s="1"/>
  <c r="C37" i="8" s="1"/>
  <c r="C40" i="8" s="1"/>
  <c r="D19" i="76" s="1"/>
  <c r="D36" i="21"/>
  <c r="C36" i="21" s="1"/>
  <c r="D27" i="10"/>
  <c r="C27" i="10" s="1"/>
  <c r="C28" i="10" s="1"/>
  <c r="C31" i="10" s="1"/>
  <c r="D16" i="76" s="1"/>
  <c r="D37" i="9"/>
  <c r="C37" i="9" s="1"/>
  <c r="C38" i="9" s="1"/>
  <c r="C40" i="9" s="1"/>
  <c r="D18" i="76" s="1"/>
  <c r="L25" i="141" l="1"/>
  <c r="J37" i="141" s="1"/>
  <c r="D24" i="141"/>
  <c r="D33" i="141"/>
  <c r="D32" i="141" s="1"/>
  <c r="L19" i="141"/>
  <c r="J35" i="141" s="1"/>
  <c r="J36" i="141"/>
  <c r="C37" i="21"/>
  <c r="C30" i="21"/>
  <c r="C31" i="21" s="1"/>
  <c r="L33" i="12"/>
  <c r="L34" i="12" s="1"/>
  <c r="L35" i="12" s="1"/>
  <c r="L36" i="12" s="1"/>
  <c r="L37" i="12" s="1"/>
  <c r="B11" i="16"/>
  <c r="C11" i="16" s="1"/>
  <c r="C10" i="16"/>
  <c r="I26" i="12"/>
  <c r="E13" i="16"/>
  <c r="D19" i="16"/>
  <c r="E19" i="16" s="1"/>
  <c r="F24" i="12"/>
  <c r="F33" i="12" s="1"/>
  <c r="F34" i="12" s="1"/>
  <c r="F35" i="12" s="1"/>
  <c r="F36" i="12" s="1"/>
  <c r="F37" i="12" s="1"/>
  <c r="F11" i="16"/>
  <c r="G11" i="16" s="1"/>
  <c r="G10" i="16"/>
  <c r="K36" i="71"/>
  <c r="J38" i="71"/>
  <c r="K38" i="71"/>
  <c r="K40" i="71"/>
  <c r="J40" i="71"/>
  <c r="J36" i="71"/>
  <c r="J34" i="71"/>
  <c r="L34" i="71" s="1"/>
  <c r="H11" i="16"/>
  <c r="J10" i="16"/>
  <c r="K10" i="16" s="1"/>
  <c r="L26" i="12"/>
  <c r="C33" i="12"/>
  <c r="C34" i="12" s="1"/>
  <c r="C35" i="12" s="1"/>
  <c r="C36" i="12" s="1"/>
  <c r="C37" i="12" s="1"/>
  <c r="D13" i="76"/>
  <c r="B19" i="16" l="1"/>
  <c r="C19" i="16" s="1"/>
  <c r="J38" i="141"/>
  <c r="J39" i="141" s="1"/>
  <c r="M31" i="141"/>
  <c r="J34" i="141"/>
  <c r="L24" i="141"/>
  <c r="L33" i="141"/>
  <c r="M32" i="141" s="1"/>
  <c r="G13" i="16"/>
  <c r="F26" i="12"/>
  <c r="C40" i="21"/>
  <c r="D20" i="76" s="1"/>
  <c r="C13" i="16"/>
  <c r="F19" i="16"/>
  <c r="G19" i="16" s="1"/>
  <c r="H19" i="16"/>
  <c r="I19" i="16" s="1"/>
  <c r="I11" i="16"/>
  <c r="I13" i="16" s="1"/>
  <c r="L38" i="71"/>
  <c r="L36" i="71"/>
  <c r="L40" i="71"/>
  <c r="J11" i="16"/>
  <c r="M30" i="141" l="1"/>
  <c r="K11" i="16"/>
  <c r="K13" i="16" s="1"/>
  <c r="J19" i="16"/>
  <c r="K19" i="16" s="1"/>
  <c r="J20" i="16" l="1"/>
  <c r="K20" i="1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Frank Vickers</author>
  </authors>
  <commentList>
    <comment ref="E7" authorId="0" shapeId="0" xr:uid="{00000000-0006-0000-3C00-000001000000}">
      <text>
        <r>
          <rPr>
            <sz val="10"/>
            <color indexed="81"/>
            <rFont val="Tahoma"/>
            <family val="2"/>
          </rPr>
          <t>Click on the ratios below for detail explanations of each ratio and how it specifically relates to your business and the what-if scenarios.</t>
        </r>
      </text>
    </comment>
  </commentList>
</comments>
</file>

<file path=xl/sharedStrings.xml><?xml version="1.0" encoding="utf-8"?>
<sst xmlns="http://schemas.openxmlformats.org/spreadsheetml/2006/main" count="1942" uniqueCount="1088">
  <si>
    <t>ORGANIZATION</t>
  </si>
  <si>
    <t>Ownership Structure</t>
  </si>
  <si>
    <t>Physical Layout</t>
  </si>
  <si>
    <t>Physical Condition</t>
  </si>
  <si>
    <t>Outside Conflicts</t>
  </si>
  <si>
    <t>Company Structure</t>
  </si>
  <si>
    <t xml:space="preserve">Delegation </t>
  </si>
  <si>
    <t>Employee Focus</t>
  </si>
  <si>
    <t>Policies</t>
  </si>
  <si>
    <t>Procedures</t>
  </si>
  <si>
    <t>Systems</t>
  </si>
  <si>
    <t>Office Procedures: Work Flow / Paper Flow</t>
  </si>
  <si>
    <t>Planning</t>
  </si>
  <si>
    <t>Forecasting</t>
  </si>
  <si>
    <t>Goal Setting</t>
  </si>
  <si>
    <t>Goal Tracking</t>
  </si>
  <si>
    <t>Follow-Through / Follow-Up</t>
  </si>
  <si>
    <t>Reporting Systems</t>
  </si>
  <si>
    <t>Information Technology</t>
  </si>
  <si>
    <t>FINANCE</t>
  </si>
  <si>
    <t>Cash Flow</t>
  </si>
  <si>
    <t>Cash Conversion Cycle</t>
  </si>
  <si>
    <t>Credit Policy</t>
  </si>
  <si>
    <t>Collection Process</t>
  </si>
  <si>
    <t>Amount of Liabilities</t>
  </si>
  <si>
    <t>Breakeven</t>
  </si>
  <si>
    <t>Communication flow</t>
  </si>
  <si>
    <t>Reporting Procedures</t>
  </si>
  <si>
    <t>STAFF</t>
  </si>
  <si>
    <t>Performance Review Systems</t>
  </si>
  <si>
    <t>ORGANIZATIONAL EVALUATION MATRIX</t>
  </si>
  <si>
    <t>POOR</t>
  </si>
  <si>
    <t xml:space="preserve">      FAIR</t>
  </si>
  <si>
    <t>Organizational relationships facilitate efficiency</t>
  </si>
  <si>
    <t>Effective, Systematic Communication</t>
  </si>
  <si>
    <t>Delegation Effectiveness</t>
  </si>
  <si>
    <t>Employee Management</t>
  </si>
  <si>
    <t>Utilization of Employee Skills</t>
  </si>
  <si>
    <t>Manuals</t>
  </si>
  <si>
    <t>Departmental Standards</t>
  </si>
  <si>
    <t>Time Management</t>
  </si>
  <si>
    <t>Tactical Planning</t>
  </si>
  <si>
    <t>Strategic Planning</t>
  </si>
  <si>
    <t>Follow Through / Follow-up</t>
  </si>
  <si>
    <t>Statistical Reports</t>
  </si>
  <si>
    <t>Mgnt Authority &amp; Responsibility Clearly Defined</t>
  </si>
  <si>
    <t>Well Defined Operating Procedures</t>
  </si>
  <si>
    <t>Profit-based, Informed Decision Making</t>
  </si>
  <si>
    <t>Profit-based employee compensation programs</t>
  </si>
  <si>
    <t>Safety Standards</t>
  </si>
  <si>
    <t>Exit Strategy / Planning</t>
  </si>
  <si>
    <t>CONTRACTOR EVALUATION MATRIX</t>
  </si>
  <si>
    <t>Hiring Good Employees</t>
  </si>
  <si>
    <t>Retaining Good Employees</t>
  </si>
  <si>
    <t>Marketing</t>
  </si>
  <si>
    <t>Customer Development</t>
  </si>
  <si>
    <t>Bidding</t>
  </si>
  <si>
    <t xml:space="preserve">     Dodge Reports</t>
  </si>
  <si>
    <t xml:space="preserve">     Negotiated Work</t>
  </si>
  <si>
    <t>Estimating</t>
  </si>
  <si>
    <t xml:space="preserve">     Take-Off Methodology</t>
  </si>
  <si>
    <t xml:space="preserve">     Allocating Burden</t>
  </si>
  <si>
    <t xml:space="preserve">     Allocating Profit</t>
  </si>
  <si>
    <t>Job Cost Control</t>
  </si>
  <si>
    <t xml:space="preserve">     Estimate Information Transfer</t>
  </si>
  <si>
    <t xml:space="preserve">     Cost Categories</t>
  </si>
  <si>
    <t xml:space="preserve">     Equipment Utilization</t>
  </si>
  <si>
    <t xml:space="preserve">     Unit Measurement, % Completion</t>
  </si>
  <si>
    <t xml:space="preserve">     Timeliness of Reports</t>
  </si>
  <si>
    <t xml:space="preserve">     Variance Management</t>
  </si>
  <si>
    <t>Job Site Management</t>
  </si>
  <si>
    <t xml:space="preserve">     Material Management/Pilferage</t>
  </si>
  <si>
    <t xml:space="preserve">     Crew Organization</t>
  </si>
  <si>
    <t xml:space="preserve">     Critical Path Method </t>
  </si>
  <si>
    <t xml:space="preserve">          GANTT/PERT Charts</t>
  </si>
  <si>
    <t xml:space="preserve">     Foreman/Superintendent to Office</t>
  </si>
  <si>
    <t xml:space="preserve">     Change Orders</t>
  </si>
  <si>
    <t xml:space="preserve">     Policies/Procedures</t>
  </si>
  <si>
    <t>Incentives to Increase Productivity</t>
  </si>
  <si>
    <t>Training &amp; Development</t>
  </si>
  <si>
    <t>Foreman Development</t>
  </si>
  <si>
    <t>Equipment/Tool Acquisition</t>
  </si>
  <si>
    <t>Small Tools Inventory/Pilferage</t>
  </si>
  <si>
    <t>Equipment Maintenance</t>
  </si>
  <si>
    <t>EMPLOYEE FEEDBACK FORM</t>
  </si>
  <si>
    <t>In order to assess the  current state of the business, your input is crucial. Every company is comprised of the sum total of its parts. Your opinions and</t>
  </si>
  <si>
    <t>suggestions are a vital part of moving this company forward and making it the very best it can be. Please answer the questions below as fully as you</t>
  </si>
  <si>
    <t xml:space="preserve">can. Your answers will be held in the strictest confidence. The owner (s) will be informed as to what has been said, but will never be told who said exactly </t>
  </si>
  <si>
    <t>Net Sales</t>
  </si>
  <si>
    <r>
      <t>(L25 x L26)</t>
    </r>
    <r>
      <rPr>
        <sz val="12"/>
        <rFont val="Arial"/>
        <family val="2"/>
      </rPr>
      <t xml:space="preserve">                                                          </t>
    </r>
    <r>
      <rPr>
        <b/>
        <sz val="12"/>
        <rFont val="Arial"/>
        <family val="2"/>
      </rPr>
      <t xml:space="preserve">NET </t>
    </r>
  </si>
  <si>
    <t>Weighting Factors Based on Service Industry, Retail, Non Manuf. companies, etc. with low asset value.</t>
  </si>
  <si>
    <t>Weighting Factors Based on Mfg. Industry, Tool &amp; Die, Excavating, etc. or any company with a high asset value.</t>
  </si>
  <si>
    <r>
      <t xml:space="preserve">(L0/L10) </t>
    </r>
    <r>
      <rPr>
        <i/>
        <sz val="12"/>
        <rFont val="Arial"/>
        <family val="2"/>
      </rPr>
      <t xml:space="preserve">                                    Net Sales / Assets</t>
    </r>
  </si>
  <si>
    <t>(L15+L18+L21+L24+L27)</t>
  </si>
  <si>
    <t>(L15+L18+L21+L24)</t>
  </si>
  <si>
    <t>The "Z-Score" bankruptcy predictor has a reported a 72% accuracy in predicting bankruptcies 2 years in advance.</t>
  </si>
  <si>
    <r>
      <t xml:space="preserve">EBITDA = </t>
    </r>
    <r>
      <rPr>
        <b/>
        <i/>
        <sz val="11"/>
        <rFont val="Arial"/>
        <family val="2"/>
      </rPr>
      <t>E</t>
    </r>
    <r>
      <rPr>
        <i/>
        <sz val="11"/>
        <rFont val="Arial"/>
        <family val="2"/>
      </rPr>
      <t xml:space="preserve">arnings </t>
    </r>
    <r>
      <rPr>
        <b/>
        <i/>
        <sz val="11"/>
        <rFont val="Arial"/>
        <family val="2"/>
      </rPr>
      <t>B</t>
    </r>
    <r>
      <rPr>
        <i/>
        <sz val="11"/>
        <rFont val="Arial"/>
        <family val="2"/>
      </rPr>
      <t>efore</t>
    </r>
    <r>
      <rPr>
        <b/>
        <i/>
        <sz val="11"/>
        <rFont val="Arial"/>
        <family val="2"/>
      </rPr>
      <t xml:space="preserve"> I</t>
    </r>
    <r>
      <rPr>
        <i/>
        <sz val="11"/>
        <rFont val="Arial"/>
        <family val="2"/>
      </rPr>
      <t xml:space="preserve">nterest, </t>
    </r>
    <r>
      <rPr>
        <b/>
        <i/>
        <sz val="11"/>
        <rFont val="Arial"/>
        <family val="2"/>
      </rPr>
      <t>T</t>
    </r>
    <r>
      <rPr>
        <i/>
        <sz val="11"/>
        <rFont val="Arial"/>
        <family val="2"/>
      </rPr>
      <t xml:space="preserve">axes, </t>
    </r>
    <r>
      <rPr>
        <b/>
        <i/>
        <sz val="11"/>
        <rFont val="Arial"/>
        <family val="2"/>
      </rPr>
      <t>D</t>
    </r>
    <r>
      <rPr>
        <i/>
        <sz val="11"/>
        <rFont val="Arial"/>
        <family val="2"/>
      </rPr>
      <t xml:space="preserve">epreciation, &amp; </t>
    </r>
    <r>
      <rPr>
        <b/>
        <i/>
        <sz val="11"/>
        <rFont val="Arial"/>
        <family val="2"/>
      </rPr>
      <t>A</t>
    </r>
    <r>
      <rPr>
        <i/>
        <sz val="11"/>
        <rFont val="Arial"/>
        <family val="2"/>
      </rPr>
      <t>mortization</t>
    </r>
  </si>
  <si>
    <r>
      <t xml:space="preserve">EBITDA = </t>
    </r>
    <r>
      <rPr>
        <b/>
        <i/>
        <sz val="11"/>
        <rFont val="Arial"/>
        <family val="2"/>
      </rPr>
      <t>E</t>
    </r>
    <r>
      <rPr>
        <i/>
        <sz val="11"/>
        <rFont val="Arial"/>
        <family val="2"/>
      </rPr>
      <t xml:space="preserve">arnings </t>
    </r>
    <r>
      <rPr>
        <b/>
        <i/>
        <sz val="11"/>
        <rFont val="Arial"/>
        <family val="2"/>
      </rPr>
      <t>B</t>
    </r>
    <r>
      <rPr>
        <i/>
        <sz val="11"/>
        <rFont val="Arial"/>
        <family val="2"/>
      </rPr>
      <t xml:space="preserve">efore </t>
    </r>
    <r>
      <rPr>
        <b/>
        <i/>
        <sz val="11"/>
        <rFont val="Arial"/>
        <family val="2"/>
      </rPr>
      <t>I</t>
    </r>
    <r>
      <rPr>
        <i/>
        <sz val="11"/>
        <rFont val="Arial"/>
        <family val="2"/>
      </rPr>
      <t xml:space="preserve">nterest, </t>
    </r>
    <r>
      <rPr>
        <b/>
        <i/>
        <sz val="11"/>
        <rFont val="Arial"/>
        <family val="2"/>
      </rPr>
      <t>T</t>
    </r>
    <r>
      <rPr>
        <i/>
        <sz val="11"/>
        <rFont val="Arial"/>
        <family val="2"/>
      </rPr>
      <t xml:space="preserve">axes, </t>
    </r>
    <r>
      <rPr>
        <b/>
        <i/>
        <sz val="11"/>
        <rFont val="Arial"/>
        <family val="2"/>
      </rPr>
      <t>D</t>
    </r>
    <r>
      <rPr>
        <i/>
        <sz val="11"/>
        <rFont val="Arial"/>
        <family val="2"/>
      </rPr>
      <t xml:space="preserve">epreciation, &amp; </t>
    </r>
    <r>
      <rPr>
        <b/>
        <i/>
        <sz val="11"/>
        <rFont val="Arial"/>
        <family val="2"/>
      </rPr>
      <t>A</t>
    </r>
    <r>
      <rPr>
        <i/>
        <sz val="11"/>
        <rFont val="Arial"/>
        <family val="2"/>
      </rPr>
      <t>mortization</t>
    </r>
  </si>
  <si>
    <r>
      <t xml:space="preserve">EBITDA = </t>
    </r>
    <r>
      <rPr>
        <b/>
        <i/>
        <sz val="11"/>
        <rFont val="Arial"/>
        <family val="2"/>
      </rPr>
      <t>E</t>
    </r>
    <r>
      <rPr>
        <i/>
        <sz val="11"/>
        <rFont val="Arial"/>
        <family val="2"/>
      </rPr>
      <t>arnings</t>
    </r>
    <r>
      <rPr>
        <b/>
        <i/>
        <sz val="11"/>
        <rFont val="Arial"/>
        <family val="2"/>
      </rPr>
      <t xml:space="preserve"> B</t>
    </r>
    <r>
      <rPr>
        <i/>
        <sz val="11"/>
        <rFont val="Arial"/>
        <family val="2"/>
      </rPr>
      <t xml:space="preserve">efore Interest, </t>
    </r>
    <r>
      <rPr>
        <b/>
        <i/>
        <sz val="11"/>
        <rFont val="Arial"/>
        <family val="2"/>
      </rPr>
      <t>T</t>
    </r>
    <r>
      <rPr>
        <i/>
        <sz val="11"/>
        <rFont val="Arial"/>
        <family val="2"/>
      </rPr>
      <t xml:space="preserve">axes, </t>
    </r>
    <r>
      <rPr>
        <b/>
        <i/>
        <sz val="11"/>
        <rFont val="Arial"/>
        <family val="2"/>
      </rPr>
      <t>D</t>
    </r>
    <r>
      <rPr>
        <i/>
        <sz val="11"/>
        <rFont val="Arial"/>
        <family val="2"/>
      </rPr>
      <t xml:space="preserve">epreciation, &amp; </t>
    </r>
    <r>
      <rPr>
        <b/>
        <i/>
        <sz val="11"/>
        <rFont val="Arial"/>
        <family val="2"/>
      </rPr>
      <t>A</t>
    </r>
    <r>
      <rPr>
        <i/>
        <sz val="11"/>
        <rFont val="Arial"/>
        <family val="2"/>
      </rPr>
      <t>mortization</t>
    </r>
  </si>
  <si>
    <t>What is your job title? _______________________________________________________</t>
  </si>
  <si>
    <t>To whom do you report? _____________________________________________________</t>
  </si>
  <si>
    <t>MISC Long Term Assets</t>
  </si>
  <si>
    <t>MISC Long Term Liabilities</t>
  </si>
  <si>
    <t>Annual Income From Operations</t>
  </si>
  <si>
    <t>EBIT = Earnings before interest &amp; taxes</t>
  </si>
  <si>
    <r>
      <t>(L7+L8)</t>
    </r>
    <r>
      <rPr>
        <b/>
        <sz val="12"/>
        <rFont val="Arial"/>
        <family val="2"/>
      </rPr>
      <t xml:space="preserve">               TOTAL RETAINED EARNINGS</t>
    </r>
  </si>
  <si>
    <r>
      <t>(L10-L11)</t>
    </r>
    <r>
      <rPr>
        <b/>
        <sz val="12"/>
        <rFont val="Arial"/>
        <family val="2"/>
      </rPr>
      <t xml:space="preserve">                                             NET WORTH</t>
    </r>
  </si>
  <si>
    <r>
      <t>(L4+L5)</t>
    </r>
    <r>
      <rPr>
        <b/>
        <sz val="12"/>
        <rFont val="Arial"/>
        <family val="2"/>
      </rPr>
      <t xml:space="preserve">                                                               EBIT</t>
    </r>
  </si>
  <si>
    <r>
      <t>(L1-L2)</t>
    </r>
    <r>
      <rPr>
        <sz val="10"/>
        <rFont val="Arial"/>
        <family val="2"/>
      </rPr>
      <t xml:space="preserve"> </t>
    </r>
    <r>
      <rPr>
        <b/>
        <sz val="12"/>
        <rFont val="Arial"/>
        <family val="2"/>
      </rPr>
      <t xml:space="preserve">                                         Working Capital</t>
    </r>
  </si>
  <si>
    <t>"Z SCORE" -  ANALYSIS of BUSINESS FAILURE POTENTIAL &amp; TREND</t>
  </si>
  <si>
    <t>Importance Factor</t>
  </si>
  <si>
    <r>
      <t>(L3/L10)</t>
    </r>
    <r>
      <rPr>
        <i/>
        <sz val="12"/>
        <rFont val="Arial"/>
        <family val="2"/>
      </rPr>
      <t xml:space="preserve">                                               WC / Assets</t>
    </r>
  </si>
  <si>
    <r>
      <t>(L6/L10)</t>
    </r>
    <r>
      <rPr>
        <i/>
        <sz val="12"/>
        <rFont val="Arial"/>
        <family val="2"/>
      </rPr>
      <t xml:space="preserve">                                              EBIT / Assets</t>
    </r>
  </si>
  <si>
    <r>
      <t>(L16 x L17)</t>
    </r>
    <r>
      <rPr>
        <sz val="10"/>
        <rFont val="Arial"/>
        <family val="2"/>
      </rPr>
      <t xml:space="preserve"> </t>
    </r>
    <r>
      <rPr>
        <sz val="12"/>
        <rFont val="Arial"/>
        <family val="2"/>
      </rPr>
      <t xml:space="preserve">                                                         </t>
    </r>
    <r>
      <rPr>
        <b/>
        <sz val="12"/>
        <rFont val="Arial"/>
        <family val="2"/>
      </rPr>
      <t xml:space="preserve">NET </t>
    </r>
  </si>
  <si>
    <r>
      <t>(L9/L10)</t>
    </r>
    <r>
      <rPr>
        <i/>
        <sz val="12"/>
        <rFont val="Arial"/>
        <family val="2"/>
      </rPr>
      <t xml:space="preserve">                                                 RE / Assets</t>
    </r>
  </si>
  <si>
    <r>
      <t>(L13 x L14)</t>
    </r>
    <r>
      <rPr>
        <sz val="10"/>
        <rFont val="Arial"/>
        <family val="2"/>
      </rPr>
      <t xml:space="preserve"> </t>
    </r>
    <r>
      <rPr>
        <sz val="12"/>
        <rFont val="Arial"/>
        <family val="2"/>
      </rPr>
      <t xml:space="preserve">                                                         </t>
    </r>
    <r>
      <rPr>
        <b/>
        <sz val="12"/>
        <rFont val="Arial"/>
        <family val="2"/>
      </rPr>
      <t xml:space="preserve">NET </t>
    </r>
  </si>
  <si>
    <r>
      <t>(L22 x L23)</t>
    </r>
    <r>
      <rPr>
        <sz val="12"/>
        <rFont val="Arial"/>
        <family val="2"/>
      </rPr>
      <t xml:space="preserve">                                                          </t>
    </r>
    <r>
      <rPr>
        <b/>
        <sz val="12"/>
        <rFont val="Arial"/>
        <family val="2"/>
      </rPr>
      <t xml:space="preserve">NET </t>
    </r>
  </si>
  <si>
    <r>
      <t xml:space="preserve">(L12/L11) </t>
    </r>
    <r>
      <rPr>
        <i/>
        <sz val="12"/>
        <rFont val="Arial"/>
        <family val="2"/>
      </rPr>
      <t xml:space="preserve">                             Net Worth / Liabilities</t>
    </r>
  </si>
  <si>
    <r>
      <t>(L19 x L20)</t>
    </r>
    <r>
      <rPr>
        <sz val="12"/>
        <rFont val="Arial"/>
        <family val="2"/>
      </rPr>
      <t xml:space="preserve">                                                          </t>
    </r>
    <r>
      <rPr>
        <b/>
        <sz val="12"/>
        <rFont val="Arial"/>
        <family val="2"/>
      </rPr>
      <t xml:space="preserve">NET </t>
    </r>
  </si>
  <si>
    <t>1.22 &amp; Lower = Business Failure Potential Very High</t>
  </si>
  <si>
    <t>2.91 and Above = Failure Potential Low - ( Company is in Good Shape )</t>
  </si>
  <si>
    <t>"Z Score" - Business Failure Potential</t>
  </si>
  <si>
    <t>1.23 - 2.90 = Failure Possible ( Concern is Warranted )</t>
  </si>
  <si>
    <t>Note #2</t>
  </si>
  <si>
    <t>Note #1</t>
  </si>
  <si>
    <t>The "Z-Score" bankruptcy predictor has a reported 72% accuracy in predicting bankruptcies 2 years in advance.</t>
  </si>
  <si>
    <t>If my schedule allows do you have something in particular you would like to speak about with me in person?</t>
  </si>
  <si>
    <t xml:space="preserve">                                                        Please use reverse side if necessary</t>
  </si>
  <si>
    <t>YES</t>
  </si>
  <si>
    <t>NO</t>
  </si>
  <si>
    <t>PARTICIPATION LEVEL</t>
  </si>
  <si>
    <t>P&amp;L COMPARISONS MIN MAX</t>
  </si>
  <si>
    <t>TO VIEW, EDIT OR PRINT CLICK ONCE ON REPORT, FORM OR INVOICE - CLICK ON DIRECTORY BUTTON TO RETURN HERE</t>
  </si>
  <si>
    <t>DISORGANIZED</t>
  </si>
  <si>
    <t>PLANNED</t>
  </si>
  <si>
    <t>OWNER - HANDS ON  DOER</t>
  </si>
  <si>
    <t>OWNER - MANAGES &amp; DELEGATES</t>
  </si>
  <si>
    <t>UNABLE TO MEASURE RESULTS</t>
  </si>
  <si>
    <t>GENERALLY TRUSTS PEOPLE</t>
  </si>
  <si>
    <t>TIGHT SYSTEMS &amp; CONTROLS</t>
  </si>
  <si>
    <t>EVERYBODY DOES EVERYTHING</t>
  </si>
  <si>
    <t>ACCURATE MEASUREMENT SYSTEM</t>
  </si>
  <si>
    <t>OR</t>
  </si>
  <si>
    <t>OVERALL  MANAGEMENT STYLE DIFFERENCES</t>
  </si>
  <si>
    <t>OBJECTIVE INCENTIVES</t>
  </si>
  <si>
    <t>SUBJECTIVE INCENTIVES</t>
  </si>
  <si>
    <t>COMPANY DIES WITH OWNER</t>
  </si>
  <si>
    <t>FAVORITISM</t>
  </si>
  <si>
    <t>FAIR TREATMENT OF ALL EMPLOYEES</t>
  </si>
  <si>
    <t>USES INTUITION TO MANAGE</t>
  </si>
  <si>
    <t>SYSTEM of ACCOUNTABILITY</t>
  </si>
  <si>
    <t>COMPANY DOES NOT INFORM EMPLOYEES</t>
  </si>
  <si>
    <t>COMPANY ALWAYS INFORMS EMPLOYEES</t>
  </si>
  <si>
    <t>OF ANNUAL GOALS</t>
  </si>
  <si>
    <t>REACTIVE DECISIONS</t>
  </si>
  <si>
    <t>PROACTIVE DECISIONS</t>
  </si>
  <si>
    <t>BUSINESS CULTURE #1</t>
  </si>
  <si>
    <t>BUSINESS CULTURE #2</t>
  </si>
  <si>
    <t>PLEASE CHECK EITHER THE RH OR LH SIDE WHICHEVER BEST DESCRIBES THIS COMPANIES OVERALL MANAGEMENT STYLE</t>
  </si>
  <si>
    <t>check here</t>
  </si>
  <si>
    <t>USES FACTUAL INFORMATION TO MANAGE</t>
  </si>
  <si>
    <t>DEFINED TASKS &amp; JOB DESCRIPTIONS</t>
  </si>
  <si>
    <t>COMPANY CAN SURVIVE OWNER</t>
  </si>
  <si>
    <t>FORMS DISTRIBUTED</t>
  </si>
  <si>
    <t>FORMS RETURNED</t>
  </si>
  <si>
    <t>AVG.</t>
  </si>
  <si>
    <t>EMPLOYEE FEEDBACK VOTING TABULATIONS</t>
  </si>
  <si>
    <r>
      <t>Note:</t>
    </r>
    <r>
      <rPr>
        <i/>
        <sz val="12"/>
        <rFont val="Arial"/>
        <family val="2"/>
      </rPr>
      <t xml:space="preserve"> Any unreturned questionnaires have been discounted completely and were not counted as a YES or a NO.</t>
    </r>
  </si>
  <si>
    <t>BASIC CLIENT INFO</t>
  </si>
  <si>
    <r>
      <t xml:space="preserve">Evaluate your own effectiveness in the following areas in </t>
    </r>
    <r>
      <rPr>
        <b/>
        <i/>
        <sz val="9"/>
        <color indexed="48"/>
        <rFont val="Arial"/>
        <family val="2"/>
      </rPr>
      <t>BLUE</t>
    </r>
    <r>
      <rPr>
        <b/>
        <i/>
        <sz val="9"/>
        <rFont val="Arial"/>
        <family val="2"/>
      </rPr>
      <t xml:space="preserve"> or BLACK ink.</t>
    </r>
  </si>
  <si>
    <r>
      <t xml:space="preserve">Evaluate how your subordinates would rate you in the following areas in </t>
    </r>
    <r>
      <rPr>
        <b/>
        <i/>
        <sz val="9"/>
        <color indexed="10"/>
        <rFont val="Arial"/>
        <family val="2"/>
      </rPr>
      <t>RED</t>
    </r>
    <r>
      <rPr>
        <b/>
        <i/>
        <sz val="9"/>
        <rFont val="Arial"/>
        <family val="2"/>
      </rPr>
      <t xml:space="preserve"> ink</t>
    </r>
  </si>
  <si>
    <r>
      <t xml:space="preserve">Giving </t>
    </r>
    <r>
      <rPr>
        <u/>
        <sz val="12"/>
        <rFont val="Arial"/>
        <family val="2"/>
      </rPr>
      <t>Constructive</t>
    </r>
    <r>
      <rPr>
        <sz val="12"/>
        <rFont val="Arial"/>
        <family val="2"/>
      </rPr>
      <t xml:space="preserve"> Criticism</t>
    </r>
  </si>
  <si>
    <r>
      <t xml:space="preserve">what. No employee, manager or principal of the company will ever be shown this completed form </t>
    </r>
    <r>
      <rPr>
        <b/>
        <sz val="10"/>
        <rFont val="Arial"/>
        <family val="2"/>
      </rPr>
      <t>UNDER ANY CIRCUMSTANCES</t>
    </r>
    <r>
      <rPr>
        <sz val="10"/>
        <rFont val="Arial"/>
        <family val="2"/>
      </rPr>
      <t xml:space="preserve">. Keep in mind there </t>
    </r>
  </si>
  <si>
    <t>COMPLETED BY: _______________________________</t>
  </si>
  <si>
    <t>COMPLETED BY: ______________________________</t>
  </si>
  <si>
    <t>COMPLETED BY: ______________________</t>
  </si>
  <si>
    <t>COMPLETED BY: _____________________________________________</t>
  </si>
  <si>
    <t>PAGE #1</t>
  </si>
  <si>
    <t>LONG TERM BUSINESS GOALS AND OBJECTIVES</t>
  </si>
  <si>
    <t>SHORT TERM BUSINESS GOALS AND OBJECTIVES</t>
  </si>
  <si>
    <t>( 3 - 6 MONTHS )</t>
  </si>
  <si>
    <t>( 1 - 3 YEARS )</t>
  </si>
  <si>
    <t>ACTION TAKEN TO ACHIEVE "S.T." GOALS AND OBJECTIVES</t>
  </si>
  <si>
    <t>ACTION TAKEN TO ACHIEVE "L.T." GOALS AND OBJECTIVES</t>
  </si>
  <si>
    <t>IN ORDER OF IMPORTANCE - WHAT ARE THE THREE MOST IMPORTANT BUSINESS PROBLEMS OR CHALLENGES YOU FACE?</t>
  </si>
  <si>
    <t>WHAT WOULD BE THE BENEFIT TO YOU AND/OR THE COMPANY IF YOU MINIMIZED OR RESOLVED THESE ISSUES?</t>
  </si>
  <si>
    <t>CLIENT BUSINESS GOALS AND OBJECTIVES</t>
  </si>
  <si>
    <t>CLIENT PERSONAL GOALS AND OBJECTIVES</t>
  </si>
  <si>
    <t>SHORT TERM PERSONAL GOALS AND OBJECTIVES</t>
  </si>
  <si>
    <t>LONG TERM PERSONAL GOALS AND OBJECTIVES</t>
  </si>
  <si>
    <t>IN ORDER OF IMPORTANCE - WHAT ARE THE THREE MOST IMPORTANT PERSONAL PROBLEMS OR CHALLENGES YOU FACE?</t>
  </si>
  <si>
    <t>WHAT WOULD BE THE BENEFIT IF YOU MINIMIZED OR RESOLVED THESE ISSUES?</t>
  </si>
  <si>
    <r>
      <t xml:space="preserve">are no right or wrong answers. You may include your name, </t>
    </r>
    <r>
      <rPr>
        <b/>
        <i/>
        <u/>
        <sz val="10"/>
        <rFont val="Arial"/>
        <family val="2"/>
      </rPr>
      <t>but it is not required</t>
    </r>
    <r>
      <rPr>
        <sz val="10"/>
        <rFont val="Arial"/>
        <family val="2"/>
      </rPr>
      <t>. Thank you for your assistance.</t>
    </r>
  </si>
  <si>
    <t>(Optional)</t>
  </si>
  <si>
    <t>____/____/______</t>
  </si>
  <si>
    <t>Street Address</t>
  </si>
  <si>
    <t>City, State</t>
  </si>
  <si>
    <t>Zip</t>
  </si>
  <si>
    <t>Phone</t>
  </si>
  <si>
    <t>Fax</t>
  </si>
  <si>
    <t>Approximate Distance to Client</t>
  </si>
  <si>
    <t>Approximate Time to Client</t>
  </si>
  <si>
    <t>@</t>
  </si>
  <si>
    <t>Time</t>
  </si>
  <si>
    <t>CLIENT CONTACT NAME:</t>
  </si>
  <si>
    <t>HOTEL of RECORD NAME</t>
  </si>
  <si>
    <t>Date &amp; TIme Package Was Left At Hotel:</t>
  </si>
  <si>
    <t>HOTEL OF RECORD INFORMATION</t>
  </si>
  <si>
    <t>CLIENT CONTACT NUMBER:</t>
  </si>
  <si>
    <t>Office Phone:</t>
  </si>
  <si>
    <t>Office Fax:</t>
  </si>
  <si>
    <t>Client Cell:</t>
  </si>
  <si>
    <t>Type of Business:</t>
  </si>
  <si>
    <t>Year Founded:</t>
  </si>
  <si>
    <t>Client Name / Title:</t>
  </si>
  <si>
    <t>Land / Building Ownership:</t>
  </si>
  <si>
    <t>Vehicle Ownership:</t>
  </si>
  <si>
    <t>Equipment Ownership:</t>
  </si>
  <si>
    <t>City &amp; State:</t>
  </si>
  <si>
    <t>Zip Code:</t>
  </si>
  <si>
    <t>Outstanding Tax Issues:</t>
  </si>
  <si>
    <t>Direct Labor</t>
  </si>
  <si>
    <t>Materials</t>
  </si>
  <si>
    <t>Sub Contractors</t>
  </si>
  <si>
    <t>Fiscal Period</t>
  </si>
  <si>
    <t>Total Variable Cost</t>
  </si>
  <si>
    <t>Misc Indirect Cost</t>
  </si>
  <si>
    <t>Misc Direct Cost</t>
  </si>
  <si>
    <t>Total Indirect Cost</t>
  </si>
  <si>
    <t>INDIRECT EXPENSES</t>
  </si>
  <si>
    <t>DIRECT EXPENSES</t>
  </si>
  <si>
    <t>Admin. Wages</t>
  </si>
  <si>
    <t>Owners Salary</t>
  </si>
  <si>
    <t>Admin Wages</t>
  </si>
  <si>
    <t>Depreciation / Amort.</t>
  </si>
  <si>
    <t>Interest Expense</t>
  </si>
  <si>
    <t>Facilities Expense</t>
  </si>
  <si>
    <t>Total G &amp; A Cost</t>
  </si>
  <si>
    <t>REPORTED INCOME</t>
  </si>
  <si>
    <t>TOTAL REVENUE</t>
  </si>
  <si>
    <t>Misc. G &amp; A Cost</t>
  </si>
  <si>
    <t>GEN &amp; ADMIN EXPENSES</t>
  </si>
  <si>
    <t>OPERATING EXPENSE</t>
  </si>
  <si>
    <t># Months in Period</t>
  </si>
  <si>
    <t>MISC INDIRECT EXPENSES</t>
  </si>
  <si>
    <t>MISC DIRECT EXPENSES</t>
  </si>
  <si>
    <t>REVENUE</t>
  </si>
  <si>
    <t>DIRECT LABOR</t>
  </si>
  <si>
    <t>Lost Revenue YTD on Direct Labor</t>
  </si>
  <si>
    <t>MATERIAL</t>
  </si>
  <si>
    <t>MIN</t>
  </si>
  <si>
    <t>MAX</t>
  </si>
  <si>
    <t># MontIs in Period</t>
  </si>
  <si>
    <t>VARIANCES</t>
  </si>
  <si>
    <t xml:space="preserve">NET OPERATING INCOME </t>
  </si>
  <si>
    <t>Minus Direct Costs:</t>
  </si>
  <si>
    <t>Material</t>
  </si>
  <si>
    <t>Misc Direct Costs</t>
  </si>
  <si>
    <t>Minus Indirect Costs:</t>
  </si>
  <si>
    <t>Indirect Costs:</t>
  </si>
  <si>
    <t>25% of G &amp; A Costs:</t>
  </si>
  <si>
    <t>Total Direct Cost Percentage  =</t>
  </si>
  <si>
    <t>GROSS PROFIT</t>
  </si>
  <si>
    <t>Month Potential Lost Profit on LABOR</t>
  </si>
  <si>
    <t>Possible Issues That Could Cause A Reduction In Labor ROI</t>
  </si>
  <si>
    <t>Inaccurate Bidding</t>
  </si>
  <si>
    <t>Improper Incentives</t>
  </si>
  <si>
    <t>Poor Scheduling</t>
  </si>
  <si>
    <t>Bad Weather</t>
  </si>
  <si>
    <t>Inadequate Training</t>
  </si>
  <si>
    <t>Lack of Proper Tools or Equipment</t>
  </si>
  <si>
    <t>Mistakes</t>
  </si>
  <si>
    <t>Poor Working Conditions</t>
  </si>
  <si>
    <t>Call Backs</t>
  </si>
  <si>
    <t>New Competition</t>
  </si>
  <si>
    <t>Lack of Sales</t>
  </si>
  <si>
    <t>Lack Of Accountability</t>
  </si>
  <si>
    <t>Improper Supervision</t>
  </si>
  <si>
    <t>Inaccurate Job Costing</t>
  </si>
  <si>
    <t>Some or all of the above issues ??</t>
  </si>
  <si>
    <t>Overall Loss of Productivity:</t>
  </si>
  <si>
    <t>Expected or Targeted Net Income %</t>
  </si>
  <si>
    <t>Month Potential Lost Profit on C.O.G.S.</t>
  </si>
  <si>
    <t>COST OF GOODS SOLD</t>
  </si>
  <si>
    <t>Total Indirect Costs</t>
  </si>
  <si>
    <t>Total General and Administrative Costs</t>
  </si>
  <si>
    <t>Total Cost Of Goods Sold</t>
  </si>
  <si>
    <t>NET PROFIT (Loss)</t>
  </si>
  <si>
    <t>BREAKEVEN CALCULATION</t>
  </si>
  <si>
    <t>Periodic Breakeven Points</t>
  </si>
  <si>
    <t>Monthly</t>
  </si>
  <si>
    <t>Weekly</t>
  </si>
  <si>
    <t>Daily</t>
  </si>
  <si>
    <t>Hourly</t>
  </si>
  <si>
    <t>Total Period</t>
  </si>
  <si>
    <r>
      <t xml:space="preserve">Breakeven Percentage        </t>
    </r>
    <r>
      <rPr>
        <sz val="8"/>
        <rFont val="Arial"/>
        <family val="2"/>
      </rPr>
      <t>= L7/(L7+L5)</t>
    </r>
  </si>
  <si>
    <t>Approximate Total Days In Period</t>
  </si>
  <si>
    <t>Total Days To Breakeven Point</t>
  </si>
  <si>
    <t>Targeted Work Days To Breakeven Minimum For Period</t>
  </si>
  <si>
    <t># Months</t>
  </si>
  <si>
    <r>
      <t xml:space="preserve">Total Variable Costs   </t>
    </r>
    <r>
      <rPr>
        <b/>
        <sz val="8"/>
        <rFont val="Arial"/>
        <family val="2"/>
      </rPr>
      <t xml:space="preserve"> =    </t>
    </r>
    <r>
      <rPr>
        <sz val="8"/>
        <rFont val="Arial"/>
        <family val="2"/>
      </rPr>
      <t>L2+(L3/2)</t>
    </r>
  </si>
  <si>
    <r>
      <t xml:space="preserve">Total Fixed Costs        </t>
    </r>
    <r>
      <rPr>
        <b/>
        <sz val="8"/>
        <rFont val="Arial"/>
        <family val="2"/>
      </rPr>
      <t xml:space="preserve">=    </t>
    </r>
    <r>
      <rPr>
        <sz val="8"/>
        <rFont val="Arial"/>
        <family val="2"/>
      </rPr>
      <t>L4+(L3/2)</t>
    </r>
  </si>
  <si>
    <t>YTD # OF COMPLETE MONTHS</t>
  </si>
  <si>
    <t>YE # OF COMPLETE MONTHS</t>
  </si>
  <si>
    <t>ACTUAL Y.E. INCOME/(LOSS)</t>
  </si>
  <si>
    <t>TARGETED NET INCOME %</t>
  </si>
  <si>
    <t>TARGETED NET INCOME $</t>
  </si>
  <si>
    <t>GAIN/(LOSS) TARGETED INCOME</t>
  </si>
  <si>
    <t xml:space="preserve">OFFICE HOURS YTD </t>
  </si>
  <si>
    <t>COST PER HOUR</t>
  </si>
  <si>
    <t>COST PER DAY</t>
  </si>
  <si>
    <t>COST PER WEEK</t>
  </si>
  <si>
    <t>COST PER MONTH</t>
  </si>
  <si>
    <t>COST PER QUARTER</t>
  </si>
  <si>
    <t>Input Variable</t>
  </si>
  <si>
    <t>Data Here Only</t>
  </si>
  <si>
    <t>SALES</t>
  </si>
  <si>
    <t>COGS</t>
  </si>
  <si>
    <t>Growth Increase</t>
  </si>
  <si>
    <t>(decimal format)</t>
  </si>
  <si>
    <t>EXPENSE</t>
  </si>
  <si>
    <t>Profit %</t>
  </si>
  <si>
    <t>COGS %</t>
  </si>
  <si>
    <t>Tax Rate</t>
  </si>
  <si>
    <t>C- Corp 15%</t>
  </si>
  <si>
    <t>5 Year Profit Potential =</t>
  </si>
  <si>
    <t>LLC or Sub S = 28% - 35%</t>
  </si>
  <si>
    <t>Projected Growth Rate =</t>
  </si>
  <si>
    <t>Totals</t>
  </si>
  <si>
    <t>Note : Only input data in boxes</t>
  </si>
  <si>
    <t>Remaining fields are formulas.</t>
  </si>
  <si>
    <t>Owners</t>
  </si>
  <si>
    <t>Salary =</t>
  </si>
  <si>
    <t>Bonus =</t>
  </si>
  <si>
    <t>Return =</t>
  </si>
  <si>
    <t>PROJECTED Y.E. INCOME/(LOSS)</t>
  </si>
  <si>
    <t xml:space="preserve"> </t>
  </si>
  <si>
    <t>Client Name / Ownership/ Title:</t>
  </si>
  <si>
    <t>Labor</t>
  </si>
  <si>
    <t>ASSESSMENT REPORTS FOR CLIENT</t>
  </si>
  <si>
    <t>CLIENT FORMS</t>
  </si>
  <si>
    <t>MENU KEY</t>
  </si>
  <si>
    <t>Balance Due Upon Completion:</t>
  </si>
  <si>
    <t>Potential FED Tax Burden @</t>
  </si>
  <si>
    <t>Senior Analyst :</t>
  </si>
  <si>
    <t>T.O.R. Target</t>
  </si>
  <si>
    <t>Other Income</t>
  </si>
  <si>
    <t>Month Potential Lost Profit on MISC DIRECT</t>
  </si>
  <si>
    <t>MISC DIRECT</t>
  </si>
  <si>
    <t>Misc Direct</t>
  </si>
  <si>
    <t>Month Potential Lost Profit on MATERIAL</t>
  </si>
  <si>
    <t>ASSETS</t>
  </si>
  <si>
    <t>Insurance</t>
  </si>
  <si>
    <t>Other Investments</t>
  </si>
  <si>
    <t>TOTAL ASSETS</t>
  </si>
  <si>
    <t>TOTAL LIABILITIES</t>
  </si>
  <si>
    <t>NOTE:</t>
  </si>
  <si>
    <t>Cash on Hand</t>
  </si>
  <si>
    <t>Liquid Securities</t>
  </si>
  <si>
    <t>Accounts Receivable</t>
  </si>
  <si>
    <t>Notes Receivables</t>
  </si>
  <si>
    <t>Other Receivables</t>
  </si>
  <si>
    <t>Inventory</t>
  </si>
  <si>
    <t>Prepaid Expenses</t>
  </si>
  <si>
    <t>Other Current Assets</t>
  </si>
  <si>
    <t>CURRENT ASSETS</t>
  </si>
  <si>
    <t>Total Current Assets</t>
  </si>
  <si>
    <t>LONG TERM ASSETS</t>
  </si>
  <si>
    <t>Land</t>
  </si>
  <si>
    <t>Plant &amp; Equipment</t>
  </si>
  <si>
    <t>Accumulated Depreciation</t>
  </si>
  <si>
    <t>Net Plant &amp; Equipment</t>
  </si>
  <si>
    <t>(example 09/2007)</t>
  </si>
  <si>
    <t>MONTH</t>
  </si>
  <si>
    <t>PERCENTAGE of BEST MONTH</t>
  </si>
  <si>
    <t>COL #1</t>
  </si>
  <si>
    <t>COL #2</t>
  </si>
  <si>
    <t>COL2/COL1</t>
  </si>
  <si>
    <t>Sales per Payroll $ / Best Month</t>
  </si>
  <si>
    <t>SALES $ PER  PAYROLL $</t>
  </si>
  <si>
    <t>PAYROLL / MO</t>
  </si>
  <si>
    <t>SALES / MO</t>
  </si>
  <si>
    <t>12 MONTH AVERAGE</t>
  </si>
  <si>
    <t>PRODUCTIVITY</t>
  </si>
  <si>
    <t>RED NUMBERS INDICATE ANY</t>
  </si>
  <si>
    <t>MONTH THAT IS BELOW THE</t>
  </si>
  <si>
    <t>LOST PRODUCTIVITY</t>
  </si>
  <si>
    <t>12 MONTH - TOTAL PAYROLL &amp; PRODUCTIVITY ANALYSIS</t>
  </si>
  <si>
    <t>LOST REVENUE</t>
  </si>
  <si>
    <t>TOTAL SALES x Lost Productivity %</t>
  </si>
  <si>
    <t>MINUS DIRECT MATERIAL</t>
  </si>
  <si>
    <t>MINUS OTHER DIRECT</t>
  </si>
  <si>
    <t>MINUS 50% G&amp;A</t>
  </si>
  <si>
    <t xml:space="preserve">INDIRECT COSTS </t>
  </si>
  <si>
    <t>Best MONTHLY SALES $ Return</t>
  </si>
  <si>
    <t>12 MONTH POTENTIAL LOST PROFIT ON PAYROLL PRODUCTIVITY</t>
  </si>
  <si>
    <t>12 MO / AVG</t>
  </si>
  <si>
    <t>12 MO / TOTAL</t>
  </si>
  <si>
    <t>12 MONTH ANALYSIS - PAYROLL</t>
  </si>
  <si>
    <t>DIRECT LABOR / MO</t>
  </si>
  <si>
    <t>DIRECT LABOR $ = SALES $</t>
  </si>
  <si>
    <t>Best Monthly Direct Labor $ Return</t>
  </si>
  <si>
    <t>UNPRODUCTIVE DIRECT LABOR PERCENTAGE</t>
  </si>
  <si>
    <t>TIMES UNPRODUCTIVE COST PERCENTAGE</t>
  </si>
  <si>
    <t>12 MONTH - DIRECT LABOR ANALYSIS</t>
  </si>
  <si>
    <t>12 MONTH DIRECT LABOR COST</t>
  </si>
  <si>
    <t>=</t>
  </si>
  <si>
    <t>12 MONTH ANALYSIS -DIRECT LABOR</t>
  </si>
  <si>
    <t>OPERATING EXP $ = SALES $</t>
  </si>
  <si>
    <t>Best Monthly OPERATING EXP $ Return</t>
  </si>
  <si>
    <t>RETURN</t>
  </si>
  <si>
    <t>OPERATING EXP / MO</t>
  </si>
  <si>
    <t>TARGET EFFICIENCY LEVEL</t>
  </si>
  <si>
    <t>CURRENT AVG EFFICIENCY</t>
  </si>
  <si>
    <t>12 MONTH OPERATING EXPENSE COST</t>
  </si>
  <si>
    <t>12 MONTH POTENTIAL LOST PROFIT ON EXCESS OPERATING EXPENSE</t>
  </si>
  <si>
    <t>12 MONTH - OPERATING EXPENSE ANALYSIS</t>
  </si>
  <si>
    <t>Sales per Operating Expense $ / Best Month</t>
  </si>
  <si>
    <t>Sales per Direct Labor $ / Best Month</t>
  </si>
  <si>
    <t>12 MONTH POTENTIAL LOST PROFIT ON DIRECT LABOR EXPENSE</t>
  </si>
  <si>
    <t>MATERIAL EXPENSE</t>
  </si>
  <si>
    <t>12 MONTH - MATERIAL EXPENSE ANALYSIS</t>
  </si>
  <si>
    <t>MATERIAL EXP $ = SALES $</t>
  </si>
  <si>
    <t>Sales per Material Expense $ / Best Month</t>
  </si>
  <si>
    <t>12 MONTH POTENTIAL LOST PROFIT ON EXCESS MATERIAL EXPENSE</t>
  </si>
  <si>
    <t>Best Monthly MATERIAL EXP $ Return</t>
  </si>
  <si>
    <t>EXCESS COST VARIANCE %</t>
  </si>
  <si>
    <t>TIMES EXCESSIVE COST VARIANCE %</t>
  </si>
  <si>
    <t>MATERIAL EXP / MO</t>
  </si>
  <si>
    <t>EXCESS MATERIAL COST %</t>
  </si>
  <si>
    <t>12 MONTH MATERIAL COST</t>
  </si>
  <si>
    <t>TIMES EXCESS MATERIAL COST %</t>
  </si>
  <si>
    <t>12 MONTH ANALYSIS-OPERATING EXP</t>
  </si>
  <si>
    <t>12 MONTH ANALYSIS - MATERIAL</t>
  </si>
  <si>
    <t>Net Goodwill / Intangibles</t>
  </si>
  <si>
    <t>Long Term Receivables</t>
  </si>
  <si>
    <t>Deferred Charges</t>
  </si>
  <si>
    <t>Other Long Term Assets</t>
  </si>
  <si>
    <t>Total Long Term Assets</t>
  </si>
  <si>
    <t>LIABILITIES &amp; EQUITY</t>
  </si>
  <si>
    <t>CURRENT LIABILITIES</t>
  </si>
  <si>
    <t>Accounts Payable</t>
  </si>
  <si>
    <t>Secured Current Debt</t>
  </si>
  <si>
    <t>Unsecured Current Debt</t>
  </si>
  <si>
    <t>Current Portion LT Debt</t>
  </si>
  <si>
    <t>Taxes Payable</t>
  </si>
  <si>
    <t>Other Current Liabilities</t>
  </si>
  <si>
    <t xml:space="preserve">Total Current Liabilities </t>
  </si>
  <si>
    <t>LONG TERM LIABILITIES</t>
  </si>
  <si>
    <t>Secured LT Debt</t>
  </si>
  <si>
    <t>Unsecured LT Debt</t>
  </si>
  <si>
    <t>Other LT Debt</t>
  </si>
  <si>
    <t xml:space="preserve">Total Long Term Liabilities </t>
  </si>
  <si>
    <t>OWNERS EQUITY</t>
  </si>
  <si>
    <t>Common Stock</t>
  </si>
  <si>
    <t>Treasury Stock</t>
  </si>
  <si>
    <t>Contributed Capital</t>
  </si>
  <si>
    <t>Retained Earnings</t>
  </si>
  <si>
    <t>TOTAL OWNERS EQUITY</t>
  </si>
  <si>
    <t>TOTAL LIABILITIES &amp; EQUITY</t>
  </si>
  <si>
    <t>Current Assets</t>
  </si>
  <si>
    <t>Current Liabilities</t>
  </si>
  <si>
    <t># Days in Period</t>
  </si>
  <si>
    <t>NET OPERATING PROFIT (LOSS)</t>
  </si>
  <si>
    <t>Annual Expenses</t>
  </si>
  <si>
    <t>Average Daily Cost</t>
  </si>
  <si>
    <t>Annual Expenses / Days in Period</t>
  </si>
  <si>
    <t>Average One Day Receivable</t>
  </si>
  <si>
    <t>Accounts Receivable (A/R)</t>
  </si>
  <si>
    <t>Average Number of Collection Days</t>
  </si>
  <si>
    <t>Working Capital Requirement</t>
  </si>
  <si>
    <t>Actual Working Capital (W/C)</t>
  </si>
  <si>
    <t>Required Days of Working Capital</t>
  </si>
  <si>
    <t>Days of Working Capital Available</t>
  </si>
  <si>
    <t>Working Capital</t>
  </si>
  <si>
    <t>Working Capital Excess (Deficit)</t>
  </si>
  <si>
    <t>Sales / # of Days in Period</t>
  </si>
  <si>
    <t>AR / Average 1 day Receivable</t>
  </si>
  <si>
    <t>Average Period to Collect AR</t>
  </si>
  <si>
    <t>Required Days of W/C x Daily Cost</t>
  </si>
  <si>
    <t>Actual W/C - W/C Requirement</t>
  </si>
  <si>
    <t>Working Capital / Daily Cost</t>
  </si>
  <si>
    <t>ACTIVITY RATIOS</t>
  </si>
  <si>
    <t>LIQUIDITY RATIOS</t>
  </si>
  <si>
    <t>Working Capital to Total Asset Ratio</t>
  </si>
  <si>
    <t>Days</t>
  </si>
  <si>
    <t>Turns</t>
  </si>
  <si>
    <t>Lib Covered</t>
  </si>
  <si>
    <t>Of Assets</t>
  </si>
  <si>
    <t>x Net Worth</t>
  </si>
  <si>
    <t>of Assets</t>
  </si>
  <si>
    <t>PROFITABILITY RATIOS</t>
  </si>
  <si>
    <t>WORKING CAPITAL ANALYSIS</t>
  </si>
  <si>
    <t>BREAKEVEN ANALYSIS REPORT</t>
  </si>
  <si>
    <t>Company Street Address:</t>
  </si>
  <si>
    <t>Desired Growth Per Year %</t>
  </si>
  <si>
    <t>COMPARATIVE INCOME STATEMENT</t>
  </si>
  <si>
    <t>COMPARATIVE BALANCE SHEET</t>
  </si>
  <si>
    <t>COMPARATIVE ACTIVITY RATIOS</t>
  </si>
  <si>
    <t>5 YEAR PROJECTIONS</t>
  </si>
  <si>
    <t>HISTORICAL FINANCIAL PERFORMANCE</t>
  </si>
  <si>
    <t>RETURN ON INVESTMENT - MISC DIRECT</t>
  </si>
  <si>
    <t>RETURN ON INVESTMENT - MATERIAL</t>
  </si>
  <si>
    <t>RETURN ON INVESTMENT - COST OF GOODS SOLD</t>
  </si>
  <si>
    <t>RETURN ON INVESTMENT - DIRECT LABOR</t>
  </si>
  <si>
    <t>COST OF BUSINESS OPERATIONS COMPARED TO EXPECTED OR TARGETED INCOME</t>
  </si>
  <si>
    <t>SOLVENCY RATIOS</t>
  </si>
  <si>
    <t>Number of Employees: FT / PT</t>
  </si>
  <si>
    <t>Relatives Involved in Business</t>
  </si>
  <si>
    <t>Clients Exit Strategy</t>
  </si>
  <si>
    <t>FOR</t>
  </si>
  <si>
    <t>Date:</t>
  </si>
  <si>
    <t>Company Name:</t>
  </si>
  <si>
    <t>Address:</t>
  </si>
  <si>
    <t>City, State:</t>
  </si>
  <si>
    <t>TERMS:</t>
  </si>
  <si>
    <t>PAYMENT DUE ON RECEIPT</t>
  </si>
  <si>
    <t>PLEASE MAKE CHECK PAYABLE TO:</t>
  </si>
  <si>
    <t>YTD SALES</t>
  </si>
  <si>
    <t>YTD PROFIT/(LOSS)</t>
  </si>
  <si>
    <t>YE SALES</t>
  </si>
  <si>
    <t>YE PROFIT/(LOSS)</t>
  </si>
  <si>
    <t>Employee Eval Matrix</t>
  </si>
  <si>
    <t>Management Matrix</t>
  </si>
  <si>
    <t>Operational Matrix</t>
  </si>
  <si>
    <t>Organizational Matrix</t>
  </si>
  <si>
    <t>Contractor Matrix</t>
  </si>
  <si>
    <t>HOTEL of RECORD FORM</t>
  </si>
  <si>
    <t>(Enter Positive #)</t>
  </si>
  <si>
    <t>Employee Questionnaire PG1</t>
  </si>
  <si>
    <t>Employee Questionnaire PG2</t>
  </si>
  <si>
    <t>Manufacture Matrix</t>
  </si>
  <si>
    <t>12 MONTH COMPARATIVE INCOME STATEMENT</t>
  </si>
  <si>
    <t>LATEST MONTHLY PERIOD</t>
  </si>
  <si>
    <t>Total Variable Cost (COGS)</t>
  </si>
  <si>
    <t>TOTAL PAYROLL</t>
  </si>
  <si>
    <t>12 MONTH TOTALS</t>
  </si>
  <si>
    <t>MAXIMUM %</t>
  </si>
  <si>
    <t>MINIMUM %</t>
  </si>
  <si>
    <t>VARIANCE</t>
  </si>
  <si>
    <t xml:space="preserve">UNCONTROLLED </t>
  </si>
  <si>
    <t>UNCONTROLLED</t>
  </si>
  <si>
    <t>DOLLARS</t>
  </si>
  <si>
    <t>12 MONTH P&amp;L COMPARISONS</t>
  </si>
  <si>
    <t>Other Companies Owned:</t>
  </si>
  <si>
    <t>Total MISC DIRECT Expense</t>
  </si>
  <si>
    <t>Total MISC INDIRECT Expense</t>
  </si>
  <si>
    <r>
      <t xml:space="preserve">Fixed Asset Turn      </t>
    </r>
    <r>
      <rPr>
        <sz val="8"/>
        <rFont val="Arial"/>
        <family val="2"/>
      </rPr>
      <t>(Annual Sales / Fixed Assets)</t>
    </r>
  </si>
  <si>
    <r>
      <t xml:space="preserve">Annual Asset Turn    </t>
    </r>
    <r>
      <rPr>
        <sz val="8"/>
        <rFont val="Arial"/>
        <family val="2"/>
      </rPr>
      <t>(Annual Sales / Total Assets)</t>
    </r>
  </si>
  <si>
    <r>
      <t xml:space="preserve">Avg Collection Period      </t>
    </r>
    <r>
      <rPr>
        <sz val="8"/>
        <rFont val="Arial"/>
        <family val="2"/>
      </rPr>
      <t>(days in a yr / AR Turn)</t>
    </r>
  </si>
  <si>
    <r>
      <t xml:space="preserve">Avg Payment Period      </t>
    </r>
    <r>
      <rPr>
        <sz val="8"/>
        <rFont val="Arial"/>
        <family val="2"/>
      </rPr>
      <t>(acc Payable / Daily Exp)</t>
    </r>
  </si>
  <si>
    <r>
      <t xml:space="preserve">A/R Turn                    </t>
    </r>
    <r>
      <rPr>
        <sz val="8"/>
        <rFont val="Arial"/>
        <family val="2"/>
      </rPr>
      <t>(annualized Sales / Acc Recv)</t>
    </r>
  </si>
  <si>
    <r>
      <t xml:space="preserve">Inventory Turn      </t>
    </r>
    <r>
      <rPr>
        <sz val="8"/>
        <rFont val="Arial"/>
        <family val="2"/>
      </rPr>
      <t>(Annual Material Cost / Inventory)</t>
    </r>
  </si>
  <si>
    <r>
      <t xml:space="preserve">Inventory Average Age    </t>
    </r>
    <r>
      <rPr>
        <sz val="8"/>
        <rFont val="Arial"/>
        <family val="2"/>
      </rPr>
      <t>( Days in Period / Turns)</t>
    </r>
  </si>
  <si>
    <r>
      <t xml:space="preserve">Current Ratios  </t>
    </r>
    <r>
      <rPr>
        <sz val="8"/>
        <rFont val="Arial"/>
        <family val="2"/>
      </rPr>
      <t>(Current Asset / Current Liability)</t>
    </r>
  </si>
  <si>
    <r>
      <t xml:space="preserve">Liquid Asset Ratio   </t>
    </r>
    <r>
      <rPr>
        <sz val="8"/>
        <rFont val="Arial"/>
        <family val="2"/>
      </rPr>
      <t>(Current Asset / Total Asset)</t>
    </r>
  </si>
  <si>
    <r>
      <t xml:space="preserve">Net Worth    </t>
    </r>
    <r>
      <rPr>
        <sz val="8"/>
        <rFont val="Arial"/>
        <family val="2"/>
      </rPr>
      <t>(Total Net Assets - Total Liabilities)</t>
    </r>
  </si>
  <si>
    <r>
      <t xml:space="preserve">Current Debt to Net Worth </t>
    </r>
    <r>
      <rPr>
        <sz val="8"/>
        <rFont val="Arial"/>
        <family val="2"/>
      </rPr>
      <t>(Cur Lib / Net Worth)</t>
    </r>
  </si>
  <si>
    <r>
      <t xml:space="preserve">Debt to Equity   </t>
    </r>
    <r>
      <rPr>
        <sz val="8"/>
        <rFont val="Arial"/>
        <family val="2"/>
      </rPr>
      <t>(Total Liabilities / Net Worth)</t>
    </r>
  </si>
  <si>
    <r>
      <t xml:space="preserve">Debt to Total Assets   </t>
    </r>
    <r>
      <rPr>
        <sz val="8"/>
        <rFont val="Arial"/>
        <family val="2"/>
      </rPr>
      <t>(Total Lib / Net Assets)</t>
    </r>
  </si>
  <si>
    <r>
      <t xml:space="preserve">Fixed Assets to Net Worth </t>
    </r>
    <r>
      <rPr>
        <sz val="8"/>
        <rFont val="Arial"/>
        <family val="2"/>
      </rPr>
      <t>(Net FA/Net Worth)</t>
    </r>
  </si>
  <si>
    <r>
      <t xml:space="preserve">Number Days of Sales in CASH </t>
    </r>
    <r>
      <rPr>
        <sz val="8"/>
        <rFont val="Arial"/>
        <family val="2"/>
      </rPr>
      <t>(Cash / Daily Sales)</t>
    </r>
  </si>
  <si>
    <r>
      <t xml:space="preserve">Working Capital    </t>
    </r>
    <r>
      <rPr>
        <sz val="8"/>
        <rFont val="Arial"/>
        <family val="2"/>
      </rPr>
      <t>(Cur Assets - Cur Liabilities)</t>
    </r>
  </si>
  <si>
    <r>
      <t>Gross Profit Margin</t>
    </r>
    <r>
      <rPr>
        <sz val="10"/>
        <rFont val="Arial"/>
        <family val="2"/>
      </rPr>
      <t xml:space="preserve">   </t>
    </r>
    <r>
      <rPr>
        <sz val="8"/>
        <rFont val="Arial"/>
        <family val="2"/>
      </rPr>
      <t>( Tatal Direct Costs / Sales)</t>
    </r>
  </si>
  <si>
    <r>
      <t>Operating Profit</t>
    </r>
    <r>
      <rPr>
        <sz val="10"/>
        <rFont val="Arial"/>
        <family val="2"/>
      </rPr>
      <t xml:space="preserve">  </t>
    </r>
    <r>
      <rPr>
        <sz val="8"/>
        <rFont val="Arial"/>
        <family val="2"/>
      </rPr>
      <t>((Sales -(COGS+Ops Exp) / Sales)</t>
    </r>
  </si>
  <si>
    <t>1.)</t>
  </si>
  <si>
    <t>Current Bank Account(s) Balance</t>
  </si>
  <si>
    <t>2.)</t>
  </si>
  <si>
    <t>Available Line of Credit Balance</t>
  </si>
  <si>
    <t xml:space="preserve">3.) </t>
  </si>
  <si>
    <t xml:space="preserve">4.) </t>
  </si>
  <si>
    <t>(Current 0 - 30)</t>
  </si>
  <si>
    <t>(  31 - 60  days)</t>
  </si>
  <si>
    <t>(  61 - 90 days)</t>
  </si>
  <si>
    <t>( 91 - 120 days)</t>
  </si>
  <si>
    <t>( over 120 days)</t>
  </si>
  <si>
    <t>5.)</t>
  </si>
  <si>
    <t>Other Accounts Receivable</t>
  </si>
  <si>
    <t>6.)</t>
  </si>
  <si>
    <t>Notes Receivable</t>
  </si>
  <si>
    <t>7.)</t>
  </si>
  <si>
    <t>Finished Goods</t>
  </si>
  <si>
    <t>Work In Process</t>
  </si>
  <si>
    <t>Raw Materials</t>
  </si>
  <si>
    <t>TOTAL  A/P  BALANCE</t>
  </si>
  <si>
    <t>TOTAL  A/R  BALANCE</t>
  </si>
  <si>
    <t xml:space="preserve">8.) </t>
  </si>
  <si>
    <t>9.)</t>
  </si>
  <si>
    <t>Notes Payable</t>
  </si>
  <si>
    <t>10.)</t>
  </si>
  <si>
    <t xml:space="preserve">11.) </t>
  </si>
  <si>
    <t>Monthly Facility Rent / Lease</t>
  </si>
  <si>
    <t>Monthly Equip / Vehicle Payments</t>
  </si>
  <si>
    <t>12.)</t>
  </si>
  <si>
    <t>Average Gross Payroll</t>
  </si>
  <si>
    <t>Current Financial Information</t>
  </si>
  <si>
    <t>TOTAL INVENTORY</t>
  </si>
  <si>
    <t>Average Annual Revenue (Sales) For The Past 3 Years</t>
  </si>
  <si>
    <t>Average Percentage of Profit For The Past 3 Years</t>
  </si>
  <si>
    <t>Average Net Operating Profit For The Past 3 Years</t>
  </si>
  <si>
    <t>Average Interest For The Past 3 Years</t>
  </si>
  <si>
    <t>Average Depreciation &amp; Amortization For The Past 3 Years</t>
  </si>
  <si>
    <t>L1</t>
  </si>
  <si>
    <t>L2</t>
  </si>
  <si>
    <t>L3</t>
  </si>
  <si>
    <t>L4</t>
  </si>
  <si>
    <t>L5</t>
  </si>
  <si>
    <t>EBITDA =</t>
  </si>
  <si>
    <t>EBITDA x 2.5</t>
  </si>
  <si>
    <t>EBITDA x 6</t>
  </si>
  <si>
    <t>Approximate Business Operations Value Range *</t>
  </si>
  <si>
    <t>(L3/L1)</t>
  </si>
  <si>
    <t>(L3+L4+L5)</t>
  </si>
  <si>
    <t>(Latest Year Annualized)</t>
  </si>
  <si>
    <t>* Add Net Asset Value for Total Approximate Business Value</t>
  </si>
  <si>
    <r>
      <t xml:space="preserve">NOTE: If "EBITDA" is Less Than Zero, use "Book Value" for Value of Business, which is the value of </t>
    </r>
    <r>
      <rPr>
        <b/>
        <u/>
        <sz val="12"/>
        <color indexed="10"/>
        <rFont val="Arial"/>
        <family val="2"/>
      </rPr>
      <t>NET ASSETS</t>
    </r>
  </si>
  <si>
    <t>Projected Percentage of Net Operating Profit</t>
  </si>
  <si>
    <t>Projected Net Operating Profit Without Increasing Sales</t>
  </si>
  <si>
    <t>Approximate Business Value Range ----- Same Sales Average and Increased Profits</t>
  </si>
  <si>
    <t>Approximate Business Value Range ----- Current Conditions</t>
  </si>
  <si>
    <t>(L1*L2)</t>
  </si>
  <si>
    <t>Projected Annual Revenue (Sales)</t>
  </si>
  <si>
    <t>Projected Net Operating Profit With Increased Sales</t>
  </si>
  <si>
    <t>TO</t>
  </si>
  <si>
    <t>Approximate Business Value Range ----- Increased Sales and Increased Profits</t>
  </si>
  <si>
    <t>(Enter Target Profit %)</t>
  </si>
  <si>
    <t>(Enter Target Sales Projection)</t>
  </si>
  <si>
    <t>Weekly       Bi Weekly       Monthly</t>
  </si>
  <si>
    <t>DATE:</t>
  </si>
  <si>
    <t>CHECK #</t>
  </si>
  <si>
    <t>___________________________</t>
  </si>
  <si>
    <t>__________________</t>
  </si>
  <si>
    <t>______/_____/______</t>
  </si>
  <si>
    <t xml:space="preserve"> ----- RECEIVED BY: </t>
  </si>
  <si>
    <t>CURRENT FINANCIAL INFORMATION</t>
  </si>
  <si>
    <t>#</t>
  </si>
  <si>
    <t>Notes</t>
  </si>
  <si>
    <t>PROBLEM COST $$$</t>
  </si>
  <si>
    <t>FORMS &amp; INVOICES</t>
  </si>
  <si>
    <t>Sales &amp; Marketing Matrix</t>
  </si>
  <si>
    <t>Sales &amp; Marketing- Dist. Matrix</t>
  </si>
  <si>
    <t>Financial Matrix</t>
  </si>
  <si>
    <t xml:space="preserve"> YELLOW ITEMS ARE SIMPLY FORMS TO PRINT</t>
  </si>
  <si>
    <t>Respond "yes" or "no" which best answers the questions.</t>
  </si>
  <si>
    <t xml:space="preserve">MAGENTA ITEMS ARE REPORTS THAT GENERATE </t>
  </si>
  <si>
    <t>GREEN ITEMS REQUIRE DATA INPUT BEFORE PRINTING</t>
  </si>
  <si>
    <t>AUTOMATICALLY FROM INPUT DATA ON GREEN FORMS</t>
  </si>
  <si>
    <t>RED ITEMS ARE CLIENT INVOICES</t>
  </si>
  <si>
    <t>2ND</t>
  </si>
  <si>
    <t xml:space="preserve"> START HERE 1ST</t>
  </si>
  <si>
    <t>5TH</t>
  </si>
  <si>
    <t>3RD</t>
  </si>
  <si>
    <t>4TH</t>
  </si>
  <si>
    <t>Entity Type / Fiscal Year End:</t>
  </si>
  <si>
    <t>Sales Volume Last Fiscal Year:</t>
  </si>
  <si>
    <t>Net Profit Last Fiscal Year:</t>
  </si>
  <si>
    <t>YTD Sales Volume This Fiscal Year:</t>
  </si>
  <si>
    <t>SALES &amp; MARKETING EVALUATION MATRIX</t>
  </si>
  <si>
    <t>AREAS OF EVALUATION</t>
  </si>
  <si>
    <t xml:space="preserve">     POOR</t>
  </si>
  <si>
    <t xml:space="preserve">    </t>
  </si>
  <si>
    <t>FAIR</t>
  </si>
  <si>
    <t>GOOD</t>
  </si>
  <si>
    <t xml:space="preserve">      ISSUE RESOLUTION</t>
  </si>
  <si>
    <t>Client Can Resolve These Issues On Their Own</t>
  </si>
  <si>
    <t>Client May Require Professional Help To Resolve These Issues</t>
  </si>
  <si>
    <t>SALES SYSTEMS</t>
  </si>
  <si>
    <t>Market Research</t>
  </si>
  <si>
    <t>Advertising Budget</t>
  </si>
  <si>
    <t>Advertising Media Effectiveness</t>
  </si>
  <si>
    <t>Activity Based Measurement Systems</t>
  </si>
  <si>
    <t>Sales Policies</t>
  </si>
  <si>
    <t>Sales Management</t>
  </si>
  <si>
    <t>Goal Setting &amp; Quotas</t>
  </si>
  <si>
    <t>Sales Promotions</t>
  </si>
  <si>
    <t>Pricing Policies</t>
  </si>
  <si>
    <t>Margin / Mix Management</t>
  </si>
  <si>
    <t>Performance Reporting</t>
  </si>
  <si>
    <t>Field Reporting</t>
  </si>
  <si>
    <t>MARKET PENETRATION</t>
  </si>
  <si>
    <t>Market Knowledge</t>
  </si>
  <si>
    <t>Market Coverage</t>
  </si>
  <si>
    <t>% Market Penetration</t>
  </si>
  <si>
    <t>Territories</t>
  </si>
  <si>
    <t>Competitive Analysis</t>
  </si>
  <si>
    <t>SALES STAFF</t>
  </si>
  <si>
    <t>Full Time Sales Staff</t>
  </si>
  <si>
    <t>Attracting the Best of the Best</t>
  </si>
  <si>
    <t>Training</t>
  </si>
  <si>
    <t>Compensation</t>
  </si>
  <si>
    <t>Incentives</t>
  </si>
  <si>
    <t>Turnover</t>
  </si>
  <si>
    <t>Morale</t>
  </si>
  <si>
    <t>SALES &amp; MARKETING / DISTRIBUTION EVALUATION MATRIX</t>
  </si>
  <si>
    <t>STORAGE &amp; DELIVERY</t>
  </si>
  <si>
    <t>Order Processing</t>
  </si>
  <si>
    <t>Order Assembly</t>
  </si>
  <si>
    <t>Space Utilization</t>
  </si>
  <si>
    <t>Warehouse Procedures</t>
  </si>
  <si>
    <t>Shipping Methods</t>
  </si>
  <si>
    <t>Delivery Methods</t>
  </si>
  <si>
    <t>Routing</t>
  </si>
  <si>
    <t>Equipment Usage</t>
  </si>
  <si>
    <t>Inventory Control</t>
  </si>
  <si>
    <t>MANUFACTURING EVALUATION MATRIX</t>
  </si>
  <si>
    <t>AREA OF EVALUATION</t>
  </si>
  <si>
    <t>PRODUCTION</t>
  </si>
  <si>
    <t>Layout</t>
  </si>
  <si>
    <t>Work Flow</t>
  </si>
  <si>
    <t>Work Scheduling</t>
  </si>
  <si>
    <t>Productivity</t>
  </si>
  <si>
    <t>P&amp;L COMPARISONS</t>
  </si>
  <si>
    <t>BALANCE SHT COMPARISONS</t>
  </si>
  <si>
    <t>Z SCORE -PRIVATE &amp; LIGHT ASSETS</t>
  </si>
  <si>
    <t>Z SCORE -PRIVATE &amp; HEAVY ASSETS</t>
  </si>
  <si>
    <t>4 YEAR HISTORY (Auto)</t>
  </si>
  <si>
    <t>Scheduling</t>
  </si>
  <si>
    <t>Supply Chain Management</t>
  </si>
  <si>
    <t>Material Costs</t>
  </si>
  <si>
    <t>Recruitment</t>
  </si>
  <si>
    <t>Cross Training</t>
  </si>
  <si>
    <t>Assignment</t>
  </si>
  <si>
    <t>Quality Control</t>
  </si>
  <si>
    <t>Material Handling</t>
  </si>
  <si>
    <t>Waste</t>
  </si>
  <si>
    <t>OSHA Compliance</t>
  </si>
  <si>
    <t>EPA Compliance</t>
  </si>
  <si>
    <t>MAINTENANCE</t>
  </si>
  <si>
    <t>Record Keeping</t>
  </si>
  <si>
    <t>Preventive Maintenance Schedule</t>
  </si>
  <si>
    <t>Establish Specific Program</t>
  </si>
  <si>
    <t>General Costs ( a/c, housekeeping etc)</t>
  </si>
  <si>
    <t>"Crisis" Repair Costs</t>
  </si>
  <si>
    <t>Tasks, Responsibilities - Accountability</t>
  </si>
  <si>
    <t>Performance Reviews</t>
  </si>
  <si>
    <t>MARKETING</t>
  </si>
  <si>
    <t>Defined Marketing Area</t>
  </si>
  <si>
    <t>Channels</t>
  </si>
  <si>
    <t>Channel Management</t>
  </si>
  <si>
    <t>Profitability by Product</t>
  </si>
  <si>
    <t>Profitability by Sales Person</t>
  </si>
  <si>
    <t>Profitability by Account</t>
  </si>
  <si>
    <t>Sales Performance Standards</t>
  </si>
  <si>
    <t>Sales Measurement Systems</t>
  </si>
  <si>
    <t>Coordination of Sales with Production</t>
  </si>
  <si>
    <t>Communication</t>
  </si>
  <si>
    <t>FINANCIAL PLANNING</t>
  </si>
  <si>
    <t xml:space="preserve">Inventory Control coordinated with Sales forecasting and Production </t>
  </si>
  <si>
    <t>Credit and Collection Policies and Procedures</t>
  </si>
  <si>
    <t>Contract Administration</t>
  </si>
  <si>
    <t>Paper Flow / Office Procedures Facilitate Control</t>
  </si>
  <si>
    <t>______________________________________________________________________________________________________</t>
  </si>
  <si>
    <t>Why? _________________________________________________________________________________________________</t>
  </si>
  <si>
    <t>When is the last time you received a raise or bonus?_________________________________</t>
  </si>
  <si>
    <t>How long have you been with this company? __________________________________</t>
  </si>
  <si>
    <t>If you owned this company, what are the first few changes you would make and why? _____________________________</t>
  </si>
  <si>
    <t>When is the last time you received a formal review?__________________________________</t>
  </si>
  <si>
    <t>Do employees ever work overtime when it was not necessary to the job? ______________________________________</t>
  </si>
  <si>
    <t>Do you believe you are in the position that best uses your skills, experience and knowledge?    If not, why not?</t>
  </si>
  <si>
    <t>Do you have all the tools or training necessary to perform everything expected of you? _________________________</t>
  </si>
  <si>
    <t>If you owned this company, would you allow everyone employed here today to work for you? ______________________</t>
  </si>
  <si>
    <t>Are your working conditions conducive to your performing to the best of your abilities?  If not, why not? ___________</t>
  </si>
  <si>
    <t>ADMINISTRATIVE &amp; OTHER</t>
  </si>
  <si>
    <t>Clearly Defined Authority &amp; Responsibility</t>
  </si>
  <si>
    <t>Specific Policies and Procedures to Coordinate All Functions</t>
  </si>
  <si>
    <t>Information Flow Relative to Costs, Production</t>
  </si>
  <si>
    <t xml:space="preserve">        Scheduling from Managers to appropriate People</t>
  </si>
  <si>
    <t>Logistics</t>
  </si>
  <si>
    <t>Warehousing</t>
  </si>
  <si>
    <t>FINANCIAL EVALUATION MATRIX</t>
  </si>
  <si>
    <t xml:space="preserve">      POOR</t>
  </si>
  <si>
    <t>Cash Control</t>
  </si>
  <si>
    <t>Billing Procedures</t>
  </si>
  <si>
    <t>Establishing Credit Policies</t>
  </si>
  <si>
    <t>Establishing Collections Policies</t>
  </si>
  <si>
    <t>Establishing Overhead Costs</t>
  </si>
  <si>
    <t>Status of Liabilities</t>
  </si>
  <si>
    <t>Debt Load</t>
  </si>
  <si>
    <t>Working Capital Availability</t>
  </si>
  <si>
    <t>General Accounting Procedures</t>
  </si>
  <si>
    <t>Cost Accounting</t>
  </si>
  <si>
    <t>Job Costing</t>
  </si>
  <si>
    <t>Expense Controls</t>
  </si>
  <si>
    <t>Purchasing Methods</t>
  </si>
  <si>
    <t>Auditing</t>
  </si>
  <si>
    <t>Profit Trend</t>
  </si>
  <si>
    <t>Profit by Job / Product Type</t>
  </si>
  <si>
    <t>Breakeven Position</t>
  </si>
  <si>
    <t>Departmental Information Flow</t>
  </si>
  <si>
    <t>Reports to Management</t>
  </si>
  <si>
    <t>Cash Flow Planning and Management</t>
  </si>
  <si>
    <t>Flexible Budget Planning</t>
  </si>
  <si>
    <t>Buying Policies</t>
  </si>
  <si>
    <t>Breakdown by Profit Center</t>
  </si>
  <si>
    <t>Timely Reporting</t>
  </si>
  <si>
    <t>Insurance Costs</t>
  </si>
  <si>
    <t>Exit Planning / Strategy</t>
  </si>
  <si>
    <t>Tax Planning / Strategy</t>
  </si>
  <si>
    <t>EMPLOYEE EVALUATION MATRIX</t>
  </si>
  <si>
    <t>Attracting Qualified People</t>
  </si>
  <si>
    <t xml:space="preserve">Established Training Methods </t>
  </si>
  <si>
    <t>Ability to Spot the "Keepers"</t>
  </si>
  <si>
    <t>Ability to Keep Them</t>
  </si>
  <si>
    <t>Motivation of Employees by Management</t>
  </si>
  <si>
    <t>Career Guidance</t>
  </si>
  <si>
    <t>Evaluation System</t>
  </si>
  <si>
    <t>Consistency of Performance Reviews</t>
  </si>
  <si>
    <t>Promotion Policies</t>
  </si>
  <si>
    <t>Raise Policies</t>
  </si>
  <si>
    <t>Incentive Programs / Short Term</t>
  </si>
  <si>
    <t>Incentive Programs / Long Term</t>
  </si>
  <si>
    <t>Management Compensation</t>
  </si>
  <si>
    <t>Job Descriptions</t>
  </si>
  <si>
    <t>Duties Clearly Defined</t>
  </si>
  <si>
    <t>Responsibilities Clearly Denoted</t>
  </si>
  <si>
    <t>Policies / Procedures Manual</t>
  </si>
  <si>
    <t xml:space="preserve">Systematic and Effective Communication </t>
  </si>
  <si>
    <t>Established Policies to Coordinate All Functions</t>
  </si>
  <si>
    <t>Employees are Comfortable Contributing Ideas</t>
  </si>
  <si>
    <t>Benefits</t>
  </si>
  <si>
    <t>MANAGEMENT EVALUATION MATRIX</t>
  </si>
  <si>
    <t xml:space="preserve">Recruiting </t>
  </si>
  <si>
    <t>Orienting &amp; Integrating New Employees</t>
  </si>
  <si>
    <t>Coaching</t>
  </si>
  <si>
    <t>Counseling</t>
  </si>
  <si>
    <t>Addressing Performance Problems</t>
  </si>
  <si>
    <t>Addressing Personal Dynamics Issues</t>
  </si>
  <si>
    <t>Objective Performance Evaluating</t>
  </si>
  <si>
    <t>Identifying the "Keepers"</t>
  </si>
  <si>
    <t>Dispensing with the "Non-Keepers"</t>
  </si>
  <si>
    <t>Meeting Planning and Follow-through</t>
  </si>
  <si>
    <t>Developing Employees' Technical Skills</t>
  </si>
  <si>
    <t>Developing Employees' Leadership Skills</t>
  </si>
  <si>
    <t>Motivating Your Work Force</t>
  </si>
  <si>
    <t>Leading From the Front</t>
  </si>
  <si>
    <t>Personal Time Management</t>
  </si>
  <si>
    <t>Addressing Employees' Time Management</t>
  </si>
  <si>
    <t>Problem Solving</t>
  </si>
  <si>
    <t>Decision Making</t>
  </si>
  <si>
    <t>Efficiency</t>
  </si>
  <si>
    <t>Organization</t>
  </si>
  <si>
    <t>Verbal Communication Skills</t>
  </si>
  <si>
    <t>Written Communication Skills</t>
  </si>
  <si>
    <t>Ability to Work Effectively within Corp. Culture</t>
  </si>
  <si>
    <t>Ability to Affect Positively  Issues in Corp Culture</t>
  </si>
  <si>
    <t>Financial Planning</t>
  </si>
  <si>
    <t>Negotiating</t>
  </si>
  <si>
    <t>Understanding of Management Accounting</t>
  </si>
  <si>
    <t>OPERATIONAL EVALUATION MATRIX</t>
  </si>
  <si>
    <r>
      <t xml:space="preserve">Working Capital Turn  </t>
    </r>
    <r>
      <rPr>
        <sz val="8"/>
        <rFont val="Arial"/>
        <family val="2"/>
      </rPr>
      <t>(Annualized Sales / WC)</t>
    </r>
  </si>
  <si>
    <t>`</t>
  </si>
  <si>
    <t>TREND CHARTS Line Graphs</t>
  </si>
  <si>
    <t>Actual T.O.R.</t>
  </si>
  <si>
    <t>Lost T.O.R.</t>
  </si>
  <si>
    <t>Purchasing Policy</t>
  </si>
  <si>
    <t>Seldom Used Reports</t>
  </si>
  <si>
    <t>Management Memo for Questionnaire</t>
  </si>
  <si>
    <t>Note: All gray shaded cells must have data input into them</t>
  </si>
  <si>
    <t>Dollars Spent On:</t>
  </si>
  <si>
    <t>YTD Investment On:</t>
  </si>
  <si>
    <t>YTD = Year to Date</t>
  </si>
  <si>
    <t>ROI = Return on Investment</t>
  </si>
  <si>
    <t>LOR = Loss of Revenue</t>
  </si>
  <si>
    <t>ROI</t>
  </si>
  <si>
    <t>Best ROI On:</t>
  </si>
  <si>
    <t>Current YTD ROI:</t>
  </si>
  <si>
    <t>Month Potential Lost Profit Opportunity</t>
  </si>
  <si>
    <t>Recent LOR per Dollar Spent On:</t>
  </si>
  <si>
    <t xml:space="preserve">RETURN ON INVESTMENT :   </t>
  </si>
  <si>
    <t>LOR - YTD On:</t>
  </si>
  <si>
    <t>ROI -</t>
  </si>
  <si>
    <t>Other Expense</t>
  </si>
  <si>
    <t xml:space="preserve">RETURN ON INVESTMENT :  </t>
  </si>
  <si>
    <t>Other Indirect Costs</t>
  </si>
  <si>
    <t>OPERATING INCOME</t>
  </si>
  <si>
    <t>OPERATING PROFIT</t>
  </si>
  <si>
    <t>TARGET PRODUCTIVITY LEVEL</t>
  </si>
  <si>
    <t>CURRENT AVG PRODUCTIVITY LEVEL</t>
  </si>
  <si>
    <t>EFFICIENCY TARGET</t>
  </si>
  <si>
    <t xml:space="preserve">TARGET COST VARIANCE = +/- </t>
  </si>
  <si>
    <t>Total Variance</t>
  </si>
  <si>
    <t>4 YEAR COMPARATIVE INCOME STATEMENT - % VARIANCES</t>
  </si>
  <si>
    <t>Reported Income</t>
  </si>
  <si>
    <t>ROI-</t>
  </si>
  <si>
    <t>IT IS NOT IMPLIED OR MEANT TO BE INTERPRETED AS THE ACTUAL VALUE OF A COMPANY NOW OR IN THE FUTURE FOR ANY PURPOSE WHATSOEVER.</t>
  </si>
  <si>
    <t>TARGET COST VARIANCE = +/-</t>
  </si>
  <si>
    <t>Ratios - What are they?</t>
  </si>
  <si>
    <t xml:space="preserve"> Category</t>
  </si>
  <si>
    <t>Ratio</t>
  </si>
  <si>
    <t xml:space="preserve"> Profitability ratios         </t>
  </si>
  <si>
    <t xml:space="preserve">                                     </t>
  </si>
  <si>
    <t>• Gross Profit Margin</t>
  </si>
  <si>
    <t xml:space="preserve">                                       </t>
  </si>
  <si>
    <t>• Net Profit Margin</t>
  </si>
  <si>
    <t>• Return on Assets</t>
  </si>
  <si>
    <t>• Return on Equity</t>
  </si>
  <si>
    <t xml:space="preserve"> Liquidity ratios             </t>
  </si>
  <si>
    <t>• Current Ratio</t>
  </si>
  <si>
    <t>• Quick Ratio</t>
  </si>
  <si>
    <t xml:space="preserve"> Activity ratios               </t>
  </si>
  <si>
    <t>• Average Collection Period</t>
  </si>
  <si>
    <t>• Inventory Turnover Ratio</t>
  </si>
  <si>
    <t xml:space="preserve"> Leverage ratios             </t>
  </si>
  <si>
    <t>• Debt Ratio</t>
  </si>
  <si>
    <t>• Equity Ratio</t>
  </si>
  <si>
    <t>• Times Interest Earned Ratio</t>
  </si>
  <si>
    <t>This is by no means an exhaustive list of the ratios that have been developed to help analyze a company's financial position and the way that it conducts business. It is, however, representative.</t>
  </si>
  <si>
    <t>Analyzing Profitability Ratios</t>
  </si>
  <si>
    <t>Analyzing Liquidity Ratios</t>
  </si>
  <si>
    <t>The issue of liquidity, as you might expect, concerns creditors. Liquidity is a company's ability to meet its debts as they come due. A company may have considerable total assets, but if those assets are difficult to convert to cash it is possible that the company might be unable to pay its creditors in a timely fashion. Creditors want their loans to be paid in the medium of cash, not in a medium such as inventory or factory equipment.</t>
  </si>
  <si>
    <t>Analyzing Activity Ratios</t>
  </si>
  <si>
    <t>There are various ratios that can give you insight into how well a company manages its operating and sales activities. One primary goal-perhaps, the primary goal-of these activities is to produce income through effective use of its resources. Two ways to measure this effectiveness are the Average Collection Period and the Inventory Turnover rate.</t>
  </si>
  <si>
    <t>Analyzing Leverage Ratios</t>
  </si>
  <si>
    <t>The term "leverage" means the purchase of assets with borrowed money. Suppose that your company retails office supplies. When you receive an order for business cards, you pay one of your suppliers 50 percent of the revenue to print them for you. This is a variable cost: the more you sell, the greater your cost.</t>
  </si>
  <si>
    <t>But if you purchase the necessary printing equipment, you could make the business cards yourself. So doing would turn a variable cost into a fixed cost: no matter how many cards you sell, the cost of printing them is fixed at however much you paid for the printing equipment. The more cards you sell, the greater your profit margin. This effect is termed operating leverage.</t>
  </si>
  <si>
    <t>If you borrow money to acquire the printing equipment, you are using another type of leverage, termed financial leverage. The cost is still fixed at however much money you must pay, at regular intervals, to retire the loan. Again, the more cards you sell, the greater your profit margin. But if you do not sell enough cards to cover the loan payment, you could lose money. In that case, it might be difficult to find funds either to make the loan payments or to cover your other expenses. Your credit rating might fall, making it more costly for you to borrow other money.</t>
  </si>
  <si>
    <t>Leverage is a financial tool that accelerates changes in income, both positive and negative. A company's creditors and investors are interested in how much leverage has been used to acquire assets. From the standpoint of creditors, a high degree of leverage represents risk because the company might not be able to repay a loan. From the investors' standpoint, if the return on assets is less than the cost of borrowing money to acquire assets, then the investment is unattractive. The investor could obtain a better return in different ways-one way would be to loan funds rather than to invest them in the company.</t>
  </si>
  <si>
    <t>Summary</t>
  </si>
  <si>
    <t>Only occasionally can you calculate one of these indicators and gain immediate insight into a business operation. More frequently, it is necessary to know the sort of business that a company conducts, because the marketplace imposes different demands on different lines of business. Furthermore, you can usually understand one ratio by considering it in the context of another ratio (the debt ratio and the return on assets is a good example of one ratio providing the context for another).</t>
  </si>
  <si>
    <t>Keep in mind that it's important to evaluate a financial ratio in terms of its trend over time, of a standard such as an industry average, and in light of other ratios that describe the company's operations and financial structure.</t>
  </si>
  <si>
    <t>Current ratio</t>
  </si>
  <si>
    <t>Current assets</t>
  </si>
  <si>
    <t>Current liabilities</t>
  </si>
  <si>
    <t>Quick ratio</t>
  </si>
  <si>
    <t>Current Assets Less Inventory</t>
  </si>
  <si>
    <t>Gross Profit Margin</t>
  </si>
  <si>
    <t>Sales</t>
  </si>
  <si>
    <t>Net Profit Margin</t>
  </si>
  <si>
    <t>Net Income</t>
  </si>
  <si>
    <t>Return on Assets</t>
  </si>
  <si>
    <t>Total assets</t>
  </si>
  <si>
    <t>Return on assets</t>
  </si>
  <si>
    <t>Return on Equity</t>
  </si>
  <si>
    <t>Stockholder's equity</t>
  </si>
  <si>
    <t>Return on equity</t>
  </si>
  <si>
    <t>Average Collection Period</t>
  </si>
  <si>
    <t>Credit Sales</t>
  </si>
  <si>
    <t>Credit sales per day</t>
  </si>
  <si>
    <t>Average Collection Period - Days</t>
  </si>
  <si>
    <t>Average Collection Period Ratio</t>
  </si>
  <si>
    <t>Inventory Turnover Ratio</t>
  </si>
  <si>
    <t>Cost of Goods Sold</t>
  </si>
  <si>
    <t>Average Inventory</t>
  </si>
  <si>
    <t>Inventory Turnover</t>
  </si>
  <si>
    <t>Debt ratio</t>
  </si>
  <si>
    <t>Total Liabilities</t>
  </si>
  <si>
    <t>Total Assets</t>
  </si>
  <si>
    <t>Equity ratio</t>
  </si>
  <si>
    <t>Total Equity</t>
  </si>
  <si>
    <t>Times Interest Earned Ratio</t>
  </si>
  <si>
    <t>EBIT</t>
  </si>
  <si>
    <t>Interest charges</t>
  </si>
  <si>
    <t>Times interest earned</t>
  </si>
  <si>
    <t>Ratios Introduction Menu</t>
  </si>
  <si>
    <t>These reports have some of the financial ratios that are important to understanding how, and how well, a company conducts its business. There are variations on virtually every ratio discussed here, and there are ratios that were not covered at all, but their principal forms follow the formulas illustrated.</t>
  </si>
  <si>
    <t>This section of reports reflect 11 important financial ratios. These ratios are usually thought of as belonging to four basic categories: profitability ratios, liquidity ratios, activity ratios, and leverage ratios:</t>
  </si>
  <si>
    <t>Days Per Period</t>
  </si>
  <si>
    <r>
      <t>Quick Ratio - Acid Test  (</t>
    </r>
    <r>
      <rPr>
        <sz val="9"/>
        <rFont val="Arial"/>
        <family val="2"/>
      </rPr>
      <t>Current Assets-Inv/Cur Lib.)</t>
    </r>
  </si>
  <si>
    <t>Year</t>
  </si>
  <si>
    <t>11 new ratio reports here</t>
  </si>
  <si>
    <t>EBITDA</t>
  </si>
  <si>
    <t xml:space="preserve">YTD Net Profit:   </t>
  </si>
  <si>
    <t>Other Income    (Expense)</t>
  </si>
  <si>
    <t>Income Tax      (Credit)</t>
  </si>
  <si>
    <t>Owner Compensation</t>
  </si>
  <si>
    <t xml:space="preserve">  AGREEMENTS</t>
  </si>
  <si>
    <t>INVOICE - REFUNDABLE CONSULTING RETAINER</t>
  </si>
  <si>
    <t>Client Business Goals</t>
  </si>
  <si>
    <t>Client Personal Goals</t>
  </si>
  <si>
    <t>Management Styles</t>
  </si>
  <si>
    <t xml:space="preserve">  INVOICE / RECEIPT for Consulting Services Retainer</t>
  </si>
  <si>
    <t>Consulting Service Retainer:</t>
  </si>
  <si>
    <t>CONSULTING SERVICE  START DATE:</t>
  </si>
  <si>
    <t>MACROS MUST BE ENABLED</t>
  </si>
  <si>
    <t>EMPLOYEE QUESTIONNAIRE</t>
  </si>
  <si>
    <t>PROBLEM COSTING REPORTS</t>
  </si>
  <si>
    <t>COST OF BUSINESS YR1 VS YR2</t>
  </si>
  <si>
    <t>COST OF BUSINESS YR3 VS YR4</t>
  </si>
  <si>
    <t>LABOR</t>
  </si>
  <si>
    <t>BUSINESS VALUE APPROX - CURRENT</t>
  </si>
  <si>
    <t>BUSINESS VALUE APPROX - FIXED</t>
  </si>
  <si>
    <t>BUSINESS VALUE APPROX - SAME SALES</t>
  </si>
  <si>
    <t>EXPENSE PIE CHART</t>
  </si>
  <si>
    <t>OWNER RETURN LINE GRAPHS</t>
  </si>
  <si>
    <t>RATIO INTRODUCTION - SUB MENU</t>
  </si>
  <si>
    <t>NO CONSEQUENCES</t>
  </si>
  <si>
    <t>Future Business Opportunity Impact</t>
  </si>
  <si>
    <t>Current Sales</t>
  </si>
  <si>
    <t>Future Sales</t>
  </si>
  <si>
    <t>Current Variable Cost</t>
  </si>
  <si>
    <t>Future Variable Cost</t>
  </si>
  <si>
    <t>Current Operating Margin</t>
  </si>
  <si>
    <t>Future Operating Margin</t>
  </si>
  <si>
    <t>Current Fixed Cost</t>
  </si>
  <si>
    <t>Future Fixed Cost</t>
  </si>
  <si>
    <t>Added Profit</t>
  </si>
  <si>
    <t>Current Profit</t>
  </si>
  <si>
    <t>Future Total Profit</t>
  </si>
  <si>
    <t xml:space="preserve">Net Profit Impact From Future Sales </t>
  </si>
  <si>
    <t>Oper. Margin Impact at Current Sales</t>
  </si>
  <si>
    <t>Oper. Margin Impact At Future Sales</t>
  </si>
  <si>
    <t>Future Fixed Cost Impact</t>
  </si>
  <si>
    <t>Future Opportunity Impact Per Month</t>
  </si>
  <si>
    <t>Future Opportunity = Net Profit Impact/Yr</t>
  </si>
  <si>
    <t>( Annualized )</t>
  </si>
  <si>
    <t>Future Variable Cost Change %</t>
  </si>
  <si>
    <t>Future Fixed Cost Change $</t>
  </si>
  <si>
    <t>Future Sales Increase %</t>
  </si>
  <si>
    <t>BUSINESS IMPACT CHART</t>
  </si>
  <si>
    <t>2.) Software slides are copyright protected and should not be recreated in any fashion other than hard copies for presentation.</t>
  </si>
  <si>
    <t>3.) Software formulas have been carefully checked, however in the event any errors or typos are discovered in the software they will be fixed free of charge in a timely fashion.</t>
  </si>
  <si>
    <t>1.) Copying this software for distribution to others is prohibited.</t>
  </si>
  <si>
    <t>4.) It is understood that no other warranty of survey results when using this software are included or implied.</t>
  </si>
  <si>
    <t>Survey #</t>
  </si>
  <si>
    <t>Survey # :</t>
  </si>
  <si>
    <t xml:space="preserve"> (Please Include Survey # on Check)</t>
  </si>
  <si>
    <t>Please return directly to the Senior Analyst</t>
  </si>
  <si>
    <t>Survey Findings Report</t>
  </si>
  <si>
    <t>SURVEY REPORT SHEETS</t>
  </si>
  <si>
    <t>Survey Findings Report - COVER SHEET</t>
  </si>
  <si>
    <t>INVOICE - SURVEY</t>
  </si>
  <si>
    <t>Survey Fee:</t>
  </si>
  <si>
    <t>Survey Start Date:</t>
  </si>
  <si>
    <t>Last Year Taxes Were Filed:</t>
  </si>
  <si>
    <r>
      <t xml:space="preserve">Fiscal Period End  </t>
    </r>
    <r>
      <rPr>
        <b/>
        <i/>
        <sz val="10"/>
        <color rgb="FF0070C0"/>
        <rFont val="Arial"/>
        <family val="2"/>
      </rPr>
      <t>12/31</t>
    </r>
  </si>
  <si>
    <t>Target &lt;</t>
  </si>
  <si>
    <t>&gt;</t>
  </si>
  <si>
    <t>RED NUMBERS ARE LESS THAN THE TARGETED % "YES" (OR MORE THAN TARGETED % "NO") FOR AN EFFECTIVE ORGANIZATION</t>
  </si>
  <si>
    <t>If so, do you feel this company is on the proper path to achieve these goals?</t>
  </si>
  <si>
    <t>Are your duties and responsibilities clearly defined in written format?</t>
  </si>
  <si>
    <t>Does this company have a policy/procedures manual. (employee handbook)?</t>
  </si>
  <si>
    <t>Do you have a copy of this company's policy / procedures manual?</t>
  </si>
  <si>
    <t>Does management consistently enforce these policies / procedures?</t>
  </si>
  <si>
    <t>Does this company have a current organizational chart?</t>
  </si>
  <si>
    <t>Do you feel the management structure is stable and effective?</t>
  </si>
  <si>
    <t>Is it always clear to whom you report?</t>
  </si>
  <si>
    <t>Have you been properly trained to do your job?</t>
  </si>
  <si>
    <t>Is communication from upper management clear, accurate and timely?</t>
  </si>
  <si>
    <t>Does management ask for opinions and ideas from employees?</t>
  </si>
  <si>
    <t>Does management listen to and/or implement employee ideas?</t>
  </si>
  <si>
    <t>Does management communicate with the employees effectively?</t>
  </si>
  <si>
    <t>Is employee morale as good as it could or should be?</t>
  </si>
  <si>
    <t>Do you feel your contributions to this company are appreciated?</t>
  </si>
  <si>
    <t>Is employee turn over low?</t>
  </si>
  <si>
    <t>Does management handle employees concerns quickly and effectively?</t>
  </si>
  <si>
    <t>Is your compensation fair relative to your duties and productivity?</t>
  </si>
  <si>
    <t>Does this company have productivity incentives that are fair and effective?</t>
  </si>
  <si>
    <t>Are employee performance reviews conducted on a regular schedule?</t>
  </si>
  <si>
    <t>Would you recommend this company to a friend as a good place to work?</t>
  </si>
  <si>
    <t>Do you have a clear understanding of this company's goals for this year?</t>
  </si>
  <si>
    <t>Are all employees always treated with dignity and respect?</t>
  </si>
  <si>
    <t>WE THANK YOU FOR YOUR COOPERATION AND HONEST FEEDBACK WITH THIS SURVEY !!</t>
  </si>
  <si>
    <t>Is on-going or advanced training available on-site and/or off-site?</t>
  </si>
  <si>
    <t>PLEASE NOTE - THIS CHART IS MEANT ONLY TO SHOW HOW REVENUE AND EARNINGS CAN AFFECT APPROXIMATE BUSINESS VALUE RANGES.</t>
  </si>
  <si>
    <t>Do you believe you will be employed here long term? (next 10yrs)</t>
  </si>
  <si>
    <t>Current Organizational Effectiveness %</t>
  </si>
  <si>
    <t>Opportunity for Improvement</t>
  </si>
  <si>
    <t>Targeted Organizational Effectiveness % (Minimum)</t>
  </si>
  <si>
    <t>Emp Questionnaire Graph</t>
  </si>
  <si>
    <t>Maguire, Hughes &amp; Carpenter, Inc.</t>
  </si>
  <si>
    <t>70 Birch Alley</t>
  </si>
  <si>
    <t>Suite 240, Building B</t>
  </si>
  <si>
    <t>Beavercreek, OH, 45440</t>
  </si>
  <si>
    <t>Phone: 937-272-5016</t>
  </si>
  <si>
    <t>Rob Belfield</t>
  </si>
  <si>
    <t>Cell (615) 869-8220</t>
  </si>
  <si>
    <t>Gas/Fuel</t>
  </si>
  <si>
    <t>Shipping/Freight</t>
  </si>
  <si>
    <t>Payroll Taxes</t>
  </si>
  <si>
    <t>Dues &amp; Subscriptions</t>
  </si>
  <si>
    <t>Shop Supplies</t>
  </si>
  <si>
    <t>Employee Benefit</t>
  </si>
  <si>
    <t>Professional Fee's</t>
  </si>
  <si>
    <t>Utilities</t>
  </si>
  <si>
    <t>rob@belfieldinc.com</t>
  </si>
  <si>
    <t>Belfield Management Solutions</t>
  </si>
  <si>
    <t>222 Graham Way</t>
  </si>
  <si>
    <t>Shelbyville, TN 37160</t>
  </si>
  <si>
    <t>www.belfieldinc.com</t>
  </si>
  <si>
    <t>Advertising</t>
  </si>
  <si>
    <t>Small Tools</t>
  </si>
  <si>
    <t>Equipment Rental</t>
  </si>
  <si>
    <t>General Business Expenses</t>
  </si>
  <si>
    <t xml:space="preserve">  INVOICE / RECEIPT for BUSINESS Consulting</t>
  </si>
  <si>
    <t>Total Invoice</t>
  </si>
  <si>
    <t>Invoice Paid</t>
  </si>
  <si>
    <t>Robert Belfield</t>
  </si>
  <si>
    <t>March Invoice Paid in Full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</si>
</sst>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6" formatCode="&quot;$&quot;#,##0_);[Red]\(&quot;$&quot;#,##0\)"/>
    <numFmt numFmtId="8" formatCode="&quot;$&quot;#,##0.00_);[Red]\(&quot;$&quot;#,##0.00\)"/>
    <numFmt numFmtId="42" formatCode="_(&quot;$&quot;* #,##0_);_(&quot;$&quot;* \(#,##0\);_(&quot;$&quot;* &quot;-&quot;_);_(@_)"/>
    <numFmt numFmtId="44" formatCode="_(&quot;$&quot;* #,##0.00_);_(&quot;$&quot;* \(#,##0.00\);_(&quot;$&quot;* &quot;-&quot;??_);_(@_)"/>
    <numFmt numFmtId="164" formatCode="0.0%"/>
    <numFmt numFmtId="165" formatCode="0.000"/>
    <numFmt numFmtId="166" formatCode="0.0"/>
    <numFmt numFmtId="167" formatCode="_(&quot;$&quot;* #,##0_);_(&quot;$&quot;* \(#,##0\);_(&quot;$&quot;* &quot;-&quot;??_);_(@_)"/>
    <numFmt numFmtId="168" formatCode="[$-409]mmm\-yy;@"/>
    <numFmt numFmtId="169" formatCode="00000"/>
    <numFmt numFmtId="170" formatCode="mm/dd/yy;@"/>
    <numFmt numFmtId="171" formatCode="mmmm\ dd\,\ yyyy"/>
    <numFmt numFmtId="172" formatCode="mm/dd/yy"/>
    <numFmt numFmtId="173" formatCode="&quot;$&quot;#,##0.00"/>
    <numFmt numFmtId="174" formatCode="&quot;$&quot;#,##0"/>
    <numFmt numFmtId="175" formatCode="_([$$-409]* #,##0_);_([$$-409]* \(#,##0\);_([$$-409]* &quot;-&quot;??_);_(@_)"/>
  </numFmts>
  <fonts count="136">
    <font>
      <sz val="10"/>
      <name val="Arial"/>
    </font>
    <font>
      <sz val="10"/>
      <name val="Arial"/>
      <family val="2"/>
    </font>
    <font>
      <sz val="12"/>
      <name val="Arial"/>
      <family val="2"/>
    </font>
    <font>
      <sz val="8"/>
      <name val="Arial"/>
      <family val="2"/>
    </font>
    <font>
      <b/>
      <sz val="12"/>
      <name val="Arial"/>
      <family val="2"/>
    </font>
    <font>
      <i/>
      <sz val="10"/>
      <name val="Arial"/>
      <family val="2"/>
    </font>
    <font>
      <b/>
      <i/>
      <sz val="12"/>
      <name val="Arial"/>
      <family val="2"/>
    </font>
    <font>
      <b/>
      <sz val="10"/>
      <name val="Arial"/>
      <family val="2"/>
    </font>
    <font>
      <sz val="12"/>
      <name val="Arial"/>
      <family val="2"/>
    </font>
    <font>
      <b/>
      <sz val="14"/>
      <name val="Arial"/>
      <family val="2"/>
    </font>
    <font>
      <sz val="10"/>
      <name val="Arial"/>
      <family val="2"/>
    </font>
    <font>
      <sz val="8"/>
      <name val="Arial"/>
      <family val="2"/>
    </font>
    <font>
      <b/>
      <sz val="8"/>
      <name val="Arial"/>
      <family val="2"/>
    </font>
    <font>
      <b/>
      <sz val="12"/>
      <color indexed="8"/>
      <name val="Arial"/>
      <family val="2"/>
    </font>
    <font>
      <i/>
      <sz val="12"/>
      <name val="Arial"/>
      <family val="2"/>
    </font>
    <font>
      <b/>
      <i/>
      <u/>
      <sz val="12"/>
      <name val="Arial"/>
      <family val="2"/>
    </font>
    <font>
      <u/>
      <sz val="10"/>
      <color indexed="12"/>
      <name val="Arial"/>
      <family val="2"/>
    </font>
    <font>
      <sz val="14"/>
      <name val="Arial"/>
      <family val="2"/>
    </font>
    <font>
      <b/>
      <sz val="14"/>
      <color indexed="10"/>
      <name val="Arial"/>
      <family val="2"/>
    </font>
    <font>
      <sz val="14"/>
      <color indexed="10"/>
      <name val="Arial"/>
      <family val="2"/>
    </font>
    <font>
      <b/>
      <sz val="10"/>
      <color indexed="10"/>
      <name val="Arial"/>
      <family val="2"/>
    </font>
    <font>
      <sz val="14"/>
      <name val="Arial"/>
      <family val="2"/>
    </font>
    <font>
      <b/>
      <i/>
      <sz val="14"/>
      <name val="Arial"/>
      <family val="2"/>
    </font>
    <font>
      <b/>
      <sz val="14"/>
      <name val="Arial"/>
      <family val="2"/>
    </font>
    <font>
      <b/>
      <u/>
      <sz val="10"/>
      <name val="Arial"/>
      <family val="2"/>
    </font>
    <font>
      <sz val="12"/>
      <name val="Times New Roman"/>
      <family val="1"/>
    </font>
    <font>
      <sz val="9"/>
      <name val="Arial"/>
      <family val="2"/>
    </font>
    <font>
      <b/>
      <sz val="16"/>
      <name val="Arial"/>
      <family val="2"/>
    </font>
    <font>
      <b/>
      <u/>
      <sz val="12"/>
      <name val="Arial"/>
      <family val="2"/>
    </font>
    <font>
      <b/>
      <sz val="12"/>
      <name val="Arial"/>
      <family val="2"/>
    </font>
    <font>
      <i/>
      <sz val="8"/>
      <name val="Arial"/>
      <family val="2"/>
    </font>
    <font>
      <i/>
      <sz val="12"/>
      <name val="Arial"/>
      <family val="2"/>
    </font>
    <font>
      <b/>
      <i/>
      <u/>
      <sz val="12"/>
      <name val="Arial"/>
      <family val="2"/>
    </font>
    <font>
      <b/>
      <i/>
      <sz val="12"/>
      <name val="Arial"/>
      <family val="2"/>
    </font>
    <font>
      <b/>
      <u/>
      <sz val="18"/>
      <name val="Arial"/>
      <family val="2"/>
    </font>
    <font>
      <i/>
      <u/>
      <sz val="12"/>
      <color indexed="12"/>
      <name val="Arial"/>
      <family val="2"/>
    </font>
    <font>
      <b/>
      <u/>
      <sz val="14"/>
      <name val="Arial"/>
      <family val="2"/>
    </font>
    <font>
      <b/>
      <i/>
      <sz val="14"/>
      <name val="Arial"/>
      <family val="2"/>
    </font>
    <font>
      <b/>
      <sz val="18"/>
      <name val="Arial"/>
      <family val="2"/>
    </font>
    <font>
      <b/>
      <i/>
      <sz val="10"/>
      <name val="Arial"/>
      <family val="2"/>
    </font>
    <font>
      <b/>
      <i/>
      <sz val="10"/>
      <color indexed="8"/>
      <name val="Arial"/>
      <family val="2"/>
    </font>
    <font>
      <b/>
      <i/>
      <sz val="12"/>
      <color indexed="8"/>
      <name val="Arial"/>
      <family val="2"/>
    </font>
    <font>
      <b/>
      <i/>
      <u/>
      <sz val="16"/>
      <name val="Arial"/>
      <family val="2"/>
    </font>
    <font>
      <b/>
      <sz val="12"/>
      <color indexed="10"/>
      <name val="Arial"/>
      <family val="2"/>
    </font>
    <font>
      <b/>
      <i/>
      <sz val="28"/>
      <name val="Times New Roman"/>
      <family val="1"/>
    </font>
    <font>
      <b/>
      <sz val="11"/>
      <name val="Arial"/>
      <family val="2"/>
    </font>
    <font>
      <sz val="11"/>
      <name val="Arial"/>
      <family val="2"/>
    </font>
    <font>
      <b/>
      <sz val="9"/>
      <name val="Arial"/>
      <family val="2"/>
    </font>
    <font>
      <b/>
      <u/>
      <sz val="16"/>
      <name val="Arial"/>
      <family val="2"/>
    </font>
    <font>
      <b/>
      <sz val="14"/>
      <color indexed="8"/>
      <name val="Arial"/>
      <family val="2"/>
    </font>
    <font>
      <sz val="14"/>
      <color indexed="8"/>
      <name val="Arial"/>
      <family val="2"/>
    </font>
    <font>
      <b/>
      <u/>
      <sz val="20"/>
      <name val="Arial"/>
      <family val="2"/>
    </font>
    <font>
      <b/>
      <u/>
      <sz val="12"/>
      <color indexed="10"/>
      <name val="Arial"/>
      <family val="2"/>
    </font>
    <font>
      <sz val="8"/>
      <name val="Tahoma"/>
      <family val="2"/>
    </font>
    <font>
      <b/>
      <sz val="8"/>
      <name val="Arial"/>
      <family val="2"/>
    </font>
    <font>
      <i/>
      <sz val="8"/>
      <name val="Arial"/>
      <family val="2"/>
    </font>
    <font>
      <b/>
      <i/>
      <sz val="8"/>
      <name val="Arial"/>
      <family val="2"/>
    </font>
    <font>
      <b/>
      <i/>
      <sz val="8"/>
      <name val="Arial"/>
      <family val="2"/>
    </font>
    <font>
      <b/>
      <i/>
      <sz val="9"/>
      <color indexed="48"/>
      <name val="Arial"/>
      <family val="2"/>
    </font>
    <font>
      <b/>
      <i/>
      <sz val="9"/>
      <name val="Arial"/>
      <family val="2"/>
    </font>
    <font>
      <b/>
      <i/>
      <sz val="9"/>
      <color indexed="10"/>
      <name val="Arial"/>
      <family val="2"/>
    </font>
    <font>
      <u/>
      <sz val="12"/>
      <name val="Arial"/>
      <family val="2"/>
    </font>
    <font>
      <b/>
      <i/>
      <u/>
      <sz val="10"/>
      <name val="Arial"/>
      <family val="2"/>
    </font>
    <font>
      <b/>
      <sz val="12"/>
      <color indexed="9"/>
      <name val="Arial"/>
      <family val="2"/>
    </font>
    <font>
      <sz val="18"/>
      <name val="Arial"/>
      <family val="2"/>
    </font>
    <font>
      <sz val="18"/>
      <name val="Arial"/>
      <family val="2"/>
    </font>
    <font>
      <sz val="16"/>
      <name val="Arial"/>
      <family val="2"/>
    </font>
    <font>
      <b/>
      <sz val="16"/>
      <color indexed="10"/>
      <name val="Arial"/>
      <family val="2"/>
    </font>
    <font>
      <b/>
      <sz val="16"/>
      <name val="Arial"/>
      <family val="2"/>
    </font>
    <font>
      <b/>
      <i/>
      <u/>
      <sz val="12"/>
      <color indexed="12"/>
      <name val="Arial"/>
      <family val="2"/>
    </font>
    <font>
      <i/>
      <sz val="11"/>
      <name val="Arial"/>
      <family val="2"/>
    </font>
    <font>
      <b/>
      <i/>
      <sz val="11"/>
      <name val="Arial"/>
      <family val="2"/>
    </font>
    <font>
      <b/>
      <sz val="14"/>
      <color indexed="9"/>
      <name val="Arial"/>
      <family val="2"/>
    </font>
    <font>
      <b/>
      <u/>
      <sz val="11"/>
      <name val="Arial"/>
      <family val="2"/>
    </font>
    <font>
      <sz val="10"/>
      <name val="Arial"/>
      <family val="2"/>
    </font>
    <font>
      <b/>
      <u/>
      <sz val="22"/>
      <name val="Arial"/>
      <family val="2"/>
    </font>
    <font>
      <b/>
      <sz val="28"/>
      <name val="Arial"/>
      <family val="2"/>
    </font>
    <font>
      <b/>
      <sz val="26"/>
      <name val="Arial"/>
      <family val="2"/>
    </font>
    <font>
      <b/>
      <sz val="12"/>
      <color indexed="10"/>
      <name val="Arial"/>
      <family val="2"/>
    </font>
    <font>
      <b/>
      <sz val="12"/>
      <color indexed="17"/>
      <name val="Arial"/>
      <family val="2"/>
    </font>
    <font>
      <b/>
      <sz val="28"/>
      <color indexed="9"/>
      <name val="Arial"/>
      <family val="2"/>
    </font>
    <font>
      <b/>
      <sz val="8"/>
      <color indexed="17"/>
      <name val="Arial"/>
      <family val="2"/>
    </font>
    <font>
      <b/>
      <sz val="8"/>
      <color indexed="10"/>
      <name val="Arial"/>
      <family val="2"/>
    </font>
    <font>
      <u/>
      <sz val="10"/>
      <name val="Arial"/>
      <family val="2"/>
    </font>
    <font>
      <sz val="10"/>
      <color indexed="8"/>
      <name val="Arial"/>
      <family val="2"/>
    </font>
    <font>
      <b/>
      <i/>
      <sz val="16"/>
      <color indexed="8"/>
      <name val="Times NEw Roman"/>
      <family val="1"/>
    </font>
    <font>
      <b/>
      <sz val="10"/>
      <color indexed="8"/>
      <name val="Arial"/>
      <family val="2"/>
    </font>
    <font>
      <b/>
      <sz val="8"/>
      <color indexed="9"/>
      <name val="Tahoma"/>
      <family val="2"/>
    </font>
    <font>
      <b/>
      <sz val="8"/>
      <color indexed="8"/>
      <name val="Tahoma"/>
      <family val="2"/>
    </font>
    <font>
      <sz val="16"/>
      <color indexed="9"/>
      <name val="Tahoma"/>
      <family val="2"/>
    </font>
    <font>
      <b/>
      <sz val="12"/>
      <color theme="0"/>
      <name val="Arial"/>
      <family val="2"/>
    </font>
    <font>
      <b/>
      <i/>
      <sz val="14"/>
      <color rgb="FFFF0000"/>
      <name val="Arial"/>
      <family val="2"/>
    </font>
    <font>
      <b/>
      <i/>
      <sz val="10"/>
      <color rgb="FF1E40D2"/>
      <name val="Arial"/>
      <family val="2"/>
    </font>
    <font>
      <b/>
      <sz val="12"/>
      <color rgb="FF1E40D2"/>
      <name val="Arial"/>
      <family val="2"/>
    </font>
    <font>
      <b/>
      <sz val="14"/>
      <color rgb="FF1E40D2"/>
      <name val="Arial"/>
      <family val="2"/>
    </font>
    <font>
      <i/>
      <sz val="8"/>
      <color rgb="FFFF0000"/>
      <name val="Arial"/>
      <family val="2"/>
    </font>
    <font>
      <b/>
      <sz val="12"/>
      <color rgb="FFFF0000"/>
      <name val="Arial"/>
      <family val="2"/>
    </font>
    <font>
      <sz val="11"/>
      <color indexed="8"/>
      <name val="Arial"/>
      <family val="2"/>
    </font>
    <font>
      <b/>
      <i/>
      <sz val="14"/>
      <name val="Times New Roman"/>
      <family val="1"/>
    </font>
    <font>
      <i/>
      <sz val="14"/>
      <name val="Times New Roman"/>
      <family val="1"/>
    </font>
    <font>
      <u/>
      <sz val="11"/>
      <color indexed="12"/>
      <name val="Arial"/>
      <family val="2"/>
    </font>
    <font>
      <b/>
      <sz val="8"/>
      <color indexed="8"/>
      <name val="Tiempo (WN/Scal)"/>
    </font>
    <font>
      <sz val="10"/>
      <color indexed="81"/>
      <name val="Tahoma"/>
      <family val="2"/>
    </font>
    <font>
      <sz val="10"/>
      <name val="Times New Roman"/>
      <family val="1"/>
    </font>
    <font>
      <b/>
      <sz val="8"/>
      <color indexed="8"/>
      <name val="Arial"/>
      <family val="2"/>
    </font>
    <font>
      <b/>
      <i/>
      <sz val="14"/>
      <color indexed="8"/>
      <name val="Times New Roman"/>
      <family val="1"/>
    </font>
    <font>
      <sz val="11"/>
      <color theme="1"/>
      <name val="Times New Roman"/>
      <family val="1"/>
    </font>
    <font>
      <sz val="11"/>
      <color theme="1"/>
      <name val="Arial"/>
      <family val="2"/>
    </font>
    <font>
      <b/>
      <i/>
      <sz val="20"/>
      <color theme="1"/>
      <name val="Times New Roman"/>
      <family val="1"/>
    </font>
    <font>
      <sz val="10"/>
      <color rgb="FF1E40D2"/>
      <name val="Arial"/>
      <family val="2"/>
    </font>
    <font>
      <b/>
      <sz val="10"/>
      <color rgb="FF1E40D2"/>
      <name val="Arial"/>
      <family val="2"/>
    </font>
    <font>
      <sz val="12"/>
      <color rgb="FF1E40D2"/>
      <name val="Arial"/>
      <family val="2"/>
    </font>
    <font>
      <sz val="28"/>
      <name val="Arial"/>
      <family val="2"/>
    </font>
    <font>
      <b/>
      <sz val="10"/>
      <color rgb="FFFF0000"/>
      <name val="Arial"/>
      <family val="2"/>
    </font>
    <font>
      <sz val="10"/>
      <color rgb="FF000000"/>
      <name val="Arial"/>
      <family val="2"/>
    </font>
    <font>
      <b/>
      <sz val="11"/>
      <color rgb="FFFF0000"/>
      <name val="Arial"/>
      <family val="2"/>
    </font>
    <font>
      <sz val="11"/>
      <color rgb="FF000000"/>
      <name val="Arial"/>
      <family val="2"/>
    </font>
    <font>
      <b/>
      <sz val="12"/>
      <color theme="1"/>
      <name val="Arial"/>
      <family val="2"/>
    </font>
    <font>
      <b/>
      <sz val="10"/>
      <color rgb="FF000000"/>
      <name val="Arial"/>
      <family val="2"/>
    </font>
    <font>
      <b/>
      <sz val="10"/>
      <color rgb="FFFF6600"/>
      <name val="Arial"/>
      <family val="2"/>
    </font>
    <font>
      <b/>
      <sz val="10"/>
      <color rgb="FFFF9900"/>
      <name val="Arial"/>
      <family val="2"/>
    </font>
    <font>
      <b/>
      <sz val="16"/>
      <color indexed="18"/>
      <name val="Arial"/>
      <family val="2"/>
    </font>
    <font>
      <b/>
      <sz val="12"/>
      <color indexed="18"/>
      <name val="Arial"/>
      <family val="2"/>
    </font>
    <font>
      <sz val="10"/>
      <color indexed="10"/>
      <name val="Arial"/>
      <family val="2"/>
    </font>
    <font>
      <sz val="10"/>
      <color indexed="18"/>
      <name val="Arial"/>
      <family val="2"/>
    </font>
    <font>
      <b/>
      <sz val="14"/>
      <color theme="1"/>
      <name val="Arial"/>
      <family val="2"/>
    </font>
    <font>
      <b/>
      <sz val="16"/>
      <color theme="1"/>
      <name val="Arial"/>
      <family val="2"/>
    </font>
    <font>
      <sz val="10"/>
      <color theme="0"/>
      <name val="Arial"/>
      <family val="2"/>
    </font>
    <font>
      <sz val="10"/>
      <color rgb="FFFF0000"/>
      <name val="Arial"/>
      <family val="2"/>
    </font>
    <font>
      <b/>
      <sz val="10"/>
      <color theme="1"/>
      <name val="Arial"/>
      <family val="2"/>
    </font>
    <font>
      <u/>
      <sz val="14"/>
      <color rgb="FFFF0000"/>
      <name val="Arial"/>
      <family val="2"/>
    </font>
    <font>
      <sz val="12"/>
      <color rgb="FF000000"/>
      <name val="Arial"/>
      <family val="2"/>
    </font>
    <font>
      <b/>
      <i/>
      <sz val="10"/>
      <color rgb="FF0070C0"/>
      <name val="Arial"/>
      <family val="2"/>
    </font>
    <font>
      <b/>
      <sz val="18"/>
      <color theme="1"/>
      <name val="Arial"/>
      <family val="2"/>
    </font>
    <font>
      <b/>
      <sz val="10"/>
      <color theme="0"/>
      <name val="Arial"/>
      <family val="2"/>
    </font>
    <font>
      <sz val="8"/>
      <color rgb="FF727272"/>
      <name val="Arial"/>
      <family val="2"/>
    </font>
  </fonts>
  <fills count="24">
    <fill>
      <patternFill patternType="none"/>
    </fill>
    <fill>
      <patternFill patternType="gray125"/>
    </fill>
    <fill>
      <patternFill patternType="solid">
        <fgColor indexed="9"/>
        <bgColor indexed="64"/>
      </patternFill>
    </fill>
    <fill>
      <patternFill patternType="solid">
        <fgColor indexed="8"/>
        <bgColor indexed="64"/>
      </patternFill>
    </fill>
    <fill>
      <patternFill patternType="solid">
        <fgColor indexed="9"/>
        <bgColor indexed="9"/>
      </patternFill>
    </fill>
    <fill>
      <patternFill patternType="solid">
        <fgColor indexed="55"/>
        <bgColor indexed="64"/>
      </patternFill>
    </fill>
    <fill>
      <patternFill patternType="solid">
        <fgColor indexed="22"/>
        <bgColor indexed="64"/>
      </patternFill>
    </fill>
    <fill>
      <patternFill patternType="solid">
        <fgColor indexed="13"/>
        <bgColor indexed="64"/>
      </patternFill>
    </fill>
    <fill>
      <patternFill patternType="solid">
        <fgColor indexed="11"/>
        <bgColor indexed="64"/>
      </patternFill>
    </fill>
    <fill>
      <patternFill patternType="solid">
        <fgColor indexed="53"/>
        <bgColor indexed="64"/>
      </patternFill>
    </fill>
    <fill>
      <patternFill patternType="solid">
        <fgColor indexed="10"/>
        <bgColor indexed="64"/>
      </patternFill>
    </fill>
    <fill>
      <patternFill patternType="solid">
        <fgColor indexed="61"/>
        <bgColor indexed="64"/>
      </patternFill>
    </fill>
    <fill>
      <patternFill patternType="solid">
        <fgColor indexed="48"/>
        <bgColor indexed="64"/>
      </patternFill>
    </fill>
    <fill>
      <patternFill patternType="solid">
        <fgColor theme="0"/>
        <bgColor indexed="64"/>
      </patternFill>
    </fill>
    <fill>
      <patternFill patternType="solid">
        <fgColor rgb="FF993366"/>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0000"/>
        <bgColor indexed="64"/>
      </patternFill>
    </fill>
    <fill>
      <patternFill patternType="solid">
        <fgColor theme="0" tint="-0.34998626667073579"/>
        <bgColor indexed="64"/>
      </patternFill>
    </fill>
    <fill>
      <patternFill patternType="solid">
        <fgColor theme="1"/>
        <bgColor indexed="64"/>
      </patternFill>
    </fill>
    <fill>
      <patternFill patternType="solid">
        <fgColor rgb="FF002060"/>
        <bgColor indexed="64"/>
      </patternFill>
    </fill>
    <fill>
      <patternFill patternType="solid">
        <fgColor rgb="FF00B0F0"/>
        <bgColor indexed="64"/>
      </patternFill>
    </fill>
    <fill>
      <patternFill patternType="solid">
        <fgColor rgb="FF00FF00"/>
        <bgColor indexed="64"/>
      </patternFill>
    </fill>
    <fill>
      <patternFill patternType="solid">
        <fgColor theme="6"/>
        <bgColor indexed="64"/>
      </patternFill>
    </fill>
  </fills>
  <borders count="70">
    <border>
      <left/>
      <right/>
      <top/>
      <bottom/>
      <diagonal/>
    </border>
    <border>
      <left style="thin">
        <color indexed="64"/>
      </left>
      <right/>
      <top style="thin">
        <color indexed="64"/>
      </top>
      <bottom style="thin">
        <color indexed="64"/>
      </bottom>
      <diagonal/>
    </border>
    <border>
      <left style="thin">
        <color indexed="64"/>
      </left>
      <right/>
      <top/>
      <bottom/>
      <diagonal/>
    </border>
    <border>
      <left/>
      <right/>
      <top style="medium">
        <color indexed="64"/>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diagonal/>
    </border>
    <border>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bottom style="thin">
        <color indexed="64"/>
      </bottom>
      <diagonal/>
    </border>
    <border>
      <left/>
      <right style="medium">
        <color indexed="64"/>
      </right>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ck">
        <color indexed="64"/>
      </left>
      <right style="thick">
        <color indexed="64"/>
      </right>
      <top style="medium">
        <color indexed="64"/>
      </top>
      <bottom style="medium">
        <color indexed="64"/>
      </bottom>
      <diagonal/>
    </border>
    <border>
      <left/>
      <right/>
      <top/>
      <bottom style="thick">
        <color indexed="22"/>
      </bottom>
      <diagonal/>
    </border>
    <border>
      <left/>
      <right style="thick">
        <color indexed="22"/>
      </right>
      <top/>
      <bottom/>
      <diagonal/>
    </border>
    <border>
      <left style="thick">
        <color indexed="22"/>
      </left>
      <right/>
      <top/>
      <bottom/>
      <diagonal/>
    </border>
    <border>
      <left/>
      <right/>
      <top/>
      <bottom style="thin">
        <color indexed="8"/>
      </bottom>
      <diagonal/>
    </border>
    <border>
      <left/>
      <right/>
      <top style="thick">
        <color indexed="22"/>
      </top>
      <bottom/>
      <diagonal/>
    </border>
  </borders>
  <cellStyleXfs count="20">
    <xf numFmtId="0" fontId="0" fillId="0" borderId="0"/>
    <xf numFmtId="37" fontId="53" fillId="2" borderId="1" applyBorder="0" applyProtection="0">
      <alignment vertical="center"/>
    </xf>
    <xf numFmtId="0" fontId="74" fillId="0" borderId="0"/>
    <xf numFmtId="44" fontId="1" fillId="0" borderId="0" applyFont="0" applyFill="0" applyBorder="0" applyAlignment="0" applyProtection="0"/>
    <xf numFmtId="44" fontId="10" fillId="0" borderId="0" applyFont="0" applyFill="0" applyBorder="0" applyAlignment="0" applyProtection="0"/>
    <xf numFmtId="172" fontId="10" fillId="0" borderId="0" applyFont="0" applyFill="0" applyBorder="0" applyAlignment="0" applyProtection="0"/>
    <xf numFmtId="37" fontId="87" fillId="3" borderId="2" applyBorder="0">
      <alignment horizontal="left" vertical="center" indent="1"/>
    </xf>
    <xf numFmtId="37" fontId="88" fillId="0" borderId="3">
      <alignment vertical="center"/>
    </xf>
    <xf numFmtId="0" fontId="88" fillId="4" borderId="4" applyNumberFormat="0">
      <alignment horizontal="left" vertical="top" indent="1"/>
    </xf>
    <xf numFmtId="0" fontId="88" fillId="2" borderId="0" applyBorder="0">
      <alignment horizontal="left" vertical="center" indent="1"/>
    </xf>
    <xf numFmtId="0" fontId="88" fillId="0" borderId="4" applyNumberFormat="0" applyFill="0">
      <alignment horizontal="centerContinuous" vertical="top"/>
    </xf>
    <xf numFmtId="0" fontId="16" fillId="0" borderId="0" applyNumberFormat="0" applyFill="0" applyBorder="0" applyAlignment="0" applyProtection="0">
      <alignment vertical="top"/>
      <protection locked="0"/>
    </xf>
    <xf numFmtId="0" fontId="10" fillId="0" borderId="0"/>
    <xf numFmtId="9" fontId="1" fillId="0" borderId="0" applyFont="0" applyFill="0" applyBorder="0" applyAlignment="0" applyProtection="0"/>
    <xf numFmtId="0" fontId="89" fillId="5" borderId="0">
      <alignment horizontal="left" indent="1"/>
    </xf>
    <xf numFmtId="49" fontId="74" fillId="0" borderId="0" applyFont="0" applyFill="0" applyBorder="0" applyAlignment="0" applyProtection="0"/>
    <xf numFmtId="0" fontId="1" fillId="0" borderId="0"/>
    <xf numFmtId="0" fontId="1" fillId="0" borderId="0"/>
    <xf numFmtId="5" fontId="101" fillId="0" borderId="0">
      <alignment horizontal="left"/>
      <protection locked="0"/>
    </xf>
    <xf numFmtId="0" fontId="103" fillId="0" borderId="0"/>
  </cellStyleXfs>
  <cellXfs count="1314">
    <xf numFmtId="0" fontId="0" fillId="0" borderId="0" xfId="0"/>
    <xf numFmtId="0" fontId="0" fillId="0" borderId="0" xfId="0" applyProtection="1">
      <protection locked="0"/>
    </xf>
    <xf numFmtId="0" fontId="7" fillId="0" borderId="0" xfId="0" applyFont="1" applyProtection="1">
      <protection locked="0"/>
    </xf>
    <xf numFmtId="0" fontId="4" fillId="0" borderId="0" xfId="0" applyFont="1"/>
    <xf numFmtId="44" fontId="0" fillId="0" borderId="0" xfId="3" applyFont="1" applyProtection="1">
      <protection locked="0"/>
    </xf>
    <xf numFmtId="0" fontId="5" fillId="0" borderId="0" xfId="0" applyFont="1"/>
    <xf numFmtId="0" fontId="4" fillId="0" borderId="5" xfId="0" applyFont="1" applyBorder="1" applyAlignment="1">
      <alignment horizontal="center"/>
    </xf>
    <xf numFmtId="10" fontId="7" fillId="0" borderId="0" xfId="13" applyNumberFormat="1" applyFont="1"/>
    <xf numFmtId="0" fontId="7" fillId="6" borderId="0" xfId="0" applyFont="1" applyFill="1"/>
    <xf numFmtId="0" fontId="7" fillId="0" borderId="0" xfId="0" applyFont="1"/>
    <xf numFmtId="0" fontId="4" fillId="0" borderId="5" xfId="3" applyNumberFormat="1" applyFont="1" applyBorder="1" applyAlignment="1">
      <alignment horizontal="center"/>
    </xf>
    <xf numFmtId="0" fontId="0" fillId="0" borderId="0" xfId="0" applyAlignment="1">
      <alignment horizontal="center"/>
    </xf>
    <xf numFmtId="0" fontId="1" fillId="0" borderId="0" xfId="3" applyNumberFormat="1" applyAlignment="1">
      <alignment horizontal="center"/>
    </xf>
    <xf numFmtId="10" fontId="7" fillId="6" borderId="0" xfId="13" applyNumberFormat="1" applyFont="1" applyFill="1"/>
    <xf numFmtId="44" fontId="0" fillId="0" borderId="0" xfId="3" applyFont="1"/>
    <xf numFmtId="44" fontId="7" fillId="0" borderId="0" xfId="3" applyFont="1"/>
    <xf numFmtId="9" fontId="0" fillId="0" borderId="0" xfId="13" applyFont="1"/>
    <xf numFmtId="0" fontId="0" fillId="6" borderId="0" xfId="0" applyFill="1"/>
    <xf numFmtId="164" fontId="7" fillId="0" borderId="0" xfId="13" applyNumberFormat="1" applyFont="1"/>
    <xf numFmtId="164" fontId="0" fillId="0" borderId="0" xfId="0" applyNumberFormat="1"/>
    <xf numFmtId="44" fontId="7" fillId="0" borderId="0" xfId="0" applyNumberFormat="1" applyFont="1"/>
    <xf numFmtId="9" fontId="1" fillId="0" borderId="0" xfId="13"/>
    <xf numFmtId="9" fontId="1" fillId="0" borderId="0" xfId="13" applyAlignment="1">
      <alignment horizontal="center"/>
    </xf>
    <xf numFmtId="10" fontId="0" fillId="0" borderId="0" xfId="0" applyNumberFormat="1"/>
    <xf numFmtId="0" fontId="8" fillId="0" borderId="0" xfId="0" applyFont="1"/>
    <xf numFmtId="44" fontId="4" fillId="0" borderId="0" xfId="0" applyNumberFormat="1" applyFont="1"/>
    <xf numFmtId="0" fontId="4" fillId="0" borderId="0" xfId="0" applyFont="1" applyAlignment="1">
      <alignment horizontal="left"/>
    </xf>
    <xf numFmtId="0" fontId="4" fillId="7" borderId="6" xfId="0" applyFont="1" applyFill="1" applyBorder="1" applyAlignment="1">
      <alignment horizontal="center"/>
    </xf>
    <xf numFmtId="0" fontId="4" fillId="7" borderId="3" xfId="0" applyFont="1" applyFill="1" applyBorder="1" applyAlignment="1">
      <alignment horizontal="left"/>
    </xf>
    <xf numFmtId="44" fontId="4" fillId="7" borderId="7" xfId="0" applyNumberFormat="1" applyFont="1" applyFill="1" applyBorder="1"/>
    <xf numFmtId="164" fontId="7" fillId="0" borderId="0" xfId="0" applyNumberFormat="1" applyFont="1"/>
    <xf numFmtId="0" fontId="9" fillId="0" borderId="0" xfId="0" applyFont="1"/>
    <xf numFmtId="0" fontId="8" fillId="0" borderId="0" xfId="0" applyFont="1" applyAlignment="1">
      <alignment horizontal="center"/>
    </xf>
    <xf numFmtId="0" fontId="10" fillId="0" borderId="0" xfId="0" applyFont="1" applyAlignment="1">
      <alignment horizontal="center"/>
    </xf>
    <xf numFmtId="0" fontId="11" fillId="0" borderId="0" xfId="0" applyFont="1" applyAlignment="1">
      <alignment horizontal="center"/>
    </xf>
    <xf numFmtId="1" fontId="4" fillId="0" borderId="0" xfId="0" applyNumberFormat="1" applyFont="1" applyAlignment="1">
      <alignment horizontal="center"/>
    </xf>
    <xf numFmtId="0" fontId="4" fillId="0" borderId="0" xfId="0" applyFont="1" applyAlignment="1">
      <alignment horizontal="right"/>
    </xf>
    <xf numFmtId="10" fontId="0" fillId="0" borderId="0" xfId="0" applyNumberFormat="1" applyAlignment="1">
      <alignment horizontal="center"/>
    </xf>
    <xf numFmtId="1" fontId="13" fillId="7" borderId="5" xfId="0" applyNumberFormat="1" applyFont="1" applyFill="1" applyBorder="1" applyAlignment="1">
      <alignment horizontal="center"/>
    </xf>
    <xf numFmtId="1" fontId="4" fillId="7" borderId="5" xfId="0" applyNumberFormat="1" applyFont="1" applyFill="1" applyBorder="1" applyAlignment="1">
      <alignment horizontal="center"/>
    </xf>
    <xf numFmtId="164" fontId="4" fillId="0" borderId="0" xfId="0" applyNumberFormat="1" applyFont="1"/>
    <xf numFmtId="164" fontId="4" fillId="0" borderId="0" xfId="13" applyNumberFormat="1" applyFont="1"/>
    <xf numFmtId="44" fontId="4" fillId="0" borderId="0" xfId="3" applyFont="1"/>
    <xf numFmtId="164" fontId="8" fillId="0" borderId="0" xfId="0" applyNumberFormat="1" applyFont="1"/>
    <xf numFmtId="10" fontId="8" fillId="0" borderId="0" xfId="0" applyNumberFormat="1" applyFont="1"/>
    <xf numFmtId="164" fontId="4" fillId="0" borderId="0" xfId="13" applyNumberFormat="1" applyFont="1" applyAlignment="1">
      <alignment horizontal="center"/>
    </xf>
    <xf numFmtId="10" fontId="8" fillId="0" borderId="0" xfId="0" applyNumberFormat="1" applyFont="1" applyAlignment="1">
      <alignment horizontal="center"/>
    </xf>
    <xf numFmtId="44" fontId="14" fillId="0" borderId="0" xfId="3" applyFont="1"/>
    <xf numFmtId="10" fontId="14" fillId="0" borderId="0" xfId="0" applyNumberFormat="1" applyFont="1"/>
    <xf numFmtId="10" fontId="4" fillId="0" borderId="0" xfId="0" applyNumberFormat="1" applyFont="1" applyAlignment="1">
      <alignment horizontal="left"/>
    </xf>
    <xf numFmtId="167" fontId="4" fillId="0" borderId="0" xfId="0" applyNumberFormat="1" applyFont="1"/>
    <xf numFmtId="0" fontId="15" fillId="0" borderId="0" xfId="0" applyFont="1"/>
    <xf numFmtId="0" fontId="6" fillId="0" borderId="0" xfId="0" applyFont="1"/>
    <xf numFmtId="10" fontId="10" fillId="0" borderId="0" xfId="0" applyNumberFormat="1" applyFont="1" applyAlignment="1">
      <alignment horizontal="center"/>
    </xf>
    <xf numFmtId="44" fontId="1" fillId="0" borderId="0" xfId="3"/>
    <xf numFmtId="0" fontId="9" fillId="0" borderId="0" xfId="0" applyFont="1" applyProtection="1">
      <protection locked="0"/>
    </xf>
    <xf numFmtId="9" fontId="1" fillId="0" borderId="0" xfId="13" applyAlignment="1" applyProtection="1">
      <alignment horizontal="center"/>
      <protection locked="0"/>
    </xf>
    <xf numFmtId="44" fontId="9" fillId="0" borderId="0" xfId="3" applyFont="1"/>
    <xf numFmtId="44" fontId="1" fillId="0" borderId="0" xfId="3" applyAlignment="1" applyProtection="1">
      <alignment horizontal="center"/>
      <protection locked="0"/>
    </xf>
    <xf numFmtId="0" fontId="1" fillId="0" borderId="0" xfId="13" applyNumberFormat="1" applyAlignment="1" applyProtection="1">
      <alignment horizontal="center"/>
      <protection locked="0"/>
    </xf>
    <xf numFmtId="1" fontId="7" fillId="0" borderId="0" xfId="13" applyNumberFormat="1" applyFont="1" applyAlignment="1" applyProtection="1">
      <alignment horizontal="center"/>
      <protection locked="0"/>
    </xf>
    <xf numFmtId="10" fontId="7" fillId="0" borderId="0" xfId="13" applyNumberFormat="1" applyFont="1" applyAlignment="1">
      <alignment horizontal="center"/>
    </xf>
    <xf numFmtId="0" fontId="21" fillId="0" borderId="0" xfId="0" applyFont="1" applyProtection="1">
      <protection locked="0"/>
    </xf>
    <xf numFmtId="0" fontId="22" fillId="0" borderId="0" xfId="0" applyFont="1" applyAlignment="1" applyProtection="1">
      <alignment horizontal="center"/>
      <protection locked="0"/>
    </xf>
    <xf numFmtId="0" fontId="23" fillId="0" borderId="0" xfId="0" applyFont="1"/>
    <xf numFmtId="0" fontId="21" fillId="0" borderId="0" xfId="0" applyFont="1"/>
    <xf numFmtId="0" fontId="23" fillId="0" borderId="0" xfId="0" applyFont="1" applyProtection="1">
      <protection locked="0"/>
    </xf>
    <xf numFmtId="0" fontId="21" fillId="0" borderId="4" xfId="0" applyFont="1" applyBorder="1" applyProtection="1">
      <protection locked="0"/>
    </xf>
    <xf numFmtId="10" fontId="7" fillId="0" borderId="0" xfId="0" applyNumberFormat="1" applyFont="1"/>
    <xf numFmtId="0" fontId="4" fillId="6" borderId="0" xfId="0" applyFont="1" applyFill="1"/>
    <xf numFmtId="0" fontId="28" fillId="6" borderId="0" xfId="0" applyFont="1" applyFill="1" applyAlignment="1">
      <alignment horizontal="center"/>
    </xf>
    <xf numFmtId="0" fontId="0" fillId="0" borderId="0" xfId="0" applyAlignment="1">
      <alignment horizontal="right"/>
    </xf>
    <xf numFmtId="0" fontId="4" fillId="0" borderId="0" xfId="3" applyNumberFormat="1" applyFont="1" applyAlignment="1">
      <alignment horizontal="center"/>
    </xf>
    <xf numFmtId="0" fontId="4" fillId="0" borderId="0" xfId="0" applyFont="1" applyAlignment="1">
      <alignment horizontal="center"/>
    </xf>
    <xf numFmtId="0" fontId="2" fillId="0" borderId="0" xfId="3" applyNumberFormat="1" applyFont="1" applyAlignment="1">
      <alignment horizontal="center"/>
    </xf>
    <xf numFmtId="10" fontId="29" fillId="0" borderId="0" xfId="13" applyNumberFormat="1" applyFont="1"/>
    <xf numFmtId="0" fontId="2" fillId="0" borderId="0" xfId="0" applyFont="1" applyAlignment="1">
      <alignment horizontal="center"/>
    </xf>
    <xf numFmtId="0" fontId="9" fillId="0" borderId="5" xfId="3" applyNumberFormat="1" applyFont="1" applyBorder="1" applyAlignment="1">
      <alignment horizontal="center"/>
    </xf>
    <xf numFmtId="10" fontId="9" fillId="0" borderId="0" xfId="13" applyNumberFormat="1" applyFont="1"/>
    <xf numFmtId="0" fontId="9" fillId="0" borderId="5" xfId="0" applyFont="1" applyBorder="1" applyAlignment="1">
      <alignment horizontal="center"/>
    </xf>
    <xf numFmtId="9" fontId="5" fillId="0" borderId="0" xfId="13" applyFont="1"/>
    <xf numFmtId="0" fontId="5" fillId="0" borderId="0" xfId="0" applyFont="1" applyAlignment="1">
      <alignment horizontal="center"/>
    </xf>
    <xf numFmtId="1" fontId="14" fillId="0" borderId="0" xfId="0" applyNumberFormat="1" applyFont="1" applyAlignment="1">
      <alignment horizontal="center"/>
    </xf>
    <xf numFmtId="0" fontId="14" fillId="0" borderId="0" xfId="0" applyFont="1"/>
    <xf numFmtId="0" fontId="2" fillId="0" borderId="0" xfId="0" applyFont="1"/>
    <xf numFmtId="167" fontId="2" fillId="0" borderId="0" xfId="0" applyNumberFormat="1" applyFont="1"/>
    <xf numFmtId="44" fontId="2" fillId="0" borderId="0" xfId="0" applyNumberFormat="1" applyFont="1"/>
    <xf numFmtId="167" fontId="4" fillId="0" borderId="5" xfId="0" applyNumberFormat="1" applyFont="1" applyBorder="1"/>
    <xf numFmtId="167" fontId="4" fillId="0" borderId="6" xfId="0" applyNumberFormat="1" applyFont="1" applyBorder="1"/>
    <xf numFmtId="44" fontId="2" fillId="0" borderId="0" xfId="3" applyFont="1"/>
    <xf numFmtId="0" fontId="30" fillId="0" borderId="0" xfId="0" applyFont="1"/>
    <xf numFmtId="2" fontId="4" fillId="0" borderId="5" xfId="0" applyNumberFormat="1" applyFont="1" applyBorder="1"/>
    <xf numFmtId="2" fontId="4" fillId="0" borderId="0" xfId="0" applyNumberFormat="1" applyFont="1"/>
    <xf numFmtId="1" fontId="0" fillId="0" borderId="0" xfId="0" applyNumberFormat="1" applyAlignment="1">
      <alignment horizontal="center"/>
    </xf>
    <xf numFmtId="44" fontId="0" fillId="0" borderId="0" xfId="0" applyNumberFormat="1"/>
    <xf numFmtId="167" fontId="8" fillId="0" borderId="0" xfId="0" applyNumberFormat="1" applyFont="1"/>
    <xf numFmtId="2" fontId="8" fillId="0" borderId="0" xfId="0" applyNumberFormat="1" applyFont="1"/>
    <xf numFmtId="2" fontId="0" fillId="0" borderId="0" xfId="0" applyNumberFormat="1"/>
    <xf numFmtId="10" fontId="9" fillId="0" borderId="0" xfId="13" applyNumberFormat="1" applyFont="1" applyAlignment="1">
      <alignment horizontal="center"/>
    </xf>
    <xf numFmtId="0" fontId="31" fillId="0" borderId="0" xfId="0" applyFont="1"/>
    <xf numFmtId="0" fontId="29" fillId="0" borderId="5" xfId="3" applyNumberFormat="1" applyFont="1" applyBorder="1" applyAlignment="1">
      <alignment horizontal="center"/>
    </xf>
    <xf numFmtId="0" fontId="29" fillId="0" borderId="5" xfId="0" applyFont="1" applyBorder="1" applyAlignment="1">
      <alignment horizontal="center"/>
    </xf>
    <xf numFmtId="9" fontId="2" fillId="0" borderId="0" xfId="13" applyFont="1"/>
    <xf numFmtId="9" fontId="2" fillId="0" borderId="0" xfId="13" applyFont="1" applyAlignment="1">
      <alignment horizontal="center"/>
    </xf>
    <xf numFmtId="10" fontId="2" fillId="0" borderId="0" xfId="0" applyNumberFormat="1" applyFont="1"/>
    <xf numFmtId="0" fontId="29" fillId="0" borderId="0" xfId="0" applyFont="1"/>
    <xf numFmtId="44" fontId="29" fillId="0" borderId="0" xfId="0" applyNumberFormat="1" applyFont="1"/>
    <xf numFmtId="10" fontId="29" fillId="0" borderId="0" xfId="0" applyNumberFormat="1" applyFont="1"/>
    <xf numFmtId="164" fontId="29" fillId="0" borderId="0" xfId="13" applyNumberFormat="1" applyFont="1"/>
    <xf numFmtId="0" fontId="2" fillId="6" borderId="0" xfId="0" applyFont="1" applyFill="1"/>
    <xf numFmtId="0" fontId="29" fillId="6" borderId="0" xfId="0" applyFont="1" applyFill="1"/>
    <xf numFmtId="10" fontId="29" fillId="6" borderId="0" xfId="0" applyNumberFormat="1" applyFont="1" applyFill="1"/>
    <xf numFmtId="44" fontId="29" fillId="0" borderId="0" xfId="3" applyFont="1"/>
    <xf numFmtId="0" fontId="32" fillId="0" borderId="0" xfId="0" applyFont="1"/>
    <xf numFmtId="0" fontId="33" fillId="0" borderId="0" xfId="0" applyFont="1"/>
    <xf numFmtId="44" fontId="31" fillId="0" borderId="0" xfId="0" applyNumberFormat="1" applyFont="1"/>
    <xf numFmtId="10" fontId="31" fillId="0" borderId="0" xfId="0" applyNumberFormat="1" applyFont="1"/>
    <xf numFmtId="44" fontId="31" fillId="0" borderId="0" xfId="3" applyFont="1"/>
    <xf numFmtId="0" fontId="29" fillId="0" borderId="0" xfId="0" applyFont="1" applyAlignment="1">
      <alignment horizontal="left"/>
    </xf>
    <xf numFmtId="0" fontId="29" fillId="7" borderId="6" xfId="0" applyFont="1" applyFill="1" applyBorder="1" applyAlignment="1">
      <alignment horizontal="center"/>
    </xf>
    <xf numFmtId="0" fontId="29" fillId="7" borderId="3" xfId="0" applyFont="1" applyFill="1" applyBorder="1" applyAlignment="1">
      <alignment horizontal="left"/>
    </xf>
    <xf numFmtId="44" fontId="29" fillId="7" borderId="7" xfId="0" applyNumberFormat="1" applyFont="1" applyFill="1" applyBorder="1"/>
    <xf numFmtId="44" fontId="4" fillId="0" borderId="12" xfId="3" applyFont="1" applyBorder="1"/>
    <xf numFmtId="0" fontId="8" fillId="6" borderId="0" xfId="0" applyFont="1" applyFill="1"/>
    <xf numFmtId="164" fontId="4" fillId="6" borderId="0" xfId="0" applyNumberFormat="1" applyFont="1" applyFill="1"/>
    <xf numFmtId="44" fontId="14" fillId="0" borderId="0" xfId="0" applyNumberFormat="1" applyFont="1"/>
    <xf numFmtId="44" fontId="4" fillId="0" borderId="0" xfId="3" applyFont="1" applyProtection="1">
      <protection locked="0"/>
    </xf>
    <xf numFmtId="0" fontId="8" fillId="0" borderId="0" xfId="0" applyFont="1" applyAlignment="1">
      <alignment horizontal="right"/>
    </xf>
    <xf numFmtId="0" fontId="0" fillId="6" borderId="0" xfId="0" applyFill="1" applyAlignment="1">
      <alignment horizontal="center"/>
    </xf>
    <xf numFmtId="1" fontId="2" fillId="0" borderId="0" xfId="0" applyNumberFormat="1" applyFont="1" applyAlignment="1">
      <alignment horizontal="center"/>
    </xf>
    <xf numFmtId="166" fontId="2" fillId="0" borderId="0" xfId="0" applyNumberFormat="1" applyFont="1" applyAlignment="1">
      <alignment horizontal="center"/>
    </xf>
    <xf numFmtId="166" fontId="0" fillId="0" borderId="0" xfId="0" applyNumberFormat="1" applyAlignment="1">
      <alignment horizontal="center"/>
    </xf>
    <xf numFmtId="10" fontId="2" fillId="0" borderId="0" xfId="13" applyNumberFormat="1" applyFont="1" applyAlignment="1">
      <alignment horizontal="center"/>
    </xf>
    <xf numFmtId="164" fontId="2" fillId="0" borderId="0" xfId="13" applyNumberFormat="1" applyFont="1" applyAlignment="1">
      <alignment horizontal="center"/>
    </xf>
    <xf numFmtId="164" fontId="0" fillId="0" borderId="0" xfId="13" applyNumberFormat="1" applyFont="1" applyAlignment="1">
      <alignment horizontal="center"/>
    </xf>
    <xf numFmtId="10" fontId="2" fillId="0" borderId="0" xfId="0" applyNumberFormat="1" applyFont="1" applyAlignment="1">
      <alignment horizontal="center"/>
    </xf>
    <xf numFmtId="164" fontId="0" fillId="0" borderId="0" xfId="0" applyNumberFormat="1" applyAlignment="1">
      <alignment horizontal="center"/>
    </xf>
    <xf numFmtId="167" fontId="29" fillId="0" borderId="0" xfId="3" applyNumberFormat="1" applyFont="1" applyAlignment="1">
      <alignment horizontal="right"/>
    </xf>
    <xf numFmtId="167" fontId="29" fillId="0" borderId="0" xfId="3" applyNumberFormat="1" applyFont="1" applyAlignment="1">
      <alignment horizontal="center"/>
    </xf>
    <xf numFmtId="44" fontId="0" fillId="0" borderId="0" xfId="3" applyFont="1" applyAlignment="1">
      <alignment horizontal="center"/>
    </xf>
    <xf numFmtId="2" fontId="2" fillId="0" borderId="0" xfId="0" applyNumberFormat="1" applyFont="1" applyAlignment="1">
      <alignment horizontal="center"/>
    </xf>
    <xf numFmtId="1" fontId="29" fillId="0" borderId="0" xfId="0" applyNumberFormat="1" applyFont="1" applyAlignment="1">
      <alignment horizontal="center"/>
    </xf>
    <xf numFmtId="167" fontId="29" fillId="0" borderId="0" xfId="0" applyNumberFormat="1" applyFont="1"/>
    <xf numFmtId="2" fontId="2" fillId="0" borderId="0" xfId="13" applyNumberFormat="1" applyFont="1" applyAlignment="1">
      <alignment horizontal="center"/>
    </xf>
    <xf numFmtId="10" fontId="4" fillId="0" borderId="0" xfId="0" applyNumberFormat="1" applyFont="1"/>
    <xf numFmtId="0" fontId="17" fillId="0" borderId="0" xfId="0" applyFont="1"/>
    <xf numFmtId="0" fontId="10" fillId="0" borderId="0" xfId="0" applyFont="1"/>
    <xf numFmtId="0" fontId="29" fillId="0" borderId="0" xfId="3" applyNumberFormat="1" applyFont="1" applyAlignment="1">
      <alignment horizontal="center"/>
    </xf>
    <xf numFmtId="0" fontId="29" fillId="0" borderId="0" xfId="13" applyNumberFormat="1" applyFont="1" applyAlignment="1">
      <alignment horizontal="center"/>
    </xf>
    <xf numFmtId="9" fontId="29" fillId="0" borderId="0" xfId="13" applyFont="1" applyAlignment="1">
      <alignment horizontal="center"/>
    </xf>
    <xf numFmtId="0" fontId="29" fillId="0" borderId="0" xfId="0" applyFont="1" applyAlignment="1">
      <alignment horizontal="center"/>
    </xf>
    <xf numFmtId="9" fontId="29" fillId="0" borderId="0" xfId="0" applyNumberFormat="1" applyFont="1" applyAlignment="1">
      <alignment horizontal="center"/>
    </xf>
    <xf numFmtId="9" fontId="33" fillId="0" borderId="0" xfId="13" applyFont="1"/>
    <xf numFmtId="9" fontId="1" fillId="0" borderId="0" xfId="13" applyAlignment="1">
      <alignment horizontal="right"/>
    </xf>
    <xf numFmtId="0" fontId="29" fillId="0" borderId="0" xfId="13" applyNumberFormat="1" applyFont="1" applyAlignment="1">
      <alignment horizontal="right"/>
    </xf>
    <xf numFmtId="9" fontId="2" fillId="0" borderId="0" xfId="13" applyFont="1" applyAlignment="1">
      <alignment horizontal="right"/>
    </xf>
    <xf numFmtId="9" fontId="29" fillId="0" borderId="0" xfId="13" applyFont="1" applyAlignment="1">
      <alignment horizontal="right"/>
    </xf>
    <xf numFmtId="44" fontId="29" fillId="0" borderId="0" xfId="0" applyNumberFormat="1" applyFont="1" applyAlignment="1">
      <alignment horizontal="right"/>
    </xf>
    <xf numFmtId="0" fontId="2" fillId="0" borderId="0" xfId="0" applyFont="1" applyAlignment="1">
      <alignment horizontal="right"/>
    </xf>
    <xf numFmtId="0" fontId="29" fillId="0" borderId="0" xfId="0" applyFont="1" applyAlignment="1">
      <alignment horizontal="right"/>
    </xf>
    <xf numFmtId="1" fontId="29" fillId="0" borderId="0" xfId="3" applyNumberFormat="1" applyFont="1" applyAlignment="1">
      <alignment horizontal="center"/>
    </xf>
    <xf numFmtId="0" fontId="2" fillId="0" borderId="0" xfId="13" applyNumberFormat="1" applyFont="1" applyAlignment="1">
      <alignment horizontal="center"/>
    </xf>
    <xf numFmtId="164" fontId="2" fillId="0" borderId="0" xfId="13" applyNumberFormat="1" applyFont="1"/>
    <xf numFmtId="164" fontId="2" fillId="0" borderId="0" xfId="0" applyNumberFormat="1" applyFont="1"/>
    <xf numFmtId="164" fontId="29" fillId="0" borderId="0" xfId="13" applyNumberFormat="1" applyFont="1" applyAlignment="1">
      <alignment horizontal="center"/>
    </xf>
    <xf numFmtId="164" fontId="29" fillId="0" borderId="0" xfId="0" applyNumberFormat="1" applyFont="1"/>
    <xf numFmtId="0" fontId="29" fillId="0" borderId="16" xfId="0" applyFont="1" applyBorder="1"/>
    <xf numFmtId="0" fontId="29" fillId="0" borderId="17" xfId="0" applyFont="1" applyBorder="1"/>
    <xf numFmtId="0" fontId="29" fillId="0" borderId="18" xfId="0" applyFont="1" applyBorder="1"/>
    <xf numFmtId="0" fontId="29" fillId="0" borderId="8" xfId="0" applyFont="1" applyBorder="1"/>
    <xf numFmtId="0" fontId="29" fillId="0" borderId="9" xfId="0" applyFont="1" applyBorder="1"/>
    <xf numFmtId="0" fontId="2" fillId="0" borderId="9" xfId="0" applyFont="1" applyBorder="1"/>
    <xf numFmtId="0" fontId="2" fillId="0" borderId="8" xfId="0" applyFont="1" applyBorder="1"/>
    <xf numFmtId="0" fontId="29" fillId="0" borderId="10" xfId="0" applyFont="1" applyBorder="1"/>
    <xf numFmtId="0" fontId="2" fillId="0" borderId="4" xfId="0" applyFont="1" applyBorder="1"/>
    <xf numFmtId="0" fontId="2" fillId="0" borderId="11" xfId="0" applyFont="1" applyBorder="1"/>
    <xf numFmtId="0" fontId="7" fillId="0" borderId="6" xfId="0" applyFont="1" applyBorder="1"/>
    <xf numFmtId="9" fontId="6" fillId="0" borderId="0" xfId="13" applyFont="1"/>
    <xf numFmtId="0" fontId="6" fillId="0" borderId="0" xfId="0" applyFont="1" applyAlignment="1">
      <alignment horizontal="right"/>
    </xf>
    <xf numFmtId="0" fontId="36" fillId="0" borderId="0" xfId="0" applyFont="1" applyAlignment="1">
      <alignment vertical="center"/>
    </xf>
    <xf numFmtId="0" fontId="22" fillId="0" borderId="12" xfId="0" applyFont="1" applyBorder="1" applyAlignment="1" applyProtection="1">
      <alignment horizontal="center"/>
      <protection locked="0"/>
    </xf>
    <xf numFmtId="0" fontId="21" fillId="0" borderId="19" xfId="0" applyFont="1" applyBorder="1" applyProtection="1">
      <protection locked="0"/>
    </xf>
    <xf numFmtId="0" fontId="21" fillId="0" borderId="1" xfId="0" applyFont="1" applyBorder="1" applyProtection="1">
      <protection locked="0"/>
    </xf>
    <xf numFmtId="0" fontId="21" fillId="0" borderId="20" xfId="0" applyFont="1" applyBorder="1" applyProtection="1">
      <protection locked="0"/>
    </xf>
    <xf numFmtId="0" fontId="34" fillId="0" borderId="0" xfId="0" applyFont="1" applyAlignment="1">
      <alignment horizontal="center" vertical="center"/>
    </xf>
    <xf numFmtId="0" fontId="4" fillId="6" borderId="5" xfId="3" applyNumberFormat="1" applyFont="1" applyFill="1" applyBorder="1" applyAlignment="1">
      <alignment horizontal="center"/>
    </xf>
    <xf numFmtId="0" fontId="4" fillId="6" borderId="5" xfId="0" applyFont="1" applyFill="1" applyBorder="1" applyAlignment="1">
      <alignment horizontal="center"/>
    </xf>
    <xf numFmtId="0" fontId="4" fillId="0" borderId="0" xfId="0" applyFont="1" applyAlignment="1">
      <alignment horizontal="left" vertical="center"/>
    </xf>
    <xf numFmtId="44" fontId="4" fillId="6" borderId="0" xfId="3" applyFont="1" applyFill="1"/>
    <xf numFmtId="10" fontId="4" fillId="6" borderId="0" xfId="13" applyNumberFormat="1" applyFont="1" applyFill="1"/>
    <xf numFmtId="0" fontId="34" fillId="0" borderId="0" xfId="0" applyFont="1" applyAlignment="1">
      <alignment horizontal="center"/>
    </xf>
    <xf numFmtId="0" fontId="36" fillId="0" borderId="0" xfId="0" applyFont="1" applyAlignment="1">
      <alignment horizontal="center" vertical="center"/>
    </xf>
    <xf numFmtId="0" fontId="9" fillId="0" borderId="0" xfId="0" applyFont="1" applyAlignment="1">
      <alignment vertical="center"/>
    </xf>
    <xf numFmtId="0" fontId="4" fillId="0" borderId="0" xfId="0" applyFont="1" applyAlignment="1">
      <alignment horizontal="right" vertical="center"/>
    </xf>
    <xf numFmtId="0" fontId="4" fillId="0" borderId="0" xfId="0" applyFont="1" applyAlignment="1">
      <alignment vertical="center"/>
    </xf>
    <xf numFmtId="0" fontId="0" fillId="0" borderId="0" xfId="0" applyAlignment="1">
      <alignment vertical="center"/>
    </xf>
    <xf numFmtId="164" fontId="4" fillId="0" borderId="0" xfId="0" applyNumberFormat="1" applyFont="1" applyAlignment="1">
      <alignment horizontal="right" vertical="center"/>
    </xf>
    <xf numFmtId="164" fontId="0" fillId="0" borderId="0" xfId="0" applyNumberFormat="1" applyAlignment="1">
      <alignment vertical="center"/>
    </xf>
    <xf numFmtId="10" fontId="0" fillId="0" borderId="0" xfId="0" applyNumberFormat="1" applyAlignment="1">
      <alignment vertical="center"/>
    </xf>
    <xf numFmtId="10" fontId="4" fillId="0" borderId="0" xfId="0" applyNumberFormat="1" applyFont="1" applyAlignment="1">
      <alignment horizontal="right" vertical="center"/>
    </xf>
    <xf numFmtId="14" fontId="4" fillId="0" borderId="0" xfId="0" applyNumberFormat="1" applyFont="1" applyAlignment="1">
      <alignment horizontal="left"/>
    </xf>
    <xf numFmtId="14" fontId="0" fillId="0" borderId="0" xfId="0" applyNumberFormat="1"/>
    <xf numFmtId="0" fontId="37" fillId="0" borderId="0" xfId="0" applyFont="1" applyAlignment="1">
      <alignment horizontal="left"/>
    </xf>
    <xf numFmtId="0" fontId="45" fillId="0" borderId="0" xfId="0" applyFont="1"/>
    <xf numFmtId="0" fontId="46" fillId="0" borderId="0" xfId="0" applyFont="1"/>
    <xf numFmtId="0" fontId="45" fillId="0" borderId="0" xfId="0" applyFont="1" applyAlignment="1">
      <alignment horizontal="left"/>
    </xf>
    <xf numFmtId="0" fontId="7" fillId="0" borderId="0" xfId="0" applyFont="1" applyAlignment="1">
      <alignment horizontal="right"/>
    </xf>
    <xf numFmtId="0" fontId="7" fillId="0" borderId="21" xfId="0" applyFont="1" applyBorder="1"/>
    <xf numFmtId="0" fontId="7" fillId="0" borderId="22" xfId="0" applyFont="1" applyBorder="1"/>
    <xf numFmtId="0" fontId="7" fillId="0" borderId="23" xfId="0" applyFont="1" applyBorder="1"/>
    <xf numFmtId="0" fontId="7" fillId="0" borderId="2" xfId="0" applyFont="1" applyBorder="1"/>
    <xf numFmtId="0" fontId="7" fillId="0" borderId="24" xfId="0" applyFont="1" applyBorder="1"/>
    <xf numFmtId="0" fontId="7" fillId="0" borderId="25" xfId="0" applyFont="1" applyBorder="1"/>
    <xf numFmtId="0" fontId="7" fillId="0" borderId="26" xfId="0" applyFont="1" applyBorder="1"/>
    <xf numFmtId="0" fontId="7" fillId="0" borderId="27" xfId="0" applyFont="1" applyBorder="1"/>
    <xf numFmtId="0" fontId="39" fillId="0" borderId="0" xfId="0" applyFont="1"/>
    <xf numFmtId="0" fontId="9" fillId="0" borderId="0" xfId="0" applyFont="1" applyAlignment="1">
      <alignment horizontal="center"/>
    </xf>
    <xf numFmtId="0" fontId="7" fillId="0" borderId="0" xfId="0" applyFont="1" applyAlignment="1">
      <alignment horizontal="left"/>
    </xf>
    <xf numFmtId="0" fontId="17" fillId="0" borderId="0" xfId="0" applyFont="1" applyAlignment="1">
      <alignment horizontal="center"/>
    </xf>
    <xf numFmtId="0" fontId="22" fillId="0" borderId="0" xfId="0" applyFont="1" applyAlignment="1">
      <alignment horizontal="center"/>
    </xf>
    <xf numFmtId="9" fontId="37" fillId="0" borderId="0" xfId="13" applyFont="1" applyAlignment="1">
      <alignment horizontal="center"/>
    </xf>
    <xf numFmtId="0" fontId="9" fillId="0" borderId="0" xfId="0" applyFont="1" applyAlignment="1">
      <alignment horizontal="right"/>
    </xf>
    <xf numFmtId="0" fontId="39" fillId="0" borderId="0" xfId="0" applyFont="1" applyAlignment="1">
      <alignment horizontal="right"/>
    </xf>
    <xf numFmtId="9" fontId="1" fillId="7" borderId="0" xfId="13" applyFill="1" applyAlignment="1">
      <alignment horizontal="center"/>
    </xf>
    <xf numFmtId="0" fontId="5" fillId="0" borderId="0" xfId="3" applyNumberFormat="1" applyFont="1" applyAlignment="1">
      <alignment horizontal="center"/>
    </xf>
    <xf numFmtId="10" fontId="39" fillId="0" borderId="0" xfId="13" applyNumberFormat="1" applyFont="1" applyAlignment="1">
      <alignment horizontal="center"/>
    </xf>
    <xf numFmtId="10" fontId="39" fillId="0" borderId="0" xfId="13" applyNumberFormat="1" applyFont="1"/>
    <xf numFmtId="0" fontId="3" fillId="0" borderId="0" xfId="0" applyFont="1"/>
    <xf numFmtId="44" fontId="2" fillId="0" borderId="5" xfId="3" applyFont="1" applyBorder="1" applyProtection="1">
      <protection locked="0"/>
    </xf>
    <xf numFmtId="0" fontId="1" fillId="0" borderId="0" xfId="0" applyFont="1"/>
    <xf numFmtId="0" fontId="27" fillId="0" borderId="0" xfId="0" applyFont="1"/>
    <xf numFmtId="44" fontId="4" fillId="0" borderId="0" xfId="3" applyFont="1" applyAlignment="1">
      <alignment horizontal="left"/>
    </xf>
    <xf numFmtId="0" fontId="51" fillId="0" borderId="0" xfId="0" applyFont="1" applyAlignment="1">
      <alignment horizontal="left"/>
    </xf>
    <xf numFmtId="0" fontId="34" fillId="0" borderId="0" xfId="0" applyFont="1" applyAlignment="1">
      <alignment horizontal="right"/>
    </xf>
    <xf numFmtId="44" fontId="2" fillId="0" borderId="5" xfId="3" applyFont="1" applyBorder="1"/>
    <xf numFmtId="0" fontId="7" fillId="0" borderId="0" xfId="0" applyFont="1" applyAlignment="1">
      <alignment horizontal="center"/>
    </xf>
    <xf numFmtId="10" fontId="2" fillId="0" borderId="5" xfId="13" applyNumberFormat="1" applyFont="1" applyBorder="1" applyAlignment="1">
      <alignment horizontal="center"/>
    </xf>
    <xf numFmtId="44" fontId="4" fillId="0" borderId="5" xfId="3" applyFont="1" applyBorder="1"/>
    <xf numFmtId="0" fontId="43" fillId="0" borderId="0" xfId="0" applyFont="1"/>
    <xf numFmtId="0" fontId="2" fillId="0" borderId="0" xfId="13" applyNumberFormat="1" applyFont="1"/>
    <xf numFmtId="9" fontId="2" fillId="0" borderId="5" xfId="13" applyFont="1" applyBorder="1" applyAlignment="1">
      <alignment horizontal="center"/>
    </xf>
    <xf numFmtId="0" fontId="2" fillId="0" borderId="0" xfId="0" applyFont="1" applyProtection="1">
      <protection locked="0"/>
    </xf>
    <xf numFmtId="10" fontId="2" fillId="0" borderId="0" xfId="13" applyNumberFormat="1" applyFont="1" applyAlignment="1" applyProtection="1">
      <alignment horizontal="center"/>
      <protection locked="0"/>
    </xf>
    <xf numFmtId="0" fontId="24" fillId="0" borderId="0" xfId="0" applyFont="1" applyProtection="1">
      <protection locked="0"/>
    </xf>
    <xf numFmtId="0" fontId="12" fillId="0" borderId="0" xfId="0" applyFont="1"/>
    <xf numFmtId="0" fontId="12" fillId="0" borderId="12" xfId="0" applyFont="1" applyBorder="1" applyAlignment="1">
      <alignment horizontal="left"/>
    </xf>
    <xf numFmtId="0" fontId="12" fillId="0" borderId="0" xfId="0" applyFont="1" applyAlignment="1">
      <alignment horizontal="left"/>
    </xf>
    <xf numFmtId="0" fontId="11" fillId="0" borderId="0" xfId="0" applyFont="1"/>
    <xf numFmtId="0" fontId="56" fillId="0" borderId="0" xfId="0" applyFont="1" applyAlignment="1">
      <alignment horizontal="left"/>
    </xf>
    <xf numFmtId="0" fontId="0" fillId="0" borderId="28" xfId="0" applyBorder="1"/>
    <xf numFmtId="0" fontId="0" fillId="0" borderId="29" xfId="0" applyBorder="1"/>
    <xf numFmtId="0" fontId="0" fillId="0" borderId="30" xfId="0" applyBorder="1"/>
    <xf numFmtId="0" fontId="56" fillId="0" borderId="0" xfId="0" applyFont="1"/>
    <xf numFmtId="0" fontId="8" fillId="0" borderId="1" xfId="0" applyFont="1" applyBorder="1" applyAlignment="1">
      <alignment horizontal="right"/>
    </xf>
    <xf numFmtId="0" fontId="0" fillId="0" borderId="31" xfId="0" applyBorder="1"/>
    <xf numFmtId="0" fontId="0" fillId="0" borderId="13" xfId="0" applyBorder="1"/>
    <xf numFmtId="0" fontId="0" fillId="0" borderId="32" xfId="0" applyBorder="1"/>
    <xf numFmtId="0" fontId="8" fillId="0" borderId="33" xfId="0" applyFont="1" applyBorder="1" applyAlignment="1">
      <alignment horizontal="right"/>
    </xf>
    <xf numFmtId="0" fontId="57" fillId="0" borderId="0" xfId="0" applyFont="1"/>
    <xf numFmtId="0" fontId="1" fillId="0" borderId="0" xfId="0" applyFont="1" applyAlignment="1">
      <alignment horizontal="center"/>
    </xf>
    <xf numFmtId="0" fontId="1" fillId="0" borderId="12" xfId="0" applyFont="1" applyBorder="1" applyAlignment="1">
      <alignment horizontal="center"/>
    </xf>
    <xf numFmtId="0" fontId="21" fillId="0" borderId="0" xfId="0" applyFont="1" applyAlignment="1">
      <alignment horizontal="center"/>
    </xf>
    <xf numFmtId="0" fontId="0" fillId="0" borderId="26" xfId="0" applyBorder="1"/>
    <xf numFmtId="0" fontId="0" fillId="0" borderId="26" xfId="0" applyBorder="1" applyProtection="1">
      <protection locked="0"/>
    </xf>
    <xf numFmtId="0" fontId="17" fillId="0" borderId="0" xfId="0" applyFont="1" applyAlignment="1">
      <alignment horizontal="left"/>
    </xf>
    <xf numFmtId="0" fontId="0" fillId="0" borderId="0" xfId="0" applyAlignment="1">
      <alignment horizontal="left"/>
    </xf>
    <xf numFmtId="0" fontId="3" fillId="0" borderId="0" xfId="0" applyFont="1" applyAlignment="1">
      <alignment horizontal="left"/>
    </xf>
    <xf numFmtId="0" fontId="47" fillId="0" borderId="0" xfId="0" applyFont="1"/>
    <xf numFmtId="0" fontId="47" fillId="0" borderId="0" xfId="0" applyFont="1" applyAlignment="1">
      <alignment horizontal="left"/>
    </xf>
    <xf numFmtId="0" fontId="7" fillId="0" borderId="16" xfId="0" applyFont="1" applyBorder="1" applyAlignment="1">
      <alignment horizontal="left"/>
    </xf>
    <xf numFmtId="0" fontId="7" fillId="0" borderId="17" xfId="0" applyFont="1" applyBorder="1" applyAlignment="1">
      <alignment horizontal="left" vertical="center"/>
    </xf>
    <xf numFmtId="0" fontId="7" fillId="0" borderId="34" xfId="0" applyFont="1" applyBorder="1" applyAlignment="1">
      <alignment horizontal="left" vertical="center"/>
    </xf>
    <xf numFmtId="0" fontId="7" fillId="0" borderId="18" xfId="0" applyFont="1" applyBorder="1" applyAlignment="1">
      <alignment horizontal="left" vertical="center"/>
    </xf>
    <xf numFmtId="0" fontId="7" fillId="0" borderId="16" xfId="0" applyFont="1" applyBorder="1" applyAlignment="1">
      <alignment horizontal="left" vertical="center"/>
    </xf>
    <xf numFmtId="0" fontId="7" fillId="0" borderId="18" xfId="0" applyFont="1" applyBorder="1" applyAlignment="1">
      <alignment horizontal="left"/>
    </xf>
    <xf numFmtId="9" fontId="7" fillId="0" borderId="35" xfId="0" applyNumberFormat="1" applyFont="1" applyBorder="1" applyAlignment="1">
      <alignment horizontal="center" vertical="center"/>
    </xf>
    <xf numFmtId="9" fontId="7" fillId="0" borderId="12" xfId="0" applyNumberFormat="1" applyFont="1" applyBorder="1" applyAlignment="1">
      <alignment horizontal="center" vertical="center"/>
    </xf>
    <xf numFmtId="9" fontId="7" fillId="0" borderId="36" xfId="0" applyNumberFormat="1" applyFont="1" applyBorder="1" applyAlignment="1">
      <alignment horizontal="center" vertical="center"/>
    </xf>
    <xf numFmtId="0" fontId="0" fillId="0" borderId="15" xfId="0" applyBorder="1"/>
    <xf numFmtId="0" fontId="4" fillId="6" borderId="25" xfId="0" applyFont="1" applyFill="1" applyBorder="1" applyAlignment="1">
      <alignment horizontal="center"/>
    </xf>
    <xf numFmtId="9" fontId="7" fillId="6" borderId="8" xfId="0" applyNumberFormat="1" applyFont="1" applyFill="1" applyBorder="1" applyAlignment="1">
      <alignment horizontal="center"/>
    </xf>
    <xf numFmtId="9" fontId="7" fillId="6" borderId="0" xfId="0" applyNumberFormat="1" applyFont="1" applyFill="1" applyAlignment="1">
      <alignment horizontal="center"/>
    </xf>
    <xf numFmtId="9" fontId="7" fillId="6" borderId="9" xfId="0" applyNumberFormat="1" applyFont="1" applyFill="1" applyBorder="1" applyAlignment="1">
      <alignment horizontal="center"/>
    </xf>
    <xf numFmtId="0" fontId="2" fillId="0" borderId="12" xfId="0" applyFont="1" applyBorder="1"/>
    <xf numFmtId="0" fontId="2" fillId="0" borderId="0" xfId="0" applyFont="1" applyAlignment="1">
      <alignment horizontal="left"/>
    </xf>
    <xf numFmtId="0" fontId="54" fillId="0" borderId="35" xfId="0" applyFont="1" applyBorder="1" applyAlignment="1">
      <alignment horizontal="left"/>
    </xf>
    <xf numFmtId="0" fontId="54" fillId="0" borderId="12" xfId="0" applyFont="1" applyBorder="1" applyAlignment="1">
      <alignment horizontal="left"/>
    </xf>
    <xf numFmtId="0" fontId="54" fillId="0" borderId="36" xfId="0" applyFont="1" applyBorder="1" applyAlignment="1">
      <alignment horizontal="left"/>
    </xf>
    <xf numFmtId="0" fontId="12" fillId="0" borderId="36" xfId="0" applyFont="1" applyBorder="1" applyAlignment="1">
      <alignment horizontal="left"/>
    </xf>
    <xf numFmtId="0" fontId="12" fillId="0" borderId="35" xfId="0" applyFont="1" applyBorder="1" applyAlignment="1">
      <alignment horizontal="left"/>
    </xf>
    <xf numFmtId="0" fontId="12" fillId="0" borderId="15" xfId="0" applyFont="1" applyBorder="1" applyAlignment="1">
      <alignment horizontal="left"/>
    </xf>
    <xf numFmtId="0" fontId="11" fillId="0" borderId="15" xfId="0" applyFont="1" applyBorder="1"/>
    <xf numFmtId="0" fontId="2" fillId="0" borderId="1" xfId="0" applyFont="1" applyBorder="1" applyAlignment="1">
      <alignment horizontal="left"/>
    </xf>
    <xf numFmtId="0" fontId="54" fillId="0" borderId="1" xfId="0" applyFont="1" applyBorder="1" applyAlignment="1">
      <alignment horizontal="left"/>
    </xf>
    <xf numFmtId="0" fontId="54" fillId="0" borderId="37" xfId="0" applyFont="1" applyBorder="1" applyAlignment="1">
      <alignment horizontal="left"/>
    </xf>
    <xf numFmtId="0" fontId="2" fillId="0" borderId="19" xfId="0" applyFont="1" applyBorder="1" applyAlignment="1">
      <alignment horizontal="left"/>
    </xf>
    <xf numFmtId="0" fontId="2" fillId="0" borderId="1" xfId="0" applyFont="1" applyBorder="1"/>
    <xf numFmtId="0" fontId="2" fillId="0" borderId="26" xfId="0" applyFont="1" applyBorder="1" applyAlignment="1">
      <alignment horizontal="left"/>
    </xf>
    <xf numFmtId="0" fontId="3" fillId="0" borderId="35" xfId="0" applyFont="1" applyBorder="1" applyAlignment="1">
      <alignment horizontal="left"/>
    </xf>
    <xf numFmtId="0" fontId="3" fillId="0" borderId="1" xfId="0" applyFont="1" applyBorder="1" applyAlignment="1">
      <alignment horizontal="left"/>
    </xf>
    <xf numFmtId="0" fontId="3" fillId="0" borderId="12" xfId="0" applyFont="1" applyBorder="1" applyAlignment="1">
      <alignment horizontal="left"/>
    </xf>
    <xf numFmtId="0" fontId="3" fillId="0" borderId="37" xfId="0" applyFont="1" applyBorder="1" applyAlignment="1">
      <alignment horizontal="left"/>
    </xf>
    <xf numFmtId="0" fontId="11" fillId="0" borderId="36" xfId="0" applyFont="1" applyBorder="1" applyAlignment="1">
      <alignment horizontal="left"/>
    </xf>
    <xf numFmtId="0" fontId="11" fillId="0" borderId="35" xfId="0" applyFont="1" applyBorder="1" applyAlignment="1">
      <alignment horizontal="left"/>
    </xf>
    <xf numFmtId="0" fontId="11" fillId="0" borderId="12" xfId="0" applyFont="1" applyBorder="1" applyAlignment="1">
      <alignment horizontal="left"/>
    </xf>
    <xf numFmtId="0" fontId="3" fillId="0" borderId="12" xfId="0" applyFont="1" applyBorder="1"/>
    <xf numFmtId="0" fontId="3" fillId="0" borderId="35" xfId="0" applyFont="1" applyBorder="1"/>
    <xf numFmtId="0" fontId="11" fillId="0" borderId="36" xfId="0" applyFont="1" applyBorder="1"/>
    <xf numFmtId="0" fontId="55" fillId="0" borderId="35" xfId="0" applyFont="1" applyBorder="1" applyAlignment="1">
      <alignment horizontal="left"/>
    </xf>
    <xf numFmtId="0" fontId="2" fillId="6" borderId="12" xfId="0" applyFont="1" applyFill="1" applyBorder="1"/>
    <xf numFmtId="0" fontId="29" fillId="6" borderId="19" xfId="0" applyFont="1" applyFill="1" applyBorder="1" applyAlignment="1">
      <alignment horizontal="center"/>
    </xf>
    <xf numFmtId="0" fontId="54" fillId="6" borderId="35" xfId="0" applyFont="1" applyFill="1" applyBorder="1" applyAlignment="1">
      <alignment horizontal="left"/>
    </xf>
    <xf numFmtId="0" fontId="54" fillId="6" borderId="1" xfId="0" applyFont="1" applyFill="1" applyBorder="1" applyAlignment="1">
      <alignment horizontal="left"/>
    </xf>
    <xf numFmtId="0" fontId="54" fillId="6" borderId="12" xfId="0" applyFont="1" applyFill="1" applyBorder="1" applyAlignment="1">
      <alignment horizontal="left"/>
    </xf>
    <xf numFmtId="0" fontId="54" fillId="6" borderId="37" xfId="0" applyFont="1" applyFill="1" applyBorder="1" applyAlignment="1">
      <alignment horizontal="left"/>
    </xf>
    <xf numFmtId="0" fontId="12" fillId="6" borderId="36" xfId="0" applyFont="1" applyFill="1" applyBorder="1" applyAlignment="1">
      <alignment horizontal="left"/>
    </xf>
    <xf numFmtId="0" fontId="12" fillId="6" borderId="35" xfId="0" applyFont="1" applyFill="1" applyBorder="1" applyAlignment="1">
      <alignment horizontal="left"/>
    </xf>
    <xf numFmtId="0" fontId="12" fillId="6" borderId="12" xfId="0" applyFont="1" applyFill="1" applyBorder="1" applyAlignment="1">
      <alignment horizontal="left"/>
    </xf>
    <xf numFmtId="0" fontId="12" fillId="6" borderId="0" xfId="0" applyFont="1" applyFill="1" applyAlignment="1">
      <alignment horizontal="left"/>
    </xf>
    <xf numFmtId="0" fontId="3" fillId="0" borderId="31" xfId="0" applyFont="1" applyBorder="1" applyAlignment="1">
      <alignment horizontal="left"/>
    </xf>
    <xf numFmtId="0" fontId="3" fillId="0" borderId="21" xfId="0" applyFont="1" applyBorder="1" applyAlignment="1">
      <alignment horizontal="left"/>
    </xf>
    <xf numFmtId="0" fontId="3" fillId="0" borderId="38" xfId="0" applyFont="1" applyBorder="1" applyAlignment="1">
      <alignment horizontal="left"/>
    </xf>
    <xf numFmtId="0" fontId="11" fillId="0" borderId="13" xfId="0" applyFont="1" applyBorder="1" applyAlignment="1">
      <alignment horizontal="left"/>
    </xf>
    <xf numFmtId="0" fontId="11" fillId="0" borderId="32" xfId="0" applyFont="1" applyBorder="1" applyAlignment="1">
      <alignment horizontal="left"/>
    </xf>
    <xf numFmtId="0" fontId="3" fillId="0" borderId="1" xfId="0" applyFont="1" applyBorder="1"/>
    <xf numFmtId="0" fontId="3" fillId="0" borderId="37" xfId="0" applyFont="1" applyBorder="1"/>
    <xf numFmtId="0" fontId="11" fillId="0" borderId="35" xfId="0" applyFont="1" applyBorder="1"/>
    <xf numFmtId="0" fontId="11" fillId="0" borderId="12" xfId="0" applyFont="1" applyBorder="1"/>
    <xf numFmtId="0" fontId="8" fillId="0" borderId="12" xfId="0" applyFont="1" applyBorder="1"/>
    <xf numFmtId="0" fontId="54" fillId="0" borderId="35" xfId="0" applyFont="1" applyBorder="1"/>
    <xf numFmtId="0" fontId="54" fillId="0" borderId="1" xfId="0" applyFont="1" applyBorder="1"/>
    <xf numFmtId="0" fontId="54" fillId="0" borderId="12" xfId="0" applyFont="1" applyBorder="1"/>
    <xf numFmtId="0" fontId="54" fillId="0" borderId="37" xfId="0" applyFont="1" applyBorder="1"/>
    <xf numFmtId="0" fontId="12" fillId="0" borderId="36" xfId="0" applyFont="1" applyBorder="1"/>
    <xf numFmtId="0" fontId="12" fillId="0" borderId="35" xfId="0" applyFont="1" applyBorder="1"/>
    <xf numFmtId="0" fontId="12" fillId="0" borderId="12" xfId="0" applyFont="1" applyBorder="1"/>
    <xf numFmtId="0" fontId="54" fillId="0" borderId="35" xfId="0" applyFont="1" applyBorder="1" applyAlignment="1">
      <alignment horizontal="center"/>
    </xf>
    <xf numFmtId="0" fontId="54" fillId="0" borderId="1" xfId="0" applyFont="1" applyBorder="1" applyAlignment="1">
      <alignment horizontal="center"/>
    </xf>
    <xf numFmtId="0" fontId="54" fillId="0" borderId="12" xfId="0" applyFont="1" applyBorder="1" applyAlignment="1">
      <alignment horizontal="center"/>
    </xf>
    <xf numFmtId="0" fontId="54" fillId="0" borderId="37" xfId="0" applyFont="1" applyBorder="1" applyAlignment="1">
      <alignment horizontal="center"/>
    </xf>
    <xf numFmtId="0" fontId="12" fillId="0" borderId="36" xfId="0" applyFont="1" applyBorder="1" applyAlignment="1">
      <alignment horizontal="center"/>
    </xf>
    <xf numFmtId="0" fontId="12" fillId="0" borderId="35" xfId="0" applyFont="1" applyBorder="1" applyAlignment="1">
      <alignment horizontal="center"/>
    </xf>
    <xf numFmtId="0" fontId="56" fillId="0" borderId="12" xfId="0" applyFont="1" applyBorder="1" applyAlignment="1">
      <alignment horizontal="left"/>
    </xf>
    <xf numFmtId="0" fontId="54" fillId="0" borderId="28" xfId="0" applyFont="1" applyBorder="1" applyAlignment="1">
      <alignment horizontal="center"/>
    </xf>
    <xf numFmtId="0" fontId="54" fillId="0" borderId="33" xfId="0" applyFont="1" applyBorder="1" applyAlignment="1">
      <alignment horizontal="center"/>
    </xf>
    <xf numFmtId="0" fontId="54" fillId="0" borderId="29" xfId="0" applyFont="1" applyBorder="1" applyAlignment="1">
      <alignment horizontal="center"/>
    </xf>
    <xf numFmtId="0" fontId="54" fillId="0" borderId="39" xfId="0" applyFont="1" applyBorder="1" applyAlignment="1">
      <alignment horizontal="center"/>
    </xf>
    <xf numFmtId="0" fontId="12" fillId="0" borderId="30" xfId="0" applyFont="1" applyBorder="1" applyAlignment="1">
      <alignment horizontal="center"/>
    </xf>
    <xf numFmtId="0" fontId="12" fillId="0" borderId="28" xfId="0" applyFont="1" applyBorder="1" applyAlignment="1">
      <alignment horizontal="center"/>
    </xf>
    <xf numFmtId="0" fontId="12" fillId="0" borderId="29" xfId="0" applyFont="1" applyBorder="1"/>
    <xf numFmtId="0" fontId="11" fillId="0" borderId="30" xfId="0" applyFont="1" applyBorder="1"/>
    <xf numFmtId="0" fontId="12" fillId="0" borderId="0" xfId="0" applyFont="1" applyAlignment="1">
      <alignment horizontal="center"/>
    </xf>
    <xf numFmtId="0" fontId="0" fillId="0" borderId="27" xfId="0" applyBorder="1"/>
    <xf numFmtId="9" fontId="7" fillId="0" borderId="20" xfId="0" applyNumberFormat="1" applyFont="1" applyBorder="1" applyAlignment="1">
      <alignment horizontal="center" vertical="center"/>
    </xf>
    <xf numFmtId="9" fontId="7" fillId="0" borderId="1" xfId="0" applyNumberFormat="1" applyFont="1" applyBorder="1" applyAlignment="1">
      <alignment horizontal="center" vertical="center"/>
    </xf>
    <xf numFmtId="0" fontId="4" fillId="6" borderId="1" xfId="0" applyFont="1" applyFill="1" applyBorder="1" applyAlignment="1">
      <alignment horizontal="center"/>
    </xf>
    <xf numFmtId="0" fontId="0" fillId="0" borderId="20" xfId="0" applyBorder="1"/>
    <xf numFmtId="0" fontId="0" fillId="0" borderId="12" xfId="0" applyBorder="1"/>
    <xf numFmtId="0" fontId="0" fillId="0" borderId="1" xfId="0" applyBorder="1"/>
    <xf numFmtId="0" fontId="0" fillId="0" borderId="35" xfId="0" applyBorder="1"/>
    <xf numFmtId="0" fontId="0" fillId="0" borderId="36" xfId="0" applyBorder="1"/>
    <xf numFmtId="0" fontId="0" fillId="6" borderId="20" xfId="0" applyFill="1" applyBorder="1"/>
    <xf numFmtId="0" fontId="0" fillId="6" borderId="12" xfId="0" applyFill="1" applyBorder="1"/>
    <xf numFmtId="0" fontId="0" fillId="6" borderId="1" xfId="0" applyFill="1" applyBorder="1"/>
    <xf numFmtId="0" fontId="0" fillId="6" borderId="35" xfId="0" applyFill="1" applyBorder="1"/>
    <xf numFmtId="0" fontId="0" fillId="6" borderId="36" xfId="0" applyFill="1" applyBorder="1"/>
    <xf numFmtId="0" fontId="2" fillId="0" borderId="20" xfId="0" applyFont="1" applyBorder="1"/>
    <xf numFmtId="0" fontId="3" fillId="0" borderId="20" xfId="0" applyFont="1" applyBorder="1"/>
    <xf numFmtId="0" fontId="57" fillId="0" borderId="1" xfId="0" applyFont="1" applyBorder="1"/>
    <xf numFmtId="0" fontId="3" fillId="0" borderId="36" xfId="0" applyFont="1" applyBorder="1"/>
    <xf numFmtId="0" fontId="54" fillId="0" borderId="20" xfId="0" applyFont="1" applyBorder="1"/>
    <xf numFmtId="0" fontId="12" fillId="0" borderId="1" xfId="0" applyFont="1" applyBorder="1"/>
    <xf numFmtId="0" fontId="54" fillId="0" borderId="20" xfId="0" applyFont="1" applyBorder="1" applyAlignment="1">
      <alignment horizontal="center"/>
    </xf>
    <xf numFmtId="0" fontId="12" fillId="0" borderId="1" xfId="0" applyFont="1" applyBorder="1" applyAlignment="1">
      <alignment horizontal="center"/>
    </xf>
    <xf numFmtId="0" fontId="54" fillId="6" borderId="35" xfId="0" applyFont="1" applyFill="1" applyBorder="1" applyAlignment="1">
      <alignment horizontal="center"/>
    </xf>
    <xf numFmtId="0" fontId="54" fillId="6" borderId="1" xfId="0" applyFont="1" applyFill="1" applyBorder="1" applyAlignment="1">
      <alignment horizontal="center"/>
    </xf>
    <xf numFmtId="0" fontId="54" fillId="6" borderId="12" xfId="0" applyFont="1" applyFill="1" applyBorder="1" applyAlignment="1">
      <alignment horizontal="center"/>
    </xf>
    <xf numFmtId="0" fontId="57" fillId="6" borderId="37" xfId="0" applyFont="1" applyFill="1" applyBorder="1" applyAlignment="1">
      <alignment horizontal="center"/>
    </xf>
    <xf numFmtId="0" fontId="57" fillId="6" borderId="20" xfId="0" applyFont="1" applyFill="1" applyBorder="1" applyAlignment="1">
      <alignment horizontal="center"/>
    </xf>
    <xf numFmtId="0" fontId="57" fillId="6" borderId="12" xfId="0" applyFont="1" applyFill="1" applyBorder="1" applyAlignment="1">
      <alignment horizontal="center"/>
    </xf>
    <xf numFmtId="0" fontId="56" fillId="6" borderId="1" xfId="0" applyFont="1" applyFill="1" applyBorder="1" applyAlignment="1">
      <alignment horizontal="center"/>
    </xf>
    <xf numFmtId="0" fontId="56" fillId="6" borderId="35" xfId="0" applyFont="1" applyFill="1" applyBorder="1" applyAlignment="1">
      <alignment horizontal="center"/>
    </xf>
    <xf numFmtId="0" fontId="56" fillId="6" borderId="12" xfId="0" applyFont="1" applyFill="1" applyBorder="1" applyAlignment="1">
      <alignment horizontal="left"/>
    </xf>
    <xf numFmtId="0" fontId="11" fillId="6" borderId="36" xfId="0" applyFont="1" applyFill="1" applyBorder="1"/>
    <xf numFmtId="0" fontId="54" fillId="0" borderId="36" xfId="0" applyFont="1" applyBorder="1" applyAlignment="1">
      <alignment horizontal="center"/>
    </xf>
    <xf numFmtId="0" fontId="11" fillId="0" borderId="1" xfId="0" applyFont="1" applyBorder="1"/>
    <xf numFmtId="0" fontId="7" fillId="0" borderId="40" xfId="0" applyFont="1" applyBorder="1" applyAlignment="1">
      <alignment horizontal="left"/>
    </xf>
    <xf numFmtId="0" fontId="7" fillId="0" borderId="41" xfId="0" applyFont="1" applyBorder="1" applyAlignment="1">
      <alignment horizontal="left"/>
    </xf>
    <xf numFmtId="0" fontId="7" fillId="0" borderId="42" xfId="0" applyFont="1" applyBorder="1" applyAlignment="1">
      <alignment horizontal="left"/>
    </xf>
    <xf numFmtId="0" fontId="7" fillId="0" borderId="43" xfId="0" applyFont="1" applyBorder="1" applyAlignment="1">
      <alignment horizontal="left"/>
    </xf>
    <xf numFmtId="9" fontId="7" fillId="0" borderId="35" xfId="0" applyNumberFormat="1" applyFont="1" applyBorder="1" applyAlignment="1">
      <alignment horizontal="center"/>
    </xf>
    <xf numFmtId="9" fontId="7" fillId="0" borderId="12" xfId="0" applyNumberFormat="1" applyFont="1" applyBorder="1" applyAlignment="1">
      <alignment horizontal="center"/>
    </xf>
    <xf numFmtId="9" fontId="7" fillId="0" borderId="36" xfId="0" applyNumberFormat="1" applyFont="1" applyBorder="1" applyAlignment="1">
      <alignment horizontal="center"/>
    </xf>
    <xf numFmtId="0" fontId="0" fillId="6" borderId="8" xfId="0" applyFill="1" applyBorder="1"/>
    <xf numFmtId="0" fontId="0" fillId="6" borderId="9" xfId="0" applyFill="1" applyBorder="1"/>
    <xf numFmtId="0" fontId="10" fillId="0" borderId="12" xfId="0" applyFont="1" applyBorder="1" applyAlignment="1">
      <alignment horizontal="center"/>
    </xf>
    <xf numFmtId="0" fontId="12" fillId="2" borderId="0" xfId="0" applyFont="1" applyFill="1" applyAlignment="1">
      <alignment horizontal="left"/>
    </xf>
    <xf numFmtId="0" fontId="45" fillId="0" borderId="20" xfId="0" applyFont="1" applyBorder="1"/>
    <xf numFmtId="0" fontId="45" fillId="0" borderId="12" xfId="0" applyFont="1" applyBorder="1"/>
    <xf numFmtId="0" fontId="45" fillId="0" borderId="1" xfId="0" applyFont="1" applyBorder="1"/>
    <xf numFmtId="0" fontId="45" fillId="0" borderId="35" xfId="0" applyFont="1" applyBorder="1"/>
    <xf numFmtId="0" fontId="45" fillId="0" borderId="36" xfId="0" applyFont="1" applyBorder="1"/>
    <xf numFmtId="0" fontId="54" fillId="6" borderId="37" xfId="0" applyFont="1" applyFill="1" applyBorder="1" applyAlignment="1">
      <alignment horizontal="center"/>
    </xf>
    <xf numFmtId="0" fontId="54" fillId="6" borderId="20" xfId="0" applyFont="1" applyFill="1" applyBorder="1" applyAlignment="1">
      <alignment horizontal="center"/>
    </xf>
    <xf numFmtId="0" fontId="12" fillId="6" borderId="1" xfId="0" applyFont="1" applyFill="1" applyBorder="1" applyAlignment="1">
      <alignment horizontal="center"/>
    </xf>
    <xf numFmtId="0" fontId="12" fillId="6" borderId="35" xfId="0" applyFont="1" applyFill="1" applyBorder="1" applyAlignment="1">
      <alignment horizontal="center"/>
    </xf>
    <xf numFmtId="0" fontId="12" fillId="6" borderId="12" xfId="0" applyFont="1" applyFill="1" applyBorder="1"/>
    <xf numFmtId="0" fontId="57" fillId="0" borderId="37" xfId="0" applyFont="1" applyBorder="1" applyAlignment="1">
      <alignment horizontal="center"/>
    </xf>
    <xf numFmtId="0" fontId="57" fillId="0" borderId="20" xfId="0" applyFont="1" applyBorder="1" applyAlignment="1">
      <alignment horizontal="center"/>
    </xf>
    <xf numFmtId="0" fontId="57" fillId="0" borderId="12" xfId="0" applyFont="1" applyBorder="1" applyAlignment="1">
      <alignment horizontal="center"/>
    </xf>
    <xf numFmtId="0" fontId="56" fillId="0" borderId="1" xfId="0" applyFont="1" applyBorder="1" applyAlignment="1">
      <alignment horizontal="center"/>
    </xf>
    <xf numFmtId="0" fontId="56" fillId="0" borderId="35" xfId="0" applyFont="1" applyBorder="1" applyAlignment="1">
      <alignment horizontal="center"/>
    </xf>
    <xf numFmtId="0" fontId="3" fillId="0" borderId="0" xfId="0" applyFont="1" applyAlignment="1">
      <alignment horizontal="center"/>
    </xf>
    <xf numFmtId="0" fontId="10" fillId="0" borderId="13" xfId="0" applyFont="1" applyBorder="1" applyAlignment="1">
      <alignment horizontal="center"/>
    </xf>
    <xf numFmtId="0" fontId="0" fillId="6" borderId="31" xfId="0" applyFill="1" applyBorder="1"/>
    <xf numFmtId="0" fontId="0" fillId="6" borderId="13" xfId="0" applyFill="1" applyBorder="1"/>
    <xf numFmtId="0" fontId="0" fillId="6" borderId="32" xfId="0" applyFill="1" applyBorder="1"/>
    <xf numFmtId="0" fontId="0" fillId="6" borderId="23" xfId="0" applyFill="1" applyBorder="1"/>
    <xf numFmtId="0" fontId="0" fillId="6" borderId="21" xfId="0" applyFill="1" applyBorder="1"/>
    <xf numFmtId="0" fontId="0" fillId="0" borderId="23" xfId="0" applyBorder="1"/>
    <xf numFmtId="0" fontId="0" fillId="0" borderId="21" xfId="0" applyBorder="1"/>
    <xf numFmtId="0" fontId="10" fillId="0" borderId="29" xfId="0" applyFont="1" applyBorder="1" applyAlignment="1">
      <alignment horizontal="center"/>
    </xf>
    <xf numFmtId="0" fontId="0" fillId="0" borderId="44" xfId="0" applyBorder="1"/>
    <xf numFmtId="0" fontId="0" fillId="0" borderId="33" xfId="0" applyBorder="1"/>
    <xf numFmtId="0" fontId="0" fillId="0" borderId="0" xfId="0" applyAlignment="1" applyProtection="1">
      <alignment horizontal="center"/>
      <protection locked="0"/>
    </xf>
    <xf numFmtId="0" fontId="39" fillId="0" borderId="0" xfId="0" applyFont="1" applyProtection="1">
      <protection locked="0"/>
    </xf>
    <xf numFmtId="0" fontId="8" fillId="0" borderId="0" xfId="0" applyFont="1" applyProtection="1">
      <protection locked="0"/>
    </xf>
    <xf numFmtId="0" fontId="4" fillId="0" borderId="0" xfId="0" applyFont="1" applyProtection="1">
      <protection locked="0"/>
    </xf>
    <xf numFmtId="0" fontId="10" fillId="0" borderId="0" xfId="0" applyFont="1" applyProtection="1">
      <protection locked="0"/>
    </xf>
    <xf numFmtId="0" fontId="7" fillId="0" borderId="26" xfId="0" applyFont="1" applyBorder="1" applyProtection="1">
      <protection locked="0"/>
    </xf>
    <xf numFmtId="0" fontId="0" fillId="0" borderId="19" xfId="0" applyBorder="1" applyProtection="1">
      <protection locked="0"/>
    </xf>
    <xf numFmtId="0" fontId="0" fillId="2" borderId="0" xfId="0" applyFill="1" applyAlignment="1">
      <alignment horizontal="left"/>
    </xf>
    <xf numFmtId="0" fontId="0" fillId="2" borderId="0" xfId="0" applyFill="1"/>
    <xf numFmtId="0" fontId="9" fillId="2" borderId="0" xfId="0" applyFont="1" applyFill="1" applyAlignment="1">
      <alignment horizontal="center"/>
    </xf>
    <xf numFmtId="9" fontId="7" fillId="2" borderId="35" xfId="0" applyNumberFormat="1" applyFont="1" applyFill="1" applyBorder="1" applyAlignment="1">
      <alignment horizontal="center"/>
    </xf>
    <xf numFmtId="9" fontId="7" fillId="2" borderId="12" xfId="0" applyNumberFormat="1" applyFont="1" applyFill="1" applyBorder="1" applyAlignment="1">
      <alignment horizontal="center"/>
    </xf>
    <xf numFmtId="9" fontId="7" fillId="2" borderId="1" xfId="0" applyNumberFormat="1" applyFont="1" applyFill="1" applyBorder="1" applyAlignment="1">
      <alignment horizontal="center"/>
    </xf>
    <xf numFmtId="0" fontId="0" fillId="0" borderId="12" xfId="0" applyBorder="1" applyAlignment="1">
      <alignment horizontal="center"/>
    </xf>
    <xf numFmtId="0" fontId="8" fillId="0" borderId="26" xfId="0" applyFont="1" applyBorder="1" applyAlignment="1">
      <alignment horizontal="right"/>
    </xf>
    <xf numFmtId="0" fontId="12" fillId="0" borderId="1" xfId="0" applyFont="1" applyBorder="1" applyAlignment="1">
      <alignment horizontal="left"/>
    </xf>
    <xf numFmtId="0" fontId="8" fillId="0" borderId="19" xfId="0" applyFont="1" applyBorder="1" applyAlignment="1">
      <alignment horizontal="right"/>
    </xf>
    <xf numFmtId="0" fontId="11" fillId="0" borderId="1" xfId="0" applyFont="1" applyBorder="1" applyAlignment="1">
      <alignment horizontal="left"/>
    </xf>
    <xf numFmtId="0" fontId="30" fillId="0" borderId="35" xfId="0" applyFont="1" applyBorder="1" applyAlignment="1">
      <alignment horizontal="left"/>
    </xf>
    <xf numFmtId="0" fontId="0" fillId="0" borderId="35" xfId="0" applyBorder="1" applyAlignment="1">
      <alignment horizontal="center"/>
    </xf>
    <xf numFmtId="0" fontId="11" fillId="0" borderId="31" xfId="0" applyFont="1" applyBorder="1" applyAlignment="1">
      <alignment horizontal="left"/>
    </xf>
    <xf numFmtId="0" fontId="11" fillId="0" borderId="21" xfId="0" applyFont="1" applyBorder="1" applyAlignment="1">
      <alignment horizontal="left"/>
    </xf>
    <xf numFmtId="0" fontId="12" fillId="0" borderId="12" xfId="0" applyFont="1" applyBorder="1" applyAlignment="1">
      <alignment horizontal="center"/>
    </xf>
    <xf numFmtId="0" fontId="12" fillId="0" borderId="20" xfId="0" applyFont="1" applyBorder="1" applyAlignment="1">
      <alignment horizontal="center"/>
    </xf>
    <xf numFmtId="0" fontId="56" fillId="0" borderId="12" xfId="0" applyFont="1" applyBorder="1" applyAlignment="1">
      <alignment horizontal="center"/>
    </xf>
    <xf numFmtId="0" fontId="56" fillId="0" borderId="36" xfId="0" applyFont="1" applyBorder="1" applyAlignment="1">
      <alignment horizontal="center"/>
    </xf>
    <xf numFmtId="0" fontId="56" fillId="0" borderId="20" xfId="0" applyFont="1" applyBorder="1" applyAlignment="1">
      <alignment horizontal="center"/>
    </xf>
    <xf numFmtId="0" fontId="12" fillId="0" borderId="33" xfId="0" applyFont="1" applyBorder="1" applyAlignment="1">
      <alignment horizontal="center"/>
    </xf>
    <xf numFmtId="0" fontId="12" fillId="0" borderId="29" xfId="0" applyFont="1" applyBorder="1" applyAlignment="1">
      <alignment horizontal="center"/>
    </xf>
    <xf numFmtId="0" fontId="12" fillId="0" borderId="45" xfId="0" applyFont="1" applyBorder="1" applyAlignment="1">
      <alignment horizontal="center"/>
    </xf>
    <xf numFmtId="0" fontId="12" fillId="0" borderId="46" xfId="0" applyFont="1" applyBorder="1" applyAlignment="1">
      <alignment horizontal="center"/>
    </xf>
    <xf numFmtId="0" fontId="12" fillId="0" borderId="47" xfId="0" applyFont="1" applyBorder="1" applyAlignment="1">
      <alignment horizontal="center"/>
    </xf>
    <xf numFmtId="0" fontId="12" fillId="0" borderId="48" xfId="0" applyFont="1" applyBorder="1" applyAlignment="1">
      <alignment horizontal="center"/>
    </xf>
    <xf numFmtId="0" fontId="12" fillId="0" borderId="46" xfId="0" applyFont="1" applyBorder="1"/>
    <xf numFmtId="0" fontId="11" fillId="0" borderId="47" xfId="0" applyFont="1" applyBorder="1"/>
    <xf numFmtId="0" fontId="11" fillId="0" borderId="0" xfId="0" applyFont="1" applyAlignment="1">
      <alignment horizontal="left"/>
    </xf>
    <xf numFmtId="0" fontId="25" fillId="0" borderId="0" xfId="0" applyFont="1"/>
    <xf numFmtId="0" fontId="38" fillId="0" borderId="0" xfId="0" applyFont="1"/>
    <xf numFmtId="0" fontId="45" fillId="0" borderId="0" xfId="0" applyFont="1" applyAlignment="1">
      <alignment horizontal="left" indent="1"/>
    </xf>
    <xf numFmtId="0" fontId="56" fillId="0" borderId="0" xfId="0" applyFont="1" applyAlignment="1">
      <alignment horizontal="center"/>
    </xf>
    <xf numFmtId="0" fontId="3" fillId="2" borderId="0" xfId="0" applyFont="1" applyFill="1" applyAlignment="1">
      <alignment horizontal="left"/>
    </xf>
    <xf numFmtId="0" fontId="11" fillId="2" borderId="0" xfId="0" applyFont="1" applyFill="1" applyAlignment="1">
      <alignment horizontal="left"/>
    </xf>
    <xf numFmtId="0" fontId="11" fillId="2" borderId="0" xfId="0" applyFont="1" applyFill="1"/>
    <xf numFmtId="0" fontId="3" fillId="2" borderId="0" xfId="0" applyFont="1" applyFill="1"/>
    <xf numFmtId="0" fontId="54" fillId="0" borderId="0" xfId="0" applyFont="1" applyAlignment="1">
      <alignment horizontal="left"/>
    </xf>
    <xf numFmtId="9" fontId="7" fillId="2" borderId="36" xfId="0" applyNumberFormat="1" applyFont="1" applyFill="1" applyBorder="1" applyAlignment="1">
      <alignment horizontal="center"/>
    </xf>
    <xf numFmtId="0" fontId="4" fillId="6" borderId="26" xfId="0" applyFont="1" applyFill="1" applyBorder="1" applyAlignment="1">
      <alignment horizontal="center" vertical="center"/>
    </xf>
    <xf numFmtId="0" fontId="12" fillId="0" borderId="49" xfId="0" applyFont="1" applyBorder="1" applyAlignment="1">
      <alignment horizontal="left"/>
    </xf>
    <xf numFmtId="0" fontId="12" fillId="0" borderId="25" xfId="0" applyFont="1" applyBorder="1" applyAlignment="1">
      <alignment horizontal="left"/>
    </xf>
    <xf numFmtId="0" fontId="12" fillId="0" borderId="50" xfId="0" applyFont="1" applyBorder="1" applyAlignment="1">
      <alignment horizontal="left"/>
    </xf>
    <xf numFmtId="0" fontId="12" fillId="0" borderId="28" xfId="0" applyFont="1" applyBorder="1"/>
    <xf numFmtId="0" fontId="12" fillId="0" borderId="33" xfId="0" applyFont="1" applyBorder="1"/>
    <xf numFmtId="0" fontId="12" fillId="0" borderId="30" xfId="0" applyFont="1" applyBorder="1"/>
    <xf numFmtId="0" fontId="11" fillId="0" borderId="0" xfId="0" applyFont="1" applyAlignment="1">
      <alignment vertical="center" wrapText="1"/>
    </xf>
    <xf numFmtId="0" fontId="0" fillId="6" borderId="43" xfId="0" applyFill="1" applyBorder="1"/>
    <xf numFmtId="0" fontId="8" fillId="0" borderId="22" xfId="0" applyFont="1" applyBorder="1" applyAlignment="1">
      <alignment horizontal="right"/>
    </xf>
    <xf numFmtId="0" fontId="0" fillId="0" borderId="20" xfId="0" applyBorder="1" applyAlignment="1">
      <alignment horizontal="center"/>
    </xf>
    <xf numFmtId="0" fontId="12" fillId="0" borderId="44" xfId="0" applyFont="1" applyBorder="1" applyAlignment="1">
      <alignment horizontal="center"/>
    </xf>
    <xf numFmtId="0" fontId="9" fillId="2" borderId="0" xfId="0" applyFont="1" applyFill="1"/>
    <xf numFmtId="0" fontId="1" fillId="0" borderId="1" xfId="0" applyFont="1" applyBorder="1" applyAlignment="1">
      <alignment horizontal="center"/>
    </xf>
    <xf numFmtId="9" fontId="7" fillId="2" borderId="35" xfId="0" applyNumberFormat="1" applyFont="1" applyFill="1" applyBorder="1" applyAlignment="1">
      <alignment horizontal="center" vertical="center"/>
    </xf>
    <xf numFmtId="9" fontId="7" fillId="2" borderId="1" xfId="0" applyNumberFormat="1" applyFont="1" applyFill="1" applyBorder="1" applyAlignment="1">
      <alignment horizontal="center" vertical="center"/>
    </xf>
    <xf numFmtId="9" fontId="7" fillId="2" borderId="12" xfId="0" applyNumberFormat="1" applyFont="1" applyFill="1" applyBorder="1" applyAlignment="1">
      <alignment horizontal="center" vertical="center"/>
    </xf>
    <xf numFmtId="9" fontId="7" fillId="2" borderId="37" xfId="0" applyNumberFormat="1" applyFont="1" applyFill="1" applyBorder="1" applyAlignment="1">
      <alignment horizontal="center" vertical="center"/>
    </xf>
    <xf numFmtId="0" fontId="1" fillId="6" borderId="12" xfId="0" applyFont="1" applyFill="1" applyBorder="1" applyAlignment="1">
      <alignment horizontal="center"/>
    </xf>
    <xf numFmtId="0" fontId="4" fillId="6" borderId="19" xfId="0" applyFont="1" applyFill="1" applyBorder="1" applyAlignment="1">
      <alignment horizontal="center"/>
    </xf>
    <xf numFmtId="0" fontId="3" fillId="6" borderId="31" xfId="0" applyFont="1" applyFill="1" applyBorder="1" applyAlignment="1">
      <alignment horizontal="left"/>
    </xf>
    <xf numFmtId="0" fontId="3" fillId="6" borderId="21" xfId="0" applyFont="1" applyFill="1" applyBorder="1" applyAlignment="1">
      <alignment horizontal="left"/>
    </xf>
    <xf numFmtId="0" fontId="3" fillId="6" borderId="12" xfId="0" applyFont="1" applyFill="1" applyBorder="1" applyAlignment="1">
      <alignment horizontal="left"/>
    </xf>
    <xf numFmtId="0" fontId="3" fillId="6" borderId="38" xfId="0" applyFont="1" applyFill="1" applyBorder="1" applyAlignment="1">
      <alignment horizontal="left"/>
    </xf>
    <xf numFmtId="0" fontId="57" fillId="0" borderId="35" xfId="0" applyFont="1" applyBorder="1" applyAlignment="1">
      <alignment horizontal="center"/>
    </xf>
    <xf numFmtId="0" fontId="4" fillId="6" borderId="21" xfId="0" applyFont="1" applyFill="1" applyBorder="1" applyAlignment="1">
      <alignment horizontal="center"/>
    </xf>
    <xf numFmtId="0" fontId="59" fillId="0" borderId="0" xfId="0" applyFont="1"/>
    <xf numFmtId="0" fontId="8" fillId="6" borderId="0" xfId="0" applyFont="1" applyFill="1" applyAlignment="1">
      <alignment horizontal="center"/>
    </xf>
    <xf numFmtId="0" fontId="12" fillId="0" borderId="26" xfId="0" applyFont="1" applyBorder="1" applyAlignment="1">
      <alignment horizontal="left"/>
    </xf>
    <xf numFmtId="0" fontId="8" fillId="0" borderId="25" xfId="0" applyFont="1" applyBorder="1" applyAlignment="1">
      <alignment horizontal="right"/>
    </xf>
    <xf numFmtId="0" fontId="8" fillId="0" borderId="1" xfId="0" applyFont="1" applyBorder="1" applyAlignment="1">
      <alignment horizontal="center"/>
    </xf>
    <xf numFmtId="0" fontId="56" fillId="0" borderId="36" xfId="0" applyFont="1" applyBorder="1"/>
    <xf numFmtId="0" fontId="0" fillId="0" borderId="28" xfId="0" applyBorder="1" applyAlignment="1">
      <alignment horizontal="center"/>
    </xf>
    <xf numFmtId="14" fontId="8" fillId="0" borderId="0" xfId="0" applyNumberFormat="1" applyFont="1" applyAlignment="1" applyProtection="1">
      <alignment horizontal="left"/>
      <protection locked="0"/>
    </xf>
    <xf numFmtId="0" fontId="4" fillId="0" borderId="0" xfId="0" applyFont="1" applyAlignment="1" applyProtection="1">
      <alignment horizontal="center"/>
      <protection locked="0"/>
    </xf>
    <xf numFmtId="0" fontId="45" fillId="0" borderId="26" xfId="0" applyFont="1" applyBorder="1" applyAlignment="1" applyProtection="1">
      <alignment horizontal="left"/>
      <protection locked="0"/>
    </xf>
    <xf numFmtId="0" fontId="45" fillId="0" borderId="19" xfId="0" applyFont="1" applyBorder="1" applyAlignment="1" applyProtection="1">
      <alignment horizontal="left"/>
      <protection locked="0"/>
    </xf>
    <xf numFmtId="44" fontId="4" fillId="0" borderId="26" xfId="3" applyFont="1" applyBorder="1" applyProtection="1">
      <protection locked="0"/>
    </xf>
    <xf numFmtId="0" fontId="39" fillId="0" borderId="26" xfId="0" applyFont="1" applyBorder="1" applyProtection="1">
      <protection locked="0"/>
    </xf>
    <xf numFmtId="0" fontId="39" fillId="0" borderId="26" xfId="0" applyFont="1" applyBorder="1" applyAlignment="1" applyProtection="1">
      <alignment horizontal="right"/>
      <protection locked="0"/>
    </xf>
    <xf numFmtId="0" fontId="39" fillId="0" borderId="19" xfId="0" applyFont="1" applyBorder="1" applyProtection="1">
      <protection locked="0"/>
    </xf>
    <xf numFmtId="0" fontId="39" fillId="0" borderId="19" xfId="0" applyFont="1" applyBorder="1" applyAlignment="1" applyProtection="1">
      <alignment horizontal="right"/>
      <protection locked="0"/>
    </xf>
    <xf numFmtId="0" fontId="7" fillId="0" borderId="19" xfId="0" applyFont="1" applyBorder="1" applyProtection="1">
      <protection locked="0"/>
    </xf>
    <xf numFmtId="0" fontId="45" fillId="0" borderId="0" xfId="0" applyFont="1" applyAlignment="1" applyProtection="1">
      <alignment horizontal="center"/>
      <protection locked="0"/>
    </xf>
    <xf numFmtId="0" fontId="11" fillId="0" borderId="26" xfId="0" applyFont="1" applyBorder="1"/>
    <xf numFmtId="0" fontId="38" fillId="2" borderId="0" xfId="0" applyFont="1" applyFill="1"/>
    <xf numFmtId="0" fontId="12" fillId="0" borderId="26" xfId="0" applyFont="1" applyBorder="1"/>
    <xf numFmtId="0" fontId="45" fillId="0" borderId="26" xfId="0" applyFont="1" applyBorder="1"/>
    <xf numFmtId="0" fontId="38" fillId="2" borderId="0" xfId="0" applyFont="1" applyFill="1" applyAlignment="1">
      <alignment horizontal="left"/>
    </xf>
    <xf numFmtId="0" fontId="56" fillId="0" borderId="0" xfId="0" applyFont="1" applyAlignment="1">
      <alignment horizontal="right" vertical="top"/>
    </xf>
    <xf numFmtId="0" fontId="36" fillId="0" borderId="0" xfId="0" applyFont="1"/>
    <xf numFmtId="0" fontId="45" fillId="0" borderId="0" xfId="0" applyFont="1" applyAlignment="1">
      <alignment horizontal="center"/>
    </xf>
    <xf numFmtId="0" fontId="20" fillId="0" borderId="0" xfId="0" applyFont="1"/>
    <xf numFmtId="9" fontId="20" fillId="0" borderId="0" xfId="0" applyNumberFormat="1" applyFont="1" applyAlignment="1">
      <alignment horizontal="center"/>
    </xf>
    <xf numFmtId="0" fontId="14" fillId="0" borderId="0" xfId="0" applyFont="1" applyAlignment="1">
      <alignment horizontal="center"/>
    </xf>
    <xf numFmtId="9" fontId="17" fillId="0" borderId="0" xfId="13" applyFont="1"/>
    <xf numFmtId="0" fontId="64" fillId="0" borderId="0" xfId="0" applyFont="1" applyAlignment="1">
      <alignment horizontal="left"/>
    </xf>
    <xf numFmtId="0" fontId="38" fillId="6" borderId="6" xfId="0" applyFont="1" applyFill="1" applyBorder="1"/>
    <xf numFmtId="0" fontId="38" fillId="6" borderId="51" xfId="0" applyFont="1" applyFill="1" applyBorder="1" applyAlignment="1">
      <alignment horizontal="center"/>
    </xf>
    <xf numFmtId="0" fontId="27" fillId="0" borderId="5" xfId="0" applyFont="1" applyBorder="1" applyAlignment="1" applyProtection="1">
      <alignment horizontal="center"/>
      <protection locked="0"/>
    </xf>
    <xf numFmtId="0" fontId="66" fillId="0" borderId="0" xfId="0" applyFont="1"/>
    <xf numFmtId="9" fontId="27" fillId="6" borderId="5" xfId="0" applyNumberFormat="1" applyFont="1" applyFill="1" applyBorder="1" applyAlignment="1">
      <alignment horizontal="center"/>
    </xf>
    <xf numFmtId="0" fontId="27" fillId="0" borderId="5" xfId="0" applyFont="1" applyBorder="1" applyAlignment="1">
      <alignment horizontal="left"/>
    </xf>
    <xf numFmtId="0" fontId="66" fillId="0" borderId="3" xfId="0" applyFont="1" applyBorder="1"/>
    <xf numFmtId="0" fontId="66" fillId="0" borderId="0" xfId="0" applyFont="1" applyAlignment="1">
      <alignment horizontal="center"/>
    </xf>
    <xf numFmtId="9" fontId="27" fillId="2" borderId="0" xfId="13" applyFont="1" applyFill="1" applyAlignment="1">
      <alignment horizontal="center"/>
    </xf>
    <xf numFmtId="9" fontId="67" fillId="6" borderId="5" xfId="0" applyNumberFormat="1" applyFont="1" applyFill="1" applyBorder="1" applyAlignment="1">
      <alignment horizontal="center"/>
    </xf>
    <xf numFmtId="0" fontId="48" fillId="0" borderId="0" xfId="0" applyFont="1"/>
    <xf numFmtId="9" fontId="66" fillId="0" borderId="0" xfId="13" applyFont="1"/>
    <xf numFmtId="0" fontId="27" fillId="7" borderId="6" xfId="0" applyFont="1" applyFill="1" applyBorder="1" applyAlignment="1">
      <alignment horizontal="left"/>
    </xf>
    <xf numFmtId="9" fontId="66" fillId="0" borderId="7" xfId="13" applyFont="1" applyBorder="1"/>
    <xf numFmtId="0" fontId="27" fillId="0" borderId="5" xfId="0" applyFont="1" applyBorder="1"/>
    <xf numFmtId="0" fontId="66" fillId="7" borderId="7" xfId="0" applyFont="1" applyFill="1" applyBorder="1"/>
    <xf numFmtId="9" fontId="66" fillId="7" borderId="7" xfId="13" applyFont="1" applyFill="1" applyBorder="1"/>
    <xf numFmtId="0" fontId="0" fillId="7" borderId="3" xfId="0" applyFill="1" applyBorder="1"/>
    <xf numFmtId="0" fontId="9" fillId="0" borderId="0" xfId="0" applyFont="1" applyAlignment="1">
      <alignment horizontal="left"/>
    </xf>
    <xf numFmtId="0" fontId="33" fillId="0" borderId="0" xfId="0" applyFont="1" applyAlignment="1">
      <alignment horizontal="center"/>
    </xf>
    <xf numFmtId="0" fontId="23" fillId="0" borderId="0" xfId="0" applyFont="1" applyAlignment="1">
      <alignment horizontal="left"/>
    </xf>
    <xf numFmtId="0" fontId="38" fillId="0" borderId="41" xfId="0" applyFont="1" applyBorder="1"/>
    <xf numFmtId="0" fontId="65" fillId="0" borderId="50" xfId="0" applyFont="1" applyBorder="1"/>
    <xf numFmtId="0" fontId="65" fillId="0" borderId="36" xfId="0" applyFont="1" applyBorder="1"/>
    <xf numFmtId="0" fontId="38" fillId="0" borderId="19" xfId="0" applyFont="1" applyBorder="1"/>
    <xf numFmtId="0" fontId="38" fillId="0" borderId="0" xfId="0" applyFont="1" applyAlignment="1">
      <alignment horizontal="left"/>
    </xf>
    <xf numFmtId="0" fontId="38" fillId="0" borderId="19" xfId="0" applyFont="1" applyBorder="1" applyAlignment="1">
      <alignment horizontal="left"/>
    </xf>
    <xf numFmtId="0" fontId="65" fillId="0" borderId="28" xfId="0" applyFont="1" applyBorder="1"/>
    <xf numFmtId="0" fontId="65" fillId="0" borderId="30" xfId="0" applyFont="1" applyBorder="1"/>
    <xf numFmtId="0" fontId="38" fillId="0" borderId="54" xfId="0" applyFont="1" applyBorder="1" applyAlignment="1">
      <alignment horizontal="center"/>
    </xf>
    <xf numFmtId="0" fontId="38" fillId="0" borderId="55" xfId="0" applyFont="1" applyBorder="1" applyAlignment="1">
      <alignment horizontal="center"/>
    </xf>
    <xf numFmtId="0" fontId="68" fillId="0" borderId="0" xfId="0" applyFont="1"/>
    <xf numFmtId="0" fontId="15" fillId="0" borderId="0" xfId="0" applyFont="1" applyAlignment="1">
      <alignment horizontal="right"/>
    </xf>
    <xf numFmtId="0" fontId="14" fillId="0" borderId="0" xfId="0" applyFont="1" applyAlignment="1">
      <alignment horizontal="right"/>
    </xf>
    <xf numFmtId="0" fontId="10" fillId="0" borderId="0" xfId="0" applyFont="1" applyAlignment="1">
      <alignment horizontal="right"/>
    </xf>
    <xf numFmtId="0" fontId="5" fillId="0" borderId="0" xfId="0" applyFont="1" applyAlignment="1">
      <alignment horizontal="right"/>
    </xf>
    <xf numFmtId="2" fontId="6" fillId="0" borderId="0" xfId="0" applyNumberFormat="1" applyFont="1"/>
    <xf numFmtId="2" fontId="69" fillId="0" borderId="0" xfId="3" applyNumberFormat="1" applyFont="1"/>
    <xf numFmtId="2" fontId="69" fillId="0" borderId="0" xfId="0" applyNumberFormat="1" applyFont="1"/>
    <xf numFmtId="2" fontId="15" fillId="0" borderId="0" xfId="0" applyNumberFormat="1" applyFont="1"/>
    <xf numFmtId="0" fontId="27" fillId="0" borderId="0" xfId="0" applyFont="1" applyAlignment="1">
      <alignment horizontal="right"/>
    </xf>
    <xf numFmtId="0" fontId="39" fillId="0" borderId="0" xfId="0" applyFont="1" applyAlignment="1">
      <alignment horizontal="center"/>
    </xf>
    <xf numFmtId="0" fontId="0" fillId="0" borderId="16" xfId="0" applyBorder="1"/>
    <xf numFmtId="0" fontId="0" fillId="0" borderId="17" xfId="0" applyBorder="1"/>
    <xf numFmtId="0" fontId="0" fillId="0" borderId="18" xfId="0" applyBorder="1"/>
    <xf numFmtId="164" fontId="7" fillId="0" borderId="8" xfId="0" applyNumberFormat="1" applyFont="1" applyBorder="1"/>
    <xf numFmtId="0" fontId="7" fillId="0" borderId="9" xfId="0" applyFont="1" applyBorder="1"/>
    <xf numFmtId="0" fontId="0" fillId="0" borderId="10" xfId="0" applyBorder="1"/>
    <xf numFmtId="0" fontId="0" fillId="0" borderId="4" xfId="0" applyBorder="1"/>
    <xf numFmtId="0" fontId="0" fillId="0" borderId="11" xfId="0" applyBorder="1"/>
    <xf numFmtId="165" fontId="69" fillId="0" borderId="0" xfId="0" applyNumberFormat="1" applyFont="1"/>
    <xf numFmtId="165" fontId="69" fillId="0" borderId="0" xfId="3" applyNumberFormat="1" applyFont="1"/>
    <xf numFmtId="2" fontId="27" fillId="7" borderId="5" xfId="0" applyNumberFormat="1" applyFont="1" applyFill="1" applyBorder="1"/>
    <xf numFmtId="0" fontId="70" fillId="0" borderId="0" xfId="0" applyFont="1"/>
    <xf numFmtId="0" fontId="16" fillId="0" borderId="0" xfId="11" applyAlignment="1" applyProtection="1"/>
    <xf numFmtId="0" fontId="30" fillId="0" borderId="0" xfId="0" applyFont="1" applyAlignment="1">
      <alignment horizontal="right"/>
    </xf>
    <xf numFmtId="0" fontId="4" fillId="8" borderId="58" xfId="11" quotePrefix="1" applyFont="1" applyFill="1" applyBorder="1" applyAlignment="1" applyProtection="1"/>
    <xf numFmtId="0" fontId="4" fillId="7" borderId="58" xfId="11" quotePrefix="1" applyFont="1" applyFill="1" applyBorder="1" applyAlignment="1" applyProtection="1"/>
    <xf numFmtId="0" fontId="4" fillId="7" borderId="58" xfId="11" applyFont="1" applyFill="1" applyBorder="1" applyAlignment="1" applyProtection="1"/>
    <xf numFmtId="0" fontId="13" fillId="7" borderId="58" xfId="11" applyFont="1" applyFill="1" applyBorder="1" applyAlignment="1" applyProtection="1"/>
    <xf numFmtId="168" fontId="4" fillId="0" borderId="5" xfId="3" applyNumberFormat="1" applyFont="1" applyBorder="1" applyAlignment="1" applyProtection="1">
      <alignment horizontal="center"/>
      <protection locked="0"/>
    </xf>
    <xf numFmtId="168" fontId="4" fillId="6" borderId="5" xfId="0" applyNumberFormat="1" applyFont="1" applyFill="1" applyBorder="1" applyAlignment="1">
      <alignment horizontal="center"/>
    </xf>
    <xf numFmtId="0" fontId="30" fillId="0" borderId="0" xfId="0" applyFont="1" applyAlignment="1">
      <alignment horizontal="center"/>
    </xf>
    <xf numFmtId="10" fontId="4" fillId="0" borderId="0" xfId="13" applyNumberFormat="1" applyFont="1"/>
    <xf numFmtId="0" fontId="39" fillId="0" borderId="0" xfId="3" applyNumberFormat="1" applyFont="1" applyAlignment="1">
      <alignment horizontal="center"/>
    </xf>
    <xf numFmtId="0" fontId="34" fillId="0" borderId="0" xfId="0" applyFont="1"/>
    <xf numFmtId="44" fontId="9" fillId="0" borderId="6" xfId="3" applyFont="1" applyBorder="1"/>
    <xf numFmtId="10" fontId="7" fillId="0" borderId="7" xfId="13" applyNumberFormat="1" applyFont="1" applyBorder="1"/>
    <xf numFmtId="9" fontId="28" fillId="0" borderId="0" xfId="13" applyFont="1" applyAlignment="1">
      <alignment horizontal="center"/>
    </xf>
    <xf numFmtId="0" fontId="28" fillId="0" borderId="0" xfId="0" applyFont="1" applyAlignment="1">
      <alignment horizontal="center"/>
    </xf>
    <xf numFmtId="164" fontId="4" fillId="7" borderId="0" xfId="13" applyNumberFormat="1" applyFont="1" applyFill="1" applyAlignment="1">
      <alignment horizontal="center"/>
    </xf>
    <xf numFmtId="44" fontId="4" fillId="7" borderId="0" xfId="3" applyFont="1" applyFill="1"/>
    <xf numFmtId="168" fontId="4" fillId="0" borderId="0" xfId="0" applyNumberFormat="1" applyFont="1" applyAlignment="1">
      <alignment horizontal="center"/>
    </xf>
    <xf numFmtId="0" fontId="15" fillId="0" borderId="0" xfId="0" applyFont="1" applyAlignment="1">
      <alignment horizontal="center"/>
    </xf>
    <xf numFmtId="0" fontId="6" fillId="0" borderId="0" xfId="0" applyFont="1" applyAlignment="1">
      <alignment horizontal="center"/>
    </xf>
    <xf numFmtId="44" fontId="4" fillId="0" borderId="0" xfId="3" applyFont="1" applyAlignment="1">
      <alignment horizontal="center"/>
    </xf>
    <xf numFmtId="44" fontId="4" fillId="0" borderId="0" xfId="0" applyNumberFormat="1" applyFont="1" applyAlignment="1">
      <alignment horizontal="center"/>
    </xf>
    <xf numFmtId="164" fontId="4" fillId="0" borderId="0" xfId="0" applyNumberFormat="1" applyFont="1" applyAlignment="1">
      <alignment horizontal="center"/>
    </xf>
    <xf numFmtId="168" fontId="4" fillId="0" borderId="4" xfId="0" applyNumberFormat="1" applyFont="1" applyBorder="1" applyAlignment="1">
      <alignment horizontal="center"/>
    </xf>
    <xf numFmtId="44" fontId="4" fillId="0" borderId="4" xfId="0" applyNumberFormat="1" applyFont="1" applyBorder="1"/>
    <xf numFmtId="164" fontId="4" fillId="0" borderId="4" xfId="0" applyNumberFormat="1" applyFont="1" applyBorder="1"/>
    <xf numFmtId="0" fontId="4" fillId="0" borderId="4" xfId="0" applyFont="1" applyBorder="1"/>
    <xf numFmtId="44" fontId="4" fillId="0" borderId="4" xfId="3" applyFont="1" applyBorder="1"/>
    <xf numFmtId="0" fontId="43" fillId="0" borderId="57" xfId="0" applyFont="1" applyBorder="1" applyAlignment="1">
      <alignment horizontal="center"/>
    </xf>
    <xf numFmtId="0" fontId="43" fillId="0" borderId="58" xfId="0" applyFont="1" applyBorder="1" applyAlignment="1">
      <alignment horizontal="center"/>
    </xf>
    <xf numFmtId="0" fontId="43" fillId="0" borderId="56" xfId="0" applyFont="1" applyBorder="1" applyAlignment="1">
      <alignment horizontal="center"/>
    </xf>
    <xf numFmtId="167" fontId="4" fillId="0" borderId="0" xfId="3" applyNumberFormat="1" applyFont="1"/>
    <xf numFmtId="10" fontId="14" fillId="0" borderId="0" xfId="13" applyNumberFormat="1" applyFont="1"/>
    <xf numFmtId="167" fontId="9" fillId="7" borderId="6" xfId="0" applyNumberFormat="1" applyFont="1" applyFill="1" applyBorder="1"/>
    <xf numFmtId="0" fontId="9" fillId="7" borderId="3" xfId="0" applyFont="1" applyFill="1" applyBorder="1"/>
    <xf numFmtId="0" fontId="0" fillId="7" borderId="7" xfId="0" applyFill="1" applyBorder="1" applyAlignment="1">
      <alignment horizontal="center"/>
    </xf>
    <xf numFmtId="164" fontId="9" fillId="0" borderId="0" xfId="0" applyNumberFormat="1" applyFont="1"/>
    <xf numFmtId="167" fontId="9" fillId="0" borderId="0" xfId="3" applyNumberFormat="1" applyFont="1"/>
    <xf numFmtId="10" fontId="17" fillId="0" borderId="0" xfId="0" applyNumberFormat="1" applyFont="1"/>
    <xf numFmtId="167" fontId="17" fillId="0" borderId="0" xfId="3" applyNumberFormat="1" applyFont="1"/>
    <xf numFmtId="0" fontId="4" fillId="0" borderId="16" xfId="0" applyFont="1" applyBorder="1"/>
    <xf numFmtId="44" fontId="4" fillId="0" borderId="17" xfId="3" applyFont="1" applyBorder="1"/>
    <xf numFmtId="0" fontId="4" fillId="0" borderId="18" xfId="0" applyFont="1" applyBorder="1"/>
    <xf numFmtId="0" fontId="4" fillId="0" borderId="10" xfId="0" applyFont="1" applyBorder="1"/>
    <xf numFmtId="0" fontId="4" fillId="0" borderId="4" xfId="0" applyFont="1" applyBorder="1" applyAlignment="1">
      <alignment horizontal="center"/>
    </xf>
    <xf numFmtId="0" fontId="4" fillId="0" borderId="11" xfId="0" applyFont="1" applyBorder="1"/>
    <xf numFmtId="0" fontId="4" fillId="0" borderId="4" xfId="3" applyNumberFormat="1" applyFont="1" applyBorder="1" applyAlignment="1">
      <alignment horizontal="center"/>
    </xf>
    <xf numFmtId="164" fontId="7" fillId="0" borderId="4" xfId="13" applyNumberFormat="1" applyFont="1" applyBorder="1"/>
    <xf numFmtId="9" fontId="1" fillId="0" borderId="4" xfId="13" applyBorder="1"/>
    <xf numFmtId="9" fontId="4" fillId="0" borderId="4" xfId="13" applyFont="1" applyBorder="1" applyAlignment="1">
      <alignment horizontal="center"/>
    </xf>
    <xf numFmtId="44" fontId="4" fillId="0" borderId="21" xfId="0" applyNumberFormat="1" applyFont="1" applyBorder="1"/>
    <xf numFmtId="164" fontId="4" fillId="0" borderId="22" xfId="0" applyNumberFormat="1" applyFont="1" applyBorder="1" applyAlignment="1">
      <alignment horizontal="center"/>
    </xf>
    <xf numFmtId="0" fontId="4" fillId="0" borderId="22" xfId="0" applyFont="1" applyBorder="1"/>
    <xf numFmtId="44" fontId="4" fillId="0" borderId="22" xfId="0" applyNumberFormat="1" applyFont="1" applyBorder="1"/>
    <xf numFmtId="44" fontId="4" fillId="0" borderId="22" xfId="3" applyFont="1" applyBorder="1"/>
    <xf numFmtId="164" fontId="9" fillId="0" borderId="23" xfId="0" applyNumberFormat="1" applyFont="1" applyBorder="1" applyAlignment="1">
      <alignment horizontal="center"/>
    </xf>
    <xf numFmtId="0" fontId="4" fillId="0" borderId="25" xfId="0" applyFont="1" applyBorder="1" applyAlignment="1">
      <alignment horizontal="center"/>
    </xf>
    <xf numFmtId="164" fontId="4" fillId="0" borderId="26" xfId="0" applyNumberFormat="1" applyFont="1" applyBorder="1"/>
    <xf numFmtId="0" fontId="4" fillId="0" borderId="26" xfId="0" applyFont="1" applyBorder="1"/>
    <xf numFmtId="0" fontId="4" fillId="0" borderId="26" xfId="0" applyFont="1" applyBorder="1" applyAlignment="1">
      <alignment horizontal="center"/>
    </xf>
    <xf numFmtId="0" fontId="4" fillId="0" borderId="27" xfId="0" applyFont="1" applyBorder="1" applyAlignment="1">
      <alignment horizontal="center"/>
    </xf>
    <xf numFmtId="0" fontId="4" fillId="0" borderId="25" xfId="0" applyFont="1" applyBorder="1"/>
    <xf numFmtId="0" fontId="4" fillId="0" borderId="24" xfId="0" applyFont="1" applyBorder="1" applyAlignment="1">
      <alignment horizontal="center"/>
    </xf>
    <xf numFmtId="0" fontId="5" fillId="0" borderId="16" xfId="0" applyFont="1" applyBorder="1"/>
    <xf numFmtId="0" fontId="6" fillId="0" borderId="17" xfId="0" applyFont="1" applyBorder="1" applyAlignment="1">
      <alignment horizontal="center"/>
    </xf>
    <xf numFmtId="0" fontId="30" fillId="0" borderId="17" xfId="3" applyNumberFormat="1" applyFont="1" applyBorder="1" applyAlignment="1">
      <alignment horizontal="center"/>
    </xf>
    <xf numFmtId="164" fontId="39" fillId="0" borderId="17" xfId="13" applyNumberFormat="1" applyFont="1" applyBorder="1"/>
    <xf numFmtId="0" fontId="5" fillId="0" borderId="17" xfId="0" applyFont="1" applyBorder="1"/>
    <xf numFmtId="0" fontId="30" fillId="0" borderId="17" xfId="0" applyFont="1" applyBorder="1" applyAlignment="1">
      <alignment horizontal="center"/>
    </xf>
    <xf numFmtId="9" fontId="5" fillId="0" borderId="17" xfId="13" applyFont="1" applyBorder="1"/>
    <xf numFmtId="9" fontId="30" fillId="0" borderId="18" xfId="13" applyFont="1" applyBorder="1" applyAlignment="1">
      <alignment horizontal="center"/>
    </xf>
    <xf numFmtId="0" fontId="0" fillId="0" borderId="8" xfId="0" applyBorder="1"/>
    <xf numFmtId="164" fontId="4" fillId="0" borderId="9" xfId="13" applyNumberFormat="1" applyFont="1" applyBorder="1" applyAlignment="1">
      <alignment horizontal="center"/>
    </xf>
    <xf numFmtId="164" fontId="4" fillId="0" borderId="11" xfId="13" applyNumberFormat="1" applyFont="1" applyBorder="1" applyAlignment="1">
      <alignment horizontal="center"/>
    </xf>
    <xf numFmtId="0" fontId="45" fillId="0" borderId="4" xfId="0" applyFont="1" applyBorder="1" applyAlignment="1">
      <alignment horizontal="center"/>
    </xf>
    <xf numFmtId="0" fontId="0" fillId="0" borderId="25" xfId="0" applyBorder="1"/>
    <xf numFmtId="0" fontId="4" fillId="0" borderId="26" xfId="0" applyFont="1" applyBorder="1" applyAlignment="1">
      <alignment horizontal="left"/>
    </xf>
    <xf numFmtId="167" fontId="4" fillId="0" borderId="0" xfId="3" applyNumberFormat="1" applyFont="1" applyAlignment="1">
      <alignment horizontal="center"/>
    </xf>
    <xf numFmtId="167" fontId="4" fillId="0" borderId="4" xfId="0" applyNumberFormat="1" applyFont="1" applyBorder="1"/>
    <xf numFmtId="167" fontId="4" fillId="0" borderId="21" xfId="0" applyNumberFormat="1" applyFont="1" applyBorder="1"/>
    <xf numFmtId="167" fontId="4" fillId="0" borderId="25" xfId="0" applyNumberFormat="1" applyFont="1" applyBorder="1" applyAlignment="1">
      <alignment horizontal="left"/>
    </xf>
    <xf numFmtId="167" fontId="4" fillId="0" borderId="0" xfId="0" applyNumberFormat="1" applyFont="1" applyAlignment="1">
      <alignment horizontal="center"/>
    </xf>
    <xf numFmtId="167" fontId="4" fillId="0" borderId="22" xfId="0" applyNumberFormat="1" applyFont="1" applyBorder="1"/>
    <xf numFmtId="167" fontId="4" fillId="0" borderId="26" xfId="0" applyNumberFormat="1" applyFont="1" applyBorder="1" applyAlignment="1">
      <alignment horizontal="center"/>
    </xf>
    <xf numFmtId="0" fontId="8" fillId="7" borderId="6" xfId="0" applyFont="1" applyFill="1" applyBorder="1"/>
    <xf numFmtId="0" fontId="8" fillId="7" borderId="3" xfId="0" applyFont="1" applyFill="1" applyBorder="1"/>
    <xf numFmtId="0" fontId="8" fillId="7" borderId="7" xfId="0" applyFont="1" applyFill="1" applyBorder="1" applyAlignment="1">
      <alignment horizontal="center"/>
    </xf>
    <xf numFmtId="10" fontId="9" fillId="0" borderId="0" xfId="0" applyNumberFormat="1" applyFont="1"/>
    <xf numFmtId="10" fontId="9" fillId="0" borderId="23" xfId="0" applyNumberFormat="1" applyFont="1" applyBorder="1" applyAlignment="1">
      <alignment horizontal="center"/>
    </xf>
    <xf numFmtId="10" fontId="4" fillId="0" borderId="0" xfId="0" applyNumberFormat="1" applyFont="1" applyAlignment="1">
      <alignment horizontal="right"/>
    </xf>
    <xf numFmtId="0" fontId="7" fillId="0" borderId="4" xfId="0" applyFont="1" applyBorder="1" applyAlignment="1">
      <alignment horizontal="center"/>
    </xf>
    <xf numFmtId="10" fontId="36" fillId="0" borderId="0" xfId="0" applyNumberFormat="1" applyFont="1"/>
    <xf numFmtId="10" fontId="7" fillId="0" borderId="58" xfId="13" applyNumberFormat="1" applyFont="1" applyBorder="1"/>
    <xf numFmtId="10" fontId="7" fillId="0" borderId="56" xfId="13" applyNumberFormat="1" applyFont="1" applyBorder="1"/>
    <xf numFmtId="10" fontId="7" fillId="0" borderId="57" xfId="13" applyNumberFormat="1" applyFont="1" applyBorder="1"/>
    <xf numFmtId="0" fontId="4" fillId="2" borderId="0" xfId="0" applyFont="1" applyFill="1" applyAlignment="1">
      <alignment horizontal="center"/>
    </xf>
    <xf numFmtId="0" fontId="72" fillId="9" borderId="57" xfId="0" applyFont="1" applyFill="1" applyBorder="1" applyAlignment="1">
      <alignment horizontal="center"/>
    </xf>
    <xf numFmtId="0" fontId="4" fillId="7" borderId="56" xfId="11" applyFont="1" applyFill="1" applyBorder="1" applyAlignment="1" applyProtection="1"/>
    <xf numFmtId="0" fontId="45" fillId="2" borderId="0" xfId="0" applyFont="1" applyFill="1" applyAlignment="1">
      <alignment horizontal="center"/>
    </xf>
    <xf numFmtId="0" fontId="73" fillId="0" borderId="0" xfId="0" applyFont="1" applyAlignment="1">
      <alignment horizontal="center"/>
    </xf>
    <xf numFmtId="0" fontId="11" fillId="0" borderId="5" xfId="0" applyFont="1" applyBorder="1"/>
    <xf numFmtId="0" fontId="0" fillId="0" borderId="5" xfId="0" applyBorder="1"/>
    <xf numFmtId="0" fontId="36" fillId="0" borderId="0" xfId="0" applyFont="1" applyAlignment="1">
      <alignment horizontal="center"/>
    </xf>
    <xf numFmtId="0" fontId="45" fillId="0" borderId="26" xfId="0" applyFont="1" applyBorder="1" applyAlignment="1">
      <alignment horizontal="center"/>
    </xf>
    <xf numFmtId="0" fontId="11" fillId="0" borderId="59" xfId="0" applyFont="1" applyBorder="1"/>
    <xf numFmtId="0" fontId="0" fillId="0" borderId="59" xfId="0" applyBorder="1"/>
    <xf numFmtId="44" fontId="45" fillId="0" borderId="5" xfId="3" applyFont="1" applyBorder="1" applyAlignment="1">
      <alignment horizontal="center"/>
    </xf>
    <xf numFmtId="44" fontId="45" fillId="0" borderId="6" xfId="3" applyFont="1" applyBorder="1" applyAlignment="1">
      <alignment horizontal="center"/>
    </xf>
    <xf numFmtId="0" fontId="45" fillId="7" borderId="5" xfId="0" applyFont="1" applyFill="1" applyBorder="1"/>
    <xf numFmtId="0" fontId="0" fillId="0" borderId="8" xfId="0" applyBorder="1" applyAlignment="1">
      <alignment horizontal="center"/>
    </xf>
    <xf numFmtId="0" fontId="0" fillId="6" borderId="57" xfId="0" applyFill="1" applyBorder="1"/>
    <xf numFmtId="0" fontId="45" fillId="7" borderId="5" xfId="0" applyFont="1" applyFill="1" applyBorder="1" applyAlignment="1">
      <alignment horizontal="center"/>
    </xf>
    <xf numFmtId="10" fontId="7" fillId="0" borderId="57" xfId="3" applyNumberFormat="1" applyFont="1" applyBorder="1" applyAlignment="1">
      <alignment horizontal="center"/>
    </xf>
    <xf numFmtId="10" fontId="7" fillId="7" borderId="57" xfId="0" applyNumberFormat="1" applyFont="1" applyFill="1" applyBorder="1" applyAlignment="1">
      <alignment horizontal="center"/>
    </xf>
    <xf numFmtId="10" fontId="7" fillId="0" borderId="58" xfId="3" applyNumberFormat="1" applyFont="1" applyBorder="1" applyAlignment="1">
      <alignment horizontal="center"/>
    </xf>
    <xf numFmtId="10" fontId="7" fillId="7" borderId="58" xfId="0" applyNumberFormat="1" applyFont="1" applyFill="1" applyBorder="1" applyAlignment="1">
      <alignment horizontal="center"/>
    </xf>
    <xf numFmtId="44" fontId="7" fillId="0" borderId="58" xfId="3" applyFont="1" applyBorder="1" applyAlignment="1">
      <alignment horizontal="center"/>
    </xf>
    <xf numFmtId="0" fontId="7" fillId="7" borderId="58" xfId="0" applyFont="1" applyFill="1" applyBorder="1"/>
    <xf numFmtId="10" fontId="7" fillId="0" borderId="56" xfId="3" applyNumberFormat="1" applyFont="1" applyBorder="1" applyAlignment="1">
      <alignment horizontal="center"/>
    </xf>
    <xf numFmtId="0" fontId="4" fillId="10" borderId="58" xfId="0" applyFont="1" applyFill="1" applyBorder="1"/>
    <xf numFmtId="0" fontId="4" fillId="7" borderId="58" xfId="0" applyFont="1" applyFill="1" applyBorder="1"/>
    <xf numFmtId="0" fontId="63" fillId="11" borderId="58" xfId="0" applyFont="1" applyFill="1" applyBorder="1"/>
    <xf numFmtId="0" fontId="63" fillId="11" borderId="56" xfId="0" applyFont="1" applyFill="1" applyBorder="1"/>
    <xf numFmtId="0" fontId="72" fillId="12" borderId="16" xfId="0" applyFont="1" applyFill="1" applyBorder="1" applyAlignment="1">
      <alignment horizontal="center"/>
    </xf>
    <xf numFmtId="0" fontId="72" fillId="12" borderId="18" xfId="0" applyFont="1" applyFill="1" applyBorder="1" applyAlignment="1">
      <alignment horizontal="center"/>
    </xf>
    <xf numFmtId="0" fontId="63" fillId="11" borderId="8" xfId="11" quotePrefix="1" applyFont="1" applyFill="1" applyBorder="1" applyAlignment="1" applyProtection="1">
      <alignment horizontal="left"/>
    </xf>
    <xf numFmtId="167" fontId="4" fillId="0" borderId="9" xfId="3" applyNumberFormat="1" applyFont="1" applyBorder="1"/>
    <xf numFmtId="0" fontId="63" fillId="11" borderId="8" xfId="11" applyFont="1" applyFill="1" applyBorder="1" applyAlignment="1" applyProtection="1">
      <alignment horizontal="left"/>
    </xf>
    <xf numFmtId="0" fontId="4" fillId="8" borderId="8" xfId="11" quotePrefix="1" applyFont="1" applyFill="1" applyBorder="1" applyAlignment="1" applyProtection="1">
      <alignment horizontal="left"/>
    </xf>
    <xf numFmtId="44" fontId="4" fillId="0" borderId="9" xfId="0" applyNumberFormat="1" applyFont="1" applyBorder="1"/>
    <xf numFmtId="9" fontId="4" fillId="0" borderId="9" xfId="13" applyFont="1" applyBorder="1"/>
    <xf numFmtId="0" fontId="4" fillId="8" borderId="8" xfId="11" applyFont="1" applyFill="1" applyBorder="1" applyAlignment="1" applyProtection="1">
      <alignment horizontal="left"/>
    </xf>
    <xf numFmtId="0" fontId="4" fillId="8" borderId="8" xfId="11" quotePrefix="1" applyFont="1" applyFill="1" applyBorder="1" applyAlignment="1" applyProtection="1"/>
    <xf numFmtId="0" fontId="13" fillId="8" borderId="8" xfId="11" applyFont="1" applyFill="1" applyBorder="1" applyAlignment="1" applyProtection="1">
      <alignment horizontal="left"/>
    </xf>
    <xf numFmtId="9" fontId="4" fillId="0" borderId="9" xfId="0" applyNumberFormat="1" applyFont="1" applyBorder="1"/>
    <xf numFmtId="44" fontId="4" fillId="0" borderId="9" xfId="3" applyFont="1" applyBorder="1"/>
    <xf numFmtId="2" fontId="4" fillId="0" borderId="9" xfId="0" applyNumberFormat="1" applyFont="1" applyBorder="1"/>
    <xf numFmtId="0" fontId="63" fillId="11" borderId="10" xfId="11" quotePrefix="1" applyFont="1" applyFill="1" applyBorder="1" applyAlignment="1" applyProtection="1">
      <alignment horizontal="left"/>
    </xf>
    <xf numFmtId="0" fontId="4" fillId="8" borderId="9" xfId="0" applyFont="1" applyFill="1" applyBorder="1" applyAlignment="1">
      <alignment horizontal="center"/>
    </xf>
    <xf numFmtId="14" fontId="22" fillId="0" borderId="0" xfId="0" applyNumberFormat="1" applyFont="1" applyAlignment="1">
      <alignment horizontal="center"/>
    </xf>
    <xf numFmtId="0" fontId="22" fillId="0" borderId="19" xfId="0" applyFont="1" applyBorder="1" applyAlignment="1" applyProtection="1">
      <alignment horizontal="left"/>
      <protection locked="0"/>
    </xf>
    <xf numFmtId="169" fontId="45" fillId="0" borderId="0" xfId="0" applyNumberFormat="1" applyFont="1" applyAlignment="1">
      <alignment horizontal="left"/>
    </xf>
    <xf numFmtId="0" fontId="38" fillId="0" borderId="37" xfId="0" applyFont="1" applyBorder="1" applyAlignment="1">
      <alignment horizontal="left"/>
    </xf>
    <xf numFmtId="0" fontId="65" fillId="0" borderId="20" xfId="0" applyFont="1" applyBorder="1"/>
    <xf numFmtId="0" fontId="38" fillId="0" borderId="22" xfId="0" applyFont="1" applyBorder="1" applyAlignment="1">
      <alignment horizontal="left"/>
    </xf>
    <xf numFmtId="0" fontId="0" fillId="0" borderId="63" xfId="0" applyBorder="1"/>
    <xf numFmtId="0" fontId="0" fillId="0" borderId="39" xfId="0" applyBorder="1"/>
    <xf numFmtId="0" fontId="65" fillId="0" borderId="27" xfId="0" applyFont="1" applyBorder="1"/>
    <xf numFmtId="0" fontId="38" fillId="0" borderId="43" xfId="0" applyFont="1" applyBorder="1"/>
    <xf numFmtId="0" fontId="38" fillId="0" borderId="9" xfId="0" applyFont="1" applyBorder="1"/>
    <xf numFmtId="0" fontId="38" fillId="0" borderId="37" xfId="0" applyFont="1" applyBorder="1"/>
    <xf numFmtId="0" fontId="38" fillId="0" borderId="9" xfId="0" applyFont="1" applyBorder="1" applyAlignment="1">
      <alignment horizontal="left"/>
    </xf>
    <xf numFmtId="0" fontId="38" fillId="0" borderId="38" xfId="0" applyFont="1" applyBorder="1" applyAlignment="1">
      <alignment horizontal="left"/>
    </xf>
    <xf numFmtId="0" fontId="65" fillId="0" borderId="0" xfId="0" applyFont="1"/>
    <xf numFmtId="0" fontId="45" fillId="0" borderId="4" xfId="0" applyFont="1" applyBorder="1" applyAlignment="1">
      <alignment horizontal="left"/>
    </xf>
    <xf numFmtId="0" fontId="45" fillId="0" borderId="4" xfId="0" applyFont="1" applyBorder="1" applyAlignment="1">
      <alignment horizontal="left" indent="1"/>
    </xf>
    <xf numFmtId="0" fontId="45" fillId="0" borderId="4" xfId="0" applyFont="1" applyBorder="1"/>
    <xf numFmtId="0" fontId="73" fillId="0" borderId="4" xfId="0" applyFont="1" applyBorder="1" applyAlignment="1">
      <alignment horizontal="left"/>
    </xf>
    <xf numFmtId="0" fontId="73" fillId="0" borderId="4" xfId="0" applyFont="1" applyBorder="1" applyAlignment="1">
      <alignment horizontal="left" indent="1"/>
    </xf>
    <xf numFmtId="0" fontId="73" fillId="0" borderId="4" xfId="0" applyFont="1" applyBorder="1"/>
    <xf numFmtId="0" fontId="45" fillId="0" borderId="3" xfId="0" applyFont="1" applyBorder="1"/>
    <xf numFmtId="0" fontId="38" fillId="0" borderId="0" xfId="0" applyFont="1" applyAlignment="1">
      <alignment horizontal="center"/>
    </xf>
    <xf numFmtId="9" fontId="38" fillId="0" borderId="0" xfId="13" applyFont="1" applyAlignment="1">
      <alignment horizontal="center"/>
    </xf>
    <xf numFmtId="0" fontId="38" fillId="6" borderId="59" xfId="0" applyFont="1" applyFill="1" applyBorder="1" applyAlignment="1">
      <alignment horizontal="center"/>
    </xf>
    <xf numFmtId="0" fontId="38" fillId="6" borderId="56" xfId="0" applyFont="1" applyFill="1" applyBorder="1" applyAlignment="1">
      <alignment horizontal="center"/>
    </xf>
    <xf numFmtId="170" fontId="0" fillId="0" borderId="0" xfId="0" applyNumberFormat="1"/>
    <xf numFmtId="2" fontId="2" fillId="0" borderId="0" xfId="0" applyNumberFormat="1" applyFont="1"/>
    <xf numFmtId="0" fontId="77" fillId="2" borderId="0" xfId="0" applyFont="1" applyFill="1"/>
    <xf numFmtId="0" fontId="45" fillId="0" borderId="0" xfId="0" applyFont="1" applyAlignment="1">
      <alignment horizontal="right"/>
    </xf>
    <xf numFmtId="0" fontId="4" fillId="8" borderId="58" xfId="0" applyFont="1" applyFill="1" applyBorder="1"/>
    <xf numFmtId="10" fontId="4" fillId="0" borderId="11" xfId="0" applyNumberFormat="1" applyFont="1" applyBorder="1"/>
    <xf numFmtId="0" fontId="4" fillId="6" borderId="6" xfId="0" applyFont="1" applyFill="1" applyBorder="1" applyAlignment="1">
      <alignment horizontal="center"/>
    </xf>
    <xf numFmtId="0" fontId="4" fillId="6" borderId="7" xfId="0" applyFont="1" applyFill="1" applyBorder="1"/>
    <xf numFmtId="0" fontId="4" fillId="6" borderId="9" xfId="0" applyFont="1" applyFill="1" applyBorder="1"/>
    <xf numFmtId="0" fontId="4" fillId="6" borderId="57" xfId="0" applyFont="1" applyFill="1" applyBorder="1" applyAlignment="1">
      <alignment horizontal="center"/>
    </xf>
    <xf numFmtId="0" fontId="80" fillId="0" borderId="0" xfId="0" applyFont="1"/>
    <xf numFmtId="0" fontId="76" fillId="0" borderId="0" xfId="0" applyFont="1"/>
    <xf numFmtId="0" fontId="77" fillId="0" borderId="0" xfId="0" applyFont="1"/>
    <xf numFmtId="0" fontId="65" fillId="0" borderId="0" xfId="0" applyFont="1" applyAlignment="1">
      <alignment horizontal="left"/>
    </xf>
    <xf numFmtId="0" fontId="65" fillId="2" borderId="0" xfId="0" applyFont="1" applyFill="1" applyAlignment="1">
      <alignment horizontal="left"/>
    </xf>
    <xf numFmtId="9" fontId="4" fillId="0" borderId="0" xfId="0" applyNumberFormat="1" applyFont="1" applyAlignment="1">
      <alignment horizontal="center"/>
    </xf>
    <xf numFmtId="0" fontId="81" fillId="0" borderId="0" xfId="0" applyFont="1"/>
    <xf numFmtId="0" fontId="11" fillId="0" borderId="0" xfId="0" applyFont="1" applyProtection="1">
      <protection locked="0"/>
    </xf>
    <xf numFmtId="0" fontId="82" fillId="0" borderId="0" xfId="0" applyFont="1"/>
    <xf numFmtId="0" fontId="29" fillId="0" borderId="0" xfId="0" applyFont="1" applyAlignment="1" applyProtection="1">
      <alignment horizontal="center"/>
      <protection locked="0"/>
    </xf>
    <xf numFmtId="0" fontId="2" fillId="13" borderId="0" xfId="0" applyFont="1" applyFill="1"/>
    <xf numFmtId="0" fontId="2" fillId="13" borderId="0" xfId="3" applyNumberFormat="1" applyFont="1" applyFill="1" applyAlignment="1" applyProtection="1">
      <alignment horizontal="center"/>
      <protection locked="0"/>
    </xf>
    <xf numFmtId="0" fontId="2" fillId="13" borderId="0" xfId="13" applyNumberFormat="1" applyFont="1" applyFill="1" applyAlignment="1">
      <alignment horizontal="center"/>
    </xf>
    <xf numFmtId="0" fontId="2" fillId="13" borderId="0" xfId="0" applyFont="1" applyFill="1" applyAlignment="1" applyProtection="1">
      <alignment horizontal="center"/>
      <protection locked="0"/>
    </xf>
    <xf numFmtId="0" fontId="2" fillId="13" borderId="0" xfId="0" applyFont="1" applyFill="1" applyAlignment="1">
      <alignment horizontal="center"/>
    </xf>
    <xf numFmtId="0" fontId="29" fillId="13" borderId="0" xfId="0" applyFont="1" applyFill="1" applyAlignment="1">
      <alignment horizontal="center"/>
    </xf>
    <xf numFmtId="0" fontId="29" fillId="13" borderId="0" xfId="0" applyFont="1" applyFill="1"/>
    <xf numFmtId="44" fontId="2" fillId="13" borderId="0" xfId="3" applyFont="1" applyFill="1" applyProtection="1">
      <protection locked="0"/>
    </xf>
    <xf numFmtId="10" fontId="2" fillId="13" borderId="0" xfId="13" applyNumberFormat="1" applyFont="1" applyFill="1"/>
    <xf numFmtId="44" fontId="29" fillId="13" borderId="0" xfId="3" applyFont="1" applyFill="1"/>
    <xf numFmtId="10" fontId="29" fillId="13" borderId="0" xfId="13" applyNumberFormat="1" applyFont="1" applyFill="1"/>
    <xf numFmtId="44" fontId="2" fillId="13" borderId="0" xfId="3" applyFont="1" applyFill="1"/>
    <xf numFmtId="10" fontId="2" fillId="13" borderId="0" xfId="13" applyNumberFormat="1" applyFont="1" applyFill="1" applyAlignment="1">
      <alignment horizontal="center"/>
    </xf>
    <xf numFmtId="10" fontId="2" fillId="13" borderId="0" xfId="0" applyNumberFormat="1" applyFont="1" applyFill="1"/>
    <xf numFmtId="10" fontId="29" fillId="13" borderId="0" xfId="13" applyNumberFormat="1" applyFont="1" applyFill="1" applyAlignment="1">
      <alignment horizontal="center"/>
    </xf>
    <xf numFmtId="10" fontId="29" fillId="13" borderId="0" xfId="0" applyNumberFormat="1" applyFont="1" applyFill="1"/>
    <xf numFmtId="44" fontId="29" fillId="13" borderId="0" xfId="3" applyFont="1" applyFill="1" applyProtection="1">
      <protection locked="0"/>
    </xf>
    <xf numFmtId="44" fontId="29" fillId="13" borderId="0" xfId="0" applyNumberFormat="1" applyFont="1" applyFill="1" applyProtection="1">
      <protection locked="0"/>
    </xf>
    <xf numFmtId="44" fontId="29" fillId="13" borderId="0" xfId="0" applyNumberFormat="1" applyFont="1" applyFill="1"/>
    <xf numFmtId="9" fontId="33" fillId="13" borderId="0" xfId="13" applyFont="1" applyFill="1"/>
    <xf numFmtId="9" fontId="29" fillId="13" borderId="0" xfId="0" applyNumberFormat="1" applyFont="1" applyFill="1" applyAlignment="1">
      <alignment horizontal="center"/>
    </xf>
    <xf numFmtId="0" fontId="29" fillId="13" borderId="0" xfId="0" applyFont="1" applyFill="1" applyAlignment="1" applyProtection="1">
      <alignment horizontal="center"/>
      <protection locked="0"/>
    </xf>
    <xf numFmtId="0" fontId="0" fillId="13" borderId="0" xfId="0" applyFill="1" applyProtection="1">
      <protection locked="0"/>
    </xf>
    <xf numFmtId="0" fontId="0" fillId="13" borderId="0" xfId="0" applyFill="1"/>
    <xf numFmtId="0" fontId="2" fillId="0" borderId="0" xfId="3" applyNumberFormat="1" applyFont="1" applyAlignment="1" applyProtection="1">
      <alignment horizontal="center"/>
      <protection locked="0"/>
    </xf>
    <xf numFmtId="0" fontId="2" fillId="0" borderId="0" xfId="0" applyFont="1" applyAlignment="1" applyProtection="1">
      <alignment horizontal="center"/>
      <protection locked="0"/>
    </xf>
    <xf numFmtId="44" fontId="2" fillId="0" borderId="0" xfId="3" applyFont="1" applyProtection="1">
      <protection locked="0"/>
    </xf>
    <xf numFmtId="10" fontId="2" fillId="0" borderId="0" xfId="13" applyNumberFormat="1" applyFont="1"/>
    <xf numFmtId="10" fontId="29" fillId="0" borderId="0" xfId="13" applyNumberFormat="1" applyFont="1" applyAlignment="1">
      <alignment horizontal="center"/>
    </xf>
    <xf numFmtId="44" fontId="29" fillId="0" borderId="0" xfId="0" applyNumberFormat="1" applyFont="1" applyProtection="1">
      <protection locked="0"/>
    </xf>
    <xf numFmtId="44" fontId="29" fillId="0" borderId="0" xfId="3" applyFont="1" applyProtection="1">
      <protection locked="0"/>
    </xf>
    <xf numFmtId="0" fontId="90" fillId="14" borderId="8" xfId="11" applyFont="1" applyFill="1" applyBorder="1" applyAlignment="1" applyProtection="1">
      <alignment horizontal="left"/>
    </xf>
    <xf numFmtId="0" fontId="22" fillId="13" borderId="12" xfId="0" applyFont="1" applyFill="1" applyBorder="1" applyAlignment="1" applyProtection="1">
      <alignment horizontal="center"/>
      <protection locked="0"/>
    </xf>
    <xf numFmtId="0" fontId="9" fillId="13" borderId="0" xfId="0" applyFont="1" applyFill="1"/>
    <xf numFmtId="0" fontId="83" fillId="0" borderId="0" xfId="0" applyFont="1"/>
    <xf numFmtId="42" fontId="2" fillId="0" borderId="0" xfId="3" applyNumberFormat="1" applyFont="1"/>
    <xf numFmtId="42" fontId="29" fillId="0" borderId="0" xfId="3" applyNumberFormat="1" applyFont="1"/>
    <xf numFmtId="42" fontId="33" fillId="0" borderId="0" xfId="13" applyNumberFormat="1" applyFont="1"/>
    <xf numFmtId="42" fontId="29" fillId="0" borderId="0" xfId="0" applyNumberFormat="1" applyFont="1"/>
    <xf numFmtId="42" fontId="29" fillId="0" borderId="0" xfId="0" applyNumberFormat="1" applyFont="1" applyAlignment="1">
      <alignment horizontal="center"/>
    </xf>
    <xf numFmtId="42" fontId="2" fillId="0" borderId="0" xfId="0" applyNumberFormat="1" applyFont="1"/>
    <xf numFmtId="42" fontId="79" fillId="0" borderId="0" xfId="0" applyNumberFormat="1" applyFont="1"/>
    <xf numFmtId="42" fontId="78" fillId="0" borderId="0" xfId="0" applyNumberFormat="1" applyFont="1"/>
    <xf numFmtId="42" fontId="4" fillId="0" borderId="0" xfId="0" applyNumberFormat="1" applyFont="1"/>
    <xf numFmtId="42" fontId="4" fillId="0" borderId="0" xfId="3" applyNumberFormat="1" applyFont="1"/>
    <xf numFmtId="42" fontId="7" fillId="0" borderId="0" xfId="0" applyNumberFormat="1" applyFont="1"/>
    <xf numFmtId="0" fontId="7" fillId="0" borderId="0" xfId="13" applyNumberFormat="1" applyFont="1" applyAlignment="1" applyProtection="1">
      <alignment horizontal="center"/>
      <protection locked="0"/>
    </xf>
    <xf numFmtId="0" fontId="7" fillId="13" borderId="0" xfId="0" applyFont="1" applyFill="1"/>
    <xf numFmtId="0" fontId="7" fillId="13" borderId="0" xfId="0" applyFont="1" applyFill="1" applyProtection="1">
      <protection locked="0"/>
    </xf>
    <xf numFmtId="9" fontId="7" fillId="13" borderId="0" xfId="13" applyFont="1" applyFill="1" applyAlignment="1" applyProtection="1">
      <alignment horizontal="center"/>
      <protection locked="0"/>
    </xf>
    <xf numFmtId="0" fontId="4" fillId="16" borderId="0" xfId="0" applyFont="1" applyFill="1" applyAlignment="1">
      <alignment horizontal="center" wrapText="1"/>
    </xf>
    <xf numFmtId="0" fontId="4" fillId="0" borderId="6" xfId="0" applyFont="1" applyBorder="1"/>
    <xf numFmtId="42" fontId="2" fillId="0" borderId="3" xfId="3" applyNumberFormat="1" applyFont="1" applyBorder="1"/>
    <xf numFmtId="9" fontId="2" fillId="0" borderId="3" xfId="13" applyFont="1" applyBorder="1" applyAlignment="1">
      <alignment horizontal="right"/>
    </xf>
    <xf numFmtId="9" fontId="2" fillId="0" borderId="7" xfId="13" applyFont="1" applyBorder="1" applyAlignment="1">
      <alignment horizontal="right"/>
    </xf>
    <xf numFmtId="42" fontId="29" fillId="0" borderId="3" xfId="3" applyNumberFormat="1" applyFont="1" applyBorder="1"/>
    <xf numFmtId="0" fontId="4" fillId="13" borderId="9" xfId="0" applyFont="1" applyFill="1" applyBorder="1"/>
    <xf numFmtId="0" fontId="4" fillId="16" borderId="5" xfId="0" applyFont="1" applyFill="1" applyBorder="1" applyAlignment="1">
      <alignment horizontal="left"/>
    </xf>
    <xf numFmtId="0" fontId="4" fillId="16" borderId="5" xfId="0" applyFont="1" applyFill="1" applyBorder="1"/>
    <xf numFmtId="0" fontId="38" fillId="0" borderId="59" xfId="0" applyFont="1" applyBorder="1" applyAlignment="1" applyProtection="1">
      <alignment horizontal="center"/>
      <protection locked="0"/>
    </xf>
    <xf numFmtId="0" fontId="38" fillId="0" borderId="51" xfId="0" applyFont="1" applyBorder="1" applyAlignment="1" applyProtection="1">
      <alignment horizontal="center"/>
      <protection locked="0"/>
    </xf>
    <xf numFmtId="0" fontId="38" fillId="0" borderId="56" xfId="0" applyFont="1" applyBorder="1" applyAlignment="1" applyProtection="1">
      <alignment horizontal="center"/>
      <protection locked="0"/>
    </xf>
    <xf numFmtId="170" fontId="7" fillId="0" borderId="0" xfId="0" applyNumberFormat="1" applyFont="1" applyAlignment="1">
      <alignment horizontal="center"/>
    </xf>
    <xf numFmtId="0" fontId="4" fillId="15" borderId="58" xfId="11" applyFont="1" applyFill="1" applyBorder="1" applyAlignment="1" applyProtection="1"/>
    <xf numFmtId="0" fontId="4" fillId="17" borderId="58" xfId="11" applyFont="1" applyFill="1" applyBorder="1" applyAlignment="1" applyProtection="1"/>
    <xf numFmtId="0" fontId="4" fillId="15" borderId="64" xfId="11" applyFont="1" applyFill="1" applyBorder="1" applyAlignment="1" applyProtection="1"/>
    <xf numFmtId="0" fontId="7" fillId="15" borderId="57" xfId="0" applyFont="1" applyFill="1" applyBorder="1" applyAlignment="1" applyProtection="1">
      <alignment horizontal="center"/>
      <protection locked="0"/>
    </xf>
    <xf numFmtId="0" fontId="7" fillId="15" borderId="58" xfId="0" applyFont="1" applyFill="1" applyBorder="1" applyAlignment="1" applyProtection="1">
      <alignment horizontal="center"/>
      <protection locked="0"/>
    </xf>
    <xf numFmtId="0" fontId="9" fillId="15" borderId="13" xfId="0" applyFont="1" applyFill="1" applyBorder="1" applyAlignment="1" applyProtection="1">
      <alignment horizontal="center"/>
      <protection locked="0"/>
    </xf>
    <xf numFmtId="1" fontId="9" fillId="16" borderId="10" xfId="0" applyNumberFormat="1" applyFont="1" applyFill="1" applyBorder="1" applyAlignment="1" applyProtection="1">
      <alignment horizontal="left"/>
      <protection locked="0"/>
    </xf>
    <xf numFmtId="170" fontId="37" fillId="16" borderId="57" xfId="0" applyNumberFormat="1" applyFont="1" applyFill="1" applyBorder="1" applyAlignment="1" applyProtection="1">
      <alignment horizontal="center"/>
      <protection locked="0"/>
    </xf>
    <xf numFmtId="169" fontId="22" fillId="16" borderId="12" xfId="0" applyNumberFormat="1" applyFont="1" applyFill="1" applyBorder="1" applyAlignment="1" applyProtection="1">
      <alignment horizontal="center"/>
      <protection locked="0"/>
    </xf>
    <xf numFmtId="9" fontId="22" fillId="16" borderId="12" xfId="13" applyFont="1" applyFill="1" applyBorder="1" applyAlignment="1" applyProtection="1">
      <alignment horizontal="center"/>
      <protection locked="0"/>
    </xf>
    <xf numFmtId="0" fontId="91" fillId="0" borderId="0" xfId="0" applyFont="1" applyAlignment="1" applyProtection="1">
      <alignment horizontal="left"/>
      <protection locked="0"/>
    </xf>
    <xf numFmtId="9" fontId="37" fillId="16" borderId="12" xfId="13" applyFont="1" applyFill="1" applyBorder="1" applyAlignment="1" applyProtection="1">
      <alignment horizontal="center"/>
      <protection locked="0"/>
    </xf>
    <xf numFmtId="0" fontId="1" fillId="0" borderId="0" xfId="0" applyFont="1" applyProtection="1">
      <protection locked="0"/>
    </xf>
    <xf numFmtId="3" fontId="1" fillId="0" borderId="0" xfId="0" applyNumberFormat="1" applyFont="1" applyProtection="1">
      <protection locked="0"/>
    </xf>
    <xf numFmtId="0" fontId="22" fillId="0" borderId="1" xfId="0" applyFont="1" applyBorder="1" applyAlignment="1" applyProtection="1">
      <alignment horizontal="left"/>
      <protection locked="0"/>
    </xf>
    <xf numFmtId="0" fontId="22" fillId="16" borderId="12" xfId="0" applyFont="1" applyFill="1" applyBorder="1" applyAlignment="1" applyProtection="1">
      <alignment horizontal="center"/>
      <protection locked="0"/>
    </xf>
    <xf numFmtId="0" fontId="4" fillId="0" borderId="0" xfId="0" quotePrefix="1" applyFont="1"/>
    <xf numFmtId="0" fontId="90" fillId="11" borderId="8" xfId="11" applyFont="1" applyFill="1" applyBorder="1" applyAlignment="1" applyProtection="1">
      <alignment horizontal="left"/>
    </xf>
    <xf numFmtId="10" fontId="94" fillId="0" borderId="5" xfId="0" applyNumberFormat="1" applyFont="1" applyBorder="1" applyProtection="1">
      <protection locked="0"/>
    </xf>
    <xf numFmtId="164" fontId="94" fillId="0" borderId="5" xfId="0" applyNumberFormat="1" applyFont="1" applyBorder="1" applyProtection="1">
      <protection locked="0"/>
    </xf>
    <xf numFmtId="10" fontId="7" fillId="7" borderId="5" xfId="0" applyNumberFormat="1" applyFont="1" applyFill="1" applyBorder="1" applyAlignment="1">
      <alignment horizontal="center"/>
    </xf>
    <xf numFmtId="0" fontId="90" fillId="14" borderId="12" xfId="11" quotePrefix="1" applyFont="1" applyFill="1" applyBorder="1" applyAlignment="1" applyProtection="1"/>
    <xf numFmtId="0" fontId="90" fillId="14" borderId="12" xfId="11" applyFont="1" applyFill="1" applyBorder="1" applyAlignment="1" applyProtection="1"/>
    <xf numFmtId="44" fontId="4" fillId="18" borderId="9" xfId="0" applyNumberFormat="1" applyFont="1" applyFill="1" applyBorder="1"/>
    <xf numFmtId="167" fontId="4" fillId="18" borderId="9" xfId="3" applyNumberFormat="1" applyFont="1" applyFill="1" applyBorder="1"/>
    <xf numFmtId="5" fontId="4" fillId="18" borderId="9" xfId="0" applyNumberFormat="1" applyFont="1" applyFill="1" applyBorder="1"/>
    <xf numFmtId="0" fontId="4" fillId="18" borderId="9" xfId="0" applyFont="1" applyFill="1" applyBorder="1"/>
    <xf numFmtId="10" fontId="93" fillId="0" borderId="5" xfId="0" applyNumberFormat="1" applyFont="1" applyBorder="1" applyAlignment="1" applyProtection="1">
      <alignment horizontal="center"/>
      <protection locked="0"/>
    </xf>
    <xf numFmtId="9" fontId="93" fillId="0" borderId="5" xfId="13" applyFont="1" applyBorder="1" applyAlignment="1" applyProtection="1">
      <alignment horizontal="center"/>
      <protection locked="0"/>
    </xf>
    <xf numFmtId="0" fontId="96" fillId="0" borderId="0" xfId="11" applyFont="1" applyAlignment="1" applyProtection="1">
      <protection hidden="1"/>
    </xf>
    <xf numFmtId="0" fontId="45" fillId="0" borderId="0" xfId="16" applyFont="1"/>
    <xf numFmtId="0" fontId="1" fillId="3" borderId="0" xfId="19" applyFont="1" applyFill="1"/>
    <xf numFmtId="0" fontId="84" fillId="3" borderId="0" xfId="19" applyFont="1" applyFill="1"/>
    <xf numFmtId="0" fontId="1" fillId="3" borderId="65" xfId="19" applyFont="1" applyFill="1" applyBorder="1"/>
    <xf numFmtId="0" fontId="1" fillId="3" borderId="66" xfId="19" applyFont="1" applyFill="1" applyBorder="1"/>
    <xf numFmtId="0" fontId="1" fillId="0" borderId="0" xfId="19" applyFont="1"/>
    <xf numFmtId="0" fontId="1" fillId="3" borderId="67" xfId="19" applyFont="1" applyFill="1" applyBorder="1"/>
    <xf numFmtId="0" fontId="43" fillId="0" borderId="0" xfId="19" applyFont="1"/>
    <xf numFmtId="0" fontId="85" fillId="2" borderId="0" xfId="16" applyFont="1" applyFill="1" applyProtection="1">
      <protection hidden="1"/>
    </xf>
    <xf numFmtId="0" fontId="12" fillId="2" borderId="0" xfId="16" applyFont="1" applyFill="1" applyProtection="1">
      <protection hidden="1"/>
    </xf>
    <xf numFmtId="0" fontId="86" fillId="2" borderId="0" xfId="16" applyFont="1" applyFill="1" applyProtection="1">
      <protection hidden="1"/>
    </xf>
    <xf numFmtId="5" fontId="104" fillId="0" borderId="0" xfId="18" applyFont="1" applyProtection="1">
      <alignment horizontal="left"/>
      <protection hidden="1"/>
    </xf>
    <xf numFmtId="171" fontId="7" fillId="2" borderId="0" xfId="16" applyNumberFormat="1" applyFont="1" applyFill="1" applyAlignment="1">
      <alignment horizontal="centerContinuous" vertical="center"/>
    </xf>
    <xf numFmtId="5" fontId="105" fillId="0" borderId="68" xfId="18" applyFont="1" applyBorder="1" applyProtection="1">
      <alignment horizontal="left"/>
      <protection hidden="1"/>
    </xf>
    <xf numFmtId="0" fontId="1" fillId="0" borderId="68" xfId="19" applyFont="1" applyBorder="1"/>
    <xf numFmtId="0" fontId="7" fillId="0" borderId="0" xfId="19" applyFont="1"/>
    <xf numFmtId="0" fontId="7" fillId="0" borderId="0" xfId="19" applyFont="1" applyAlignment="1">
      <alignment horizontal="center"/>
    </xf>
    <xf numFmtId="0" fontId="7" fillId="0" borderId="68" xfId="19" applyFont="1" applyBorder="1" applyAlignment="1">
      <alignment horizontal="center"/>
    </xf>
    <xf numFmtId="5" fontId="1" fillId="0" borderId="0" xfId="19" applyNumberFormat="1" applyFont="1"/>
    <xf numFmtId="166" fontId="1" fillId="0" borderId="0" xfId="19" applyNumberFormat="1" applyFont="1"/>
    <xf numFmtId="2" fontId="1" fillId="0" borderId="0" xfId="19" applyNumberFormat="1" applyFont="1"/>
    <xf numFmtId="0" fontId="1" fillId="3" borderId="69" xfId="19" applyFont="1" applyFill="1" applyBorder="1"/>
    <xf numFmtId="5" fontId="105" fillId="0" borderId="26" xfId="18" applyFont="1" applyBorder="1" applyProtection="1">
      <alignment horizontal="left"/>
      <protection hidden="1"/>
    </xf>
    <xf numFmtId="0" fontId="1" fillId="0" borderId="26" xfId="19" applyFont="1" applyBorder="1"/>
    <xf numFmtId="165" fontId="1" fillId="0" borderId="0" xfId="19" applyNumberFormat="1" applyFont="1"/>
    <xf numFmtId="0" fontId="1" fillId="0" borderId="0" xfId="19" applyFont="1" applyAlignment="1">
      <alignment horizontal="centerContinuous" vertical="center"/>
    </xf>
    <xf numFmtId="164" fontId="1" fillId="0" borderId="0" xfId="19" applyNumberFormat="1" applyFont="1"/>
    <xf numFmtId="0" fontId="1" fillId="3" borderId="69" xfId="19" applyFont="1" applyFill="1" applyBorder="1" applyAlignment="1">
      <alignment vertical="center"/>
    </xf>
    <xf numFmtId="0" fontId="1" fillId="3" borderId="0" xfId="19" applyFont="1" applyFill="1" applyAlignment="1">
      <alignment vertical="center"/>
    </xf>
    <xf numFmtId="10" fontId="1" fillId="0" borderId="0" xfId="19" applyNumberFormat="1" applyFont="1"/>
    <xf numFmtId="0" fontId="1" fillId="0" borderId="0" xfId="16"/>
    <xf numFmtId="0" fontId="4" fillId="0" borderId="0" xfId="19" applyFont="1"/>
    <xf numFmtId="171" fontId="7" fillId="2" borderId="0" xfId="16" applyNumberFormat="1" applyFont="1" applyFill="1" applyAlignment="1">
      <alignment horizontal="left" vertical="center"/>
    </xf>
    <xf numFmtId="171" fontId="7" fillId="2" borderId="0" xfId="16" applyNumberFormat="1" applyFont="1" applyFill="1" applyAlignment="1">
      <alignment horizontal="right" vertical="center"/>
    </xf>
    <xf numFmtId="0" fontId="9" fillId="0" borderId="0" xfId="19" applyFont="1"/>
    <xf numFmtId="5" fontId="1" fillId="0" borderId="0" xfId="3" applyNumberFormat="1" applyAlignment="1">
      <alignment horizontal="right"/>
    </xf>
    <xf numFmtId="44" fontId="1" fillId="0" borderId="0" xfId="3" applyAlignment="1">
      <alignment horizontal="right"/>
    </xf>
    <xf numFmtId="173" fontId="1" fillId="0" borderId="0" xfId="3" applyNumberFormat="1" applyAlignment="1">
      <alignment horizontal="right"/>
    </xf>
    <xf numFmtId="44" fontId="84" fillId="2" borderId="0" xfId="3" applyFont="1" applyFill="1" applyAlignment="1" applyProtection="1">
      <alignment horizontal="right"/>
      <protection hidden="1"/>
    </xf>
    <xf numFmtId="175" fontId="1" fillId="0" borderId="0" xfId="3" applyNumberFormat="1" applyAlignment="1">
      <alignment horizontal="right"/>
    </xf>
    <xf numFmtId="166" fontId="1" fillId="0" borderId="0" xfId="3" applyNumberFormat="1" applyAlignment="1">
      <alignment horizontal="right"/>
    </xf>
    <xf numFmtId="1" fontId="1" fillId="0" borderId="0" xfId="3" applyNumberFormat="1" applyAlignment="1">
      <alignment horizontal="right"/>
    </xf>
    <xf numFmtId="173" fontId="84" fillId="0" borderId="0" xfId="3" applyNumberFormat="1" applyFont="1" applyAlignment="1">
      <alignment horizontal="right"/>
    </xf>
    <xf numFmtId="5" fontId="1" fillId="0" borderId="0" xfId="19" applyNumberFormat="1" applyFont="1" applyAlignment="1">
      <alignment horizontal="right"/>
    </xf>
    <xf numFmtId="173" fontId="1" fillId="0" borderId="0" xfId="19" applyNumberFormat="1" applyFont="1" applyAlignment="1">
      <alignment horizontal="right"/>
    </xf>
    <xf numFmtId="0" fontId="106" fillId="0" borderId="0" xfId="16" applyFont="1" applyAlignment="1">
      <alignment horizontal="centerContinuous" vertical="center"/>
    </xf>
    <xf numFmtId="0" fontId="108" fillId="0" borderId="0" xfId="16" applyFont="1" applyAlignment="1">
      <alignment horizontal="centerContinuous" vertical="center"/>
    </xf>
    <xf numFmtId="164" fontId="1" fillId="15" borderId="0" xfId="19" applyNumberFormat="1" applyFont="1" applyFill="1"/>
    <xf numFmtId="2" fontId="1" fillId="15" borderId="0" xfId="19" applyNumberFormat="1" applyFont="1" applyFill="1" applyAlignment="1">
      <alignment horizontal="center"/>
    </xf>
    <xf numFmtId="2" fontId="1" fillId="15" borderId="0" xfId="19" applyNumberFormat="1" applyFont="1" applyFill="1"/>
    <xf numFmtId="10" fontId="1" fillId="15" borderId="0" xfId="19" applyNumberFormat="1" applyFont="1" applyFill="1"/>
    <xf numFmtId="166" fontId="1" fillId="15" borderId="0" xfId="3" applyNumberFormat="1" applyFill="1" applyAlignment="1">
      <alignment horizontal="right"/>
    </xf>
    <xf numFmtId="174" fontId="1" fillId="0" borderId="0" xfId="3" applyNumberFormat="1" applyAlignment="1">
      <alignment horizontal="right"/>
    </xf>
    <xf numFmtId="1" fontId="1" fillId="15" borderId="0" xfId="19" applyNumberFormat="1" applyFont="1" applyFill="1"/>
    <xf numFmtId="166" fontId="1" fillId="15" borderId="0" xfId="19" applyNumberFormat="1" applyFont="1" applyFill="1"/>
    <xf numFmtId="0" fontId="0" fillId="19" borderId="0" xfId="0" applyFill="1" applyProtection="1">
      <protection locked="0"/>
    </xf>
    <xf numFmtId="0" fontId="0" fillId="19" borderId="0" xfId="0" applyFill="1"/>
    <xf numFmtId="0" fontId="10" fillId="19" borderId="0" xfId="0" applyFont="1" applyFill="1"/>
    <xf numFmtId="10" fontId="7" fillId="19" borderId="0" xfId="13" applyNumberFormat="1" applyFont="1" applyFill="1" applyProtection="1">
      <protection locked="0"/>
    </xf>
    <xf numFmtId="0" fontId="6" fillId="13" borderId="0" xfId="0" applyFont="1" applyFill="1"/>
    <xf numFmtId="10" fontId="7" fillId="13" borderId="0" xfId="13" applyNumberFormat="1" applyFont="1" applyFill="1"/>
    <xf numFmtId="9" fontId="0" fillId="13" borderId="0" xfId="13" applyFont="1" applyFill="1"/>
    <xf numFmtId="0" fontId="5" fillId="13" borderId="0" xfId="0" applyFont="1" applyFill="1"/>
    <xf numFmtId="0" fontId="4" fillId="13" borderId="5" xfId="0" applyFont="1" applyFill="1" applyBorder="1" applyAlignment="1">
      <alignment horizontal="center"/>
    </xf>
    <xf numFmtId="44" fontId="0" fillId="13" borderId="0" xfId="3" applyFont="1" applyFill="1"/>
    <xf numFmtId="164" fontId="1" fillId="19" borderId="0" xfId="13" applyNumberFormat="1" applyFill="1"/>
    <xf numFmtId="164" fontId="1" fillId="19" borderId="0" xfId="13" applyNumberFormat="1" applyFill="1" applyProtection="1">
      <protection locked="0"/>
    </xf>
    <xf numFmtId="164" fontId="1" fillId="13" borderId="0" xfId="13" applyNumberFormat="1" applyFill="1"/>
    <xf numFmtId="0" fontId="4" fillId="13" borderId="0" xfId="0" applyFont="1" applyFill="1" applyAlignment="1">
      <alignment horizontal="right"/>
    </xf>
    <xf numFmtId="0" fontId="14" fillId="13" borderId="0" xfId="0" applyFont="1" applyFill="1"/>
    <xf numFmtId="0" fontId="4" fillId="13" borderId="5" xfId="3" applyNumberFormat="1" applyFont="1" applyFill="1" applyBorder="1" applyAlignment="1">
      <alignment horizontal="center"/>
    </xf>
    <xf numFmtId="164" fontId="4" fillId="13" borderId="0" xfId="13" applyNumberFormat="1" applyFont="1" applyFill="1"/>
    <xf numFmtId="0" fontId="8" fillId="13" borderId="0" xfId="0" applyFont="1" applyFill="1"/>
    <xf numFmtId="9" fontId="8" fillId="13" borderId="0" xfId="13" applyFont="1" applyFill="1"/>
    <xf numFmtId="0" fontId="8" fillId="13" borderId="0" xfId="3" applyNumberFormat="1" applyFont="1" applyFill="1" applyAlignment="1">
      <alignment horizontal="center"/>
    </xf>
    <xf numFmtId="0" fontId="8" fillId="13" borderId="0" xfId="0" applyFont="1" applyFill="1" applyAlignment="1">
      <alignment horizontal="center"/>
    </xf>
    <xf numFmtId="9" fontId="8" fillId="13" borderId="0" xfId="13" applyFont="1" applyFill="1" applyAlignment="1">
      <alignment horizontal="center"/>
    </xf>
    <xf numFmtId="0" fontId="4" fillId="13" borderId="0" xfId="0" applyFont="1" applyFill="1"/>
    <xf numFmtId="44" fontId="8" fillId="13" borderId="0" xfId="3" applyFont="1" applyFill="1"/>
    <xf numFmtId="10" fontId="8" fillId="13" borderId="0" xfId="13" applyNumberFormat="1" applyFont="1" applyFill="1"/>
    <xf numFmtId="44" fontId="4" fillId="13" borderId="0" xfId="0" applyNumberFormat="1" applyFont="1" applyFill="1"/>
    <xf numFmtId="164" fontId="0" fillId="19" borderId="0" xfId="13" applyNumberFormat="1" applyFont="1" applyFill="1"/>
    <xf numFmtId="164" fontId="0" fillId="19" borderId="0" xfId="13" applyNumberFormat="1" applyFont="1" applyFill="1" applyProtection="1">
      <protection locked="0"/>
    </xf>
    <xf numFmtId="0" fontId="6" fillId="13" borderId="0" xfId="0" applyFont="1" applyFill="1" applyAlignment="1">
      <alignment horizontal="right"/>
    </xf>
    <xf numFmtId="10" fontId="7" fillId="13" borderId="0" xfId="13" applyNumberFormat="1" applyFont="1" applyFill="1" applyAlignment="1">
      <alignment vertical="center"/>
    </xf>
    <xf numFmtId="0" fontId="4" fillId="13" borderId="0" xfId="0" applyFont="1" applyFill="1" applyAlignment="1">
      <alignment vertical="center"/>
    </xf>
    <xf numFmtId="0" fontId="0" fillId="13" borderId="0" xfId="0" applyFill="1" applyAlignment="1">
      <alignment vertical="center"/>
    </xf>
    <xf numFmtId="9" fontId="6" fillId="13" borderId="0" xfId="13" applyFont="1" applyFill="1" applyAlignment="1">
      <alignment vertical="center"/>
    </xf>
    <xf numFmtId="0" fontId="41" fillId="13" borderId="0" xfId="11" applyFont="1" applyFill="1" applyAlignment="1" applyProtection="1">
      <alignment horizontal="right"/>
    </xf>
    <xf numFmtId="0" fontId="36" fillId="13" borderId="0" xfId="0" applyFont="1" applyFill="1" applyAlignment="1">
      <alignment horizontal="center" vertical="center"/>
    </xf>
    <xf numFmtId="0" fontId="34" fillId="13" borderId="0" xfId="0" applyFont="1" applyFill="1" applyAlignment="1">
      <alignment horizontal="left" vertical="center"/>
    </xf>
    <xf numFmtId="0" fontId="35" fillId="13" borderId="0" xfId="11" applyFont="1" applyFill="1" applyAlignment="1" applyProtection="1">
      <alignment horizontal="right"/>
    </xf>
    <xf numFmtId="0" fontId="0" fillId="13" borderId="0" xfId="3" applyNumberFormat="1" applyFont="1" applyFill="1" applyAlignment="1">
      <alignment horizontal="center"/>
    </xf>
    <xf numFmtId="0" fontId="0" fillId="13" borderId="0" xfId="0" applyFill="1" applyAlignment="1">
      <alignment horizontal="center"/>
    </xf>
    <xf numFmtId="0" fontId="14" fillId="13" borderId="0" xfId="0" applyFont="1" applyFill="1" applyAlignment="1">
      <alignment horizontal="center"/>
    </xf>
    <xf numFmtId="10" fontId="4" fillId="13" borderId="0" xfId="13" applyNumberFormat="1" applyFont="1" applyFill="1"/>
    <xf numFmtId="0" fontId="15" fillId="13" borderId="0" xfId="0" applyFont="1" applyFill="1"/>
    <xf numFmtId="0" fontId="8" fillId="13" borderId="0" xfId="0" applyFont="1" applyFill="1" applyAlignment="1">
      <alignment horizontal="right"/>
    </xf>
    <xf numFmtId="10" fontId="4" fillId="13" borderId="19" xfId="13" applyNumberFormat="1" applyFont="1" applyFill="1" applyBorder="1"/>
    <xf numFmtId="0" fontId="8" fillId="13" borderId="19" xfId="0" applyFont="1" applyFill="1" applyBorder="1"/>
    <xf numFmtId="0" fontId="95" fillId="13" borderId="0" xfId="0" applyFont="1" applyFill="1" applyAlignment="1">
      <alignment horizontal="right"/>
    </xf>
    <xf numFmtId="0" fontId="7" fillId="13" borderId="0" xfId="0" applyFont="1" applyFill="1" applyAlignment="1">
      <alignment horizontal="center"/>
    </xf>
    <xf numFmtId="0" fontId="14" fillId="13" borderId="0" xfId="0" applyFont="1" applyFill="1" applyAlignment="1" applyProtection="1">
      <alignment horizontal="right"/>
      <protection locked="0"/>
    </xf>
    <xf numFmtId="0" fontId="14" fillId="13" borderId="0" xfId="0" applyFont="1" applyFill="1" applyAlignment="1">
      <alignment horizontal="right"/>
    </xf>
    <xf numFmtId="0" fontId="15" fillId="13" borderId="0" xfId="0" applyFont="1" applyFill="1" applyAlignment="1">
      <alignment horizontal="center"/>
    </xf>
    <xf numFmtId="0" fontId="9" fillId="19" borderId="0" xfId="0" applyFont="1" applyFill="1"/>
    <xf numFmtId="0" fontId="17" fillId="19" borderId="0" xfId="0" applyFont="1" applyFill="1"/>
    <xf numFmtId="9" fontId="0" fillId="19" borderId="0" xfId="0" applyNumberFormat="1" applyFill="1"/>
    <xf numFmtId="9" fontId="1" fillId="19" borderId="0" xfId="13" applyFill="1"/>
    <xf numFmtId="0" fontId="2" fillId="19" borderId="0" xfId="0" applyFont="1" applyFill="1"/>
    <xf numFmtId="0" fontId="20" fillId="19" borderId="0" xfId="0" applyFont="1" applyFill="1"/>
    <xf numFmtId="0" fontId="34" fillId="13" borderId="0" xfId="0" applyFont="1" applyFill="1" applyAlignment="1">
      <alignment horizontal="center" vertical="center"/>
    </xf>
    <xf numFmtId="0" fontId="4" fillId="13" borderId="0" xfId="0" applyFont="1" applyFill="1" applyAlignment="1">
      <alignment horizontal="right" vertical="center"/>
    </xf>
    <xf numFmtId="0" fontId="17" fillId="13" borderId="0" xfId="0" applyFont="1" applyFill="1"/>
    <xf numFmtId="0" fontId="9" fillId="13" borderId="0" xfId="0" applyFont="1" applyFill="1" applyAlignment="1">
      <alignment horizontal="center"/>
    </xf>
    <xf numFmtId="44" fontId="17" fillId="13" borderId="0" xfId="3" applyFont="1" applyFill="1"/>
    <xf numFmtId="0" fontId="18" fillId="13" borderId="0" xfId="0" applyFont="1" applyFill="1"/>
    <xf numFmtId="0" fontId="19" fillId="13" borderId="0" xfId="0" applyFont="1" applyFill="1"/>
    <xf numFmtId="44" fontId="17" fillId="13" borderId="0" xfId="3" applyFont="1" applyFill="1" applyAlignment="1">
      <alignment horizontal="right"/>
    </xf>
    <xf numFmtId="9" fontId="1" fillId="13" borderId="0" xfId="13" applyFill="1"/>
    <xf numFmtId="0" fontId="17" fillId="13" borderId="0" xfId="0" applyFont="1" applyFill="1" applyAlignment="1">
      <alignment horizontal="right"/>
    </xf>
    <xf numFmtId="0" fontId="17" fillId="13" borderId="0" xfId="0" applyFont="1" applyFill="1" applyAlignment="1">
      <alignment horizontal="center"/>
    </xf>
    <xf numFmtId="44" fontId="17" fillId="13" borderId="0" xfId="0" applyNumberFormat="1" applyFont="1" applyFill="1"/>
    <xf numFmtId="9" fontId="17" fillId="13" borderId="0" xfId="13" applyFont="1" applyFill="1" applyAlignment="1">
      <alignment horizontal="center"/>
    </xf>
    <xf numFmtId="0" fontId="10" fillId="13" borderId="0" xfId="0" applyFont="1" applyFill="1"/>
    <xf numFmtId="2" fontId="17" fillId="13" borderId="0" xfId="0" applyNumberFormat="1" applyFont="1" applyFill="1"/>
    <xf numFmtId="44" fontId="49" fillId="13" borderId="0" xfId="0" applyNumberFormat="1" applyFont="1" applyFill="1"/>
    <xf numFmtId="0" fontId="50" fillId="13" borderId="0" xfId="0" applyFont="1" applyFill="1"/>
    <xf numFmtId="0" fontId="111" fillId="13" borderId="12" xfId="0" applyFont="1" applyFill="1" applyBorder="1" applyProtection="1">
      <protection locked="0"/>
    </xf>
    <xf numFmtId="42" fontId="93" fillId="0" borderId="12" xfId="3" applyNumberFormat="1" applyFont="1" applyBorder="1" applyProtection="1">
      <protection locked="0"/>
    </xf>
    <xf numFmtId="0" fontId="110" fillId="0" borderId="0" xfId="0" applyFont="1" applyProtection="1">
      <protection locked="0"/>
    </xf>
    <xf numFmtId="42" fontId="110" fillId="0" borderId="0" xfId="3" applyNumberFormat="1" applyFont="1" applyAlignment="1" applyProtection="1">
      <alignment horizontal="center"/>
      <protection locked="0"/>
    </xf>
    <xf numFmtId="0" fontId="110" fillId="0" borderId="0" xfId="13" applyNumberFormat="1" applyFont="1" applyAlignment="1" applyProtection="1">
      <alignment horizontal="center"/>
      <protection locked="0"/>
    </xf>
    <xf numFmtId="9" fontId="110" fillId="0" borderId="0" xfId="13" applyFont="1" applyAlignment="1" applyProtection="1">
      <alignment horizontal="center"/>
      <protection locked="0"/>
    </xf>
    <xf numFmtId="9" fontId="110" fillId="0" borderId="0" xfId="13" applyFont="1" applyAlignment="1">
      <alignment horizontal="center"/>
    </xf>
    <xf numFmtId="44" fontId="93" fillId="0" borderId="5" xfId="3" applyFont="1" applyBorder="1" applyProtection="1">
      <protection locked="0"/>
    </xf>
    <xf numFmtId="0" fontId="96" fillId="0" borderId="0" xfId="0" applyFont="1"/>
    <xf numFmtId="0" fontId="90" fillId="14" borderId="0" xfId="11" applyFont="1" applyFill="1" applyAlignment="1" applyProtection="1">
      <alignment horizontal="left"/>
    </xf>
    <xf numFmtId="0" fontId="9" fillId="0" borderId="0" xfId="19" applyFont="1" applyAlignment="1">
      <alignment horizontal="center"/>
    </xf>
    <xf numFmtId="167" fontId="1" fillId="0" borderId="0" xfId="3" applyNumberFormat="1" applyAlignment="1">
      <alignment horizontal="right"/>
    </xf>
    <xf numFmtId="167" fontId="4" fillId="13" borderId="0" xfId="3" applyNumberFormat="1" applyFont="1" applyFill="1"/>
    <xf numFmtId="167" fontId="8" fillId="13" borderId="0" xfId="0" applyNumberFormat="1" applyFont="1" applyFill="1"/>
    <xf numFmtId="167" fontId="111" fillId="13" borderId="0" xfId="3" applyNumberFormat="1" applyFont="1" applyFill="1" applyProtection="1">
      <protection locked="0"/>
    </xf>
    <xf numFmtId="167" fontId="4" fillId="13" borderId="19" xfId="0" applyNumberFormat="1" applyFont="1" applyFill="1" applyBorder="1"/>
    <xf numFmtId="167" fontId="8" fillId="13" borderId="0" xfId="3" applyNumberFormat="1" applyFont="1" applyFill="1"/>
    <xf numFmtId="167" fontId="4" fillId="13" borderId="19" xfId="3" applyNumberFormat="1" applyFont="1" applyFill="1" applyBorder="1"/>
    <xf numFmtId="167" fontId="93" fillId="13" borderId="0" xfId="3" applyNumberFormat="1" applyFont="1" applyFill="1" applyProtection="1">
      <protection locked="0"/>
    </xf>
    <xf numFmtId="167" fontId="4" fillId="13" borderId="0" xfId="0" applyNumberFormat="1" applyFont="1" applyFill="1"/>
    <xf numFmtId="167" fontId="8" fillId="13" borderId="0" xfId="3" applyNumberFormat="1" applyFont="1" applyFill="1" applyProtection="1">
      <protection locked="0"/>
    </xf>
    <xf numFmtId="167" fontId="109" fillId="0" borderId="0" xfId="3" applyNumberFormat="1" applyFont="1" applyProtection="1">
      <protection locked="0"/>
    </xf>
    <xf numFmtId="0" fontId="17" fillId="0" borderId="20" xfId="0" applyFont="1" applyBorder="1" applyProtection="1">
      <protection locked="0"/>
    </xf>
    <xf numFmtId="0" fontId="40" fillId="0" borderId="0" xfId="11" applyFont="1" applyAlignment="1" applyProtection="1">
      <alignment horizontal="right"/>
    </xf>
    <xf numFmtId="0" fontId="93" fillId="0" borderId="5" xfId="3" applyNumberFormat="1" applyFont="1" applyBorder="1" applyAlignment="1" applyProtection="1">
      <alignment horizontal="center"/>
      <protection locked="0"/>
    </xf>
    <xf numFmtId="0" fontId="92" fillId="0" borderId="0" xfId="3" applyNumberFormat="1" applyFont="1" applyAlignment="1" applyProtection="1">
      <alignment horizontal="center"/>
      <protection locked="0"/>
    </xf>
    <xf numFmtId="0" fontId="92" fillId="0" borderId="0" xfId="0" applyFont="1" applyAlignment="1" applyProtection="1">
      <alignment horizontal="center"/>
      <protection locked="0"/>
    </xf>
    <xf numFmtId="9" fontId="0" fillId="0" borderId="0" xfId="13" applyFont="1" applyAlignment="1">
      <alignment horizontal="center"/>
    </xf>
    <xf numFmtId="167" fontId="110" fillId="0" borderId="0" xfId="3" applyNumberFormat="1" applyFont="1" applyProtection="1">
      <protection locked="0"/>
    </xf>
    <xf numFmtId="44" fontId="7" fillId="0" borderId="0" xfId="3" applyFont="1" applyProtection="1">
      <protection locked="0"/>
    </xf>
    <xf numFmtId="167" fontId="7" fillId="0" borderId="0" xfId="3" applyNumberFormat="1" applyFont="1"/>
    <xf numFmtId="167" fontId="0" fillId="0" borderId="0" xfId="3" applyNumberFormat="1" applyFont="1"/>
    <xf numFmtId="0" fontId="92" fillId="0" borderId="0" xfId="0" applyFont="1" applyProtection="1">
      <protection locked="0"/>
    </xf>
    <xf numFmtId="167" fontId="7" fillId="0" borderId="3" xfId="3" applyNumberFormat="1" applyFont="1" applyBorder="1"/>
    <xf numFmtId="10" fontId="7" fillId="0" borderId="3" xfId="13" applyNumberFormat="1" applyFont="1" applyBorder="1"/>
    <xf numFmtId="0" fontId="0" fillId="0" borderId="3" xfId="0" applyBorder="1"/>
    <xf numFmtId="44" fontId="7" fillId="0" borderId="3" xfId="3" applyFont="1" applyBorder="1"/>
    <xf numFmtId="167" fontId="110" fillId="0" borderId="3" xfId="3" applyNumberFormat="1" applyFont="1" applyBorder="1" applyProtection="1">
      <protection locked="0"/>
    </xf>
    <xf numFmtId="10" fontId="7" fillId="0" borderId="0" xfId="13" applyNumberFormat="1" applyFont="1" applyProtection="1">
      <protection locked="0"/>
    </xf>
    <xf numFmtId="9" fontId="0" fillId="0" borderId="0" xfId="13" applyFont="1" applyProtection="1">
      <protection locked="0"/>
    </xf>
    <xf numFmtId="9" fontId="1" fillId="0" borderId="0" xfId="13" applyProtection="1">
      <protection locked="0"/>
    </xf>
    <xf numFmtId="42" fontId="7" fillId="0" borderId="0" xfId="3" applyNumberFormat="1" applyFont="1"/>
    <xf numFmtId="0" fontId="5" fillId="13" borderId="0" xfId="0" applyFont="1" applyFill="1" applyProtection="1">
      <protection locked="0"/>
    </xf>
    <xf numFmtId="0" fontId="93" fillId="0" borderId="0" xfId="0" applyFont="1" applyAlignment="1" applyProtection="1">
      <alignment horizontal="center"/>
      <protection locked="0"/>
    </xf>
    <xf numFmtId="0" fontId="9" fillId="13" borderId="0" xfId="0" applyFont="1" applyFill="1" applyAlignment="1">
      <alignment vertical="center"/>
    </xf>
    <xf numFmtId="42" fontId="4" fillId="15" borderId="0" xfId="3" applyNumberFormat="1" applyFont="1" applyFill="1"/>
    <xf numFmtId="10" fontId="4" fillId="13" borderId="26" xfId="13" applyNumberFormat="1" applyFont="1" applyFill="1" applyBorder="1"/>
    <xf numFmtId="167" fontId="4" fillId="13" borderId="26" xfId="0" applyNumberFormat="1" applyFont="1" applyFill="1" applyBorder="1"/>
    <xf numFmtId="0" fontId="8" fillId="13" borderId="26" xfId="0" applyFont="1" applyFill="1" applyBorder="1"/>
    <xf numFmtId="0" fontId="0" fillId="13" borderId="26" xfId="0" applyFill="1" applyBorder="1"/>
    <xf numFmtId="0" fontId="28" fillId="13" borderId="5" xfId="0" applyFont="1" applyFill="1" applyBorder="1"/>
    <xf numFmtId="0" fontId="7" fillId="0" borderId="0" xfId="0" applyFont="1" applyAlignment="1">
      <alignment horizontal="right" vertical="top"/>
    </xf>
    <xf numFmtId="166" fontId="4" fillId="0" borderId="5" xfId="0" applyNumberFormat="1" applyFont="1" applyBorder="1" applyAlignment="1">
      <alignment horizontal="center"/>
    </xf>
    <xf numFmtId="0" fontId="117" fillId="17" borderId="58" xfId="11" applyFont="1" applyFill="1" applyBorder="1" applyAlignment="1" applyProtection="1"/>
    <xf numFmtId="0" fontId="117" fillId="7" borderId="58" xfId="11" quotePrefix="1" applyFont="1" applyFill="1" applyBorder="1" applyAlignment="1" applyProtection="1"/>
    <xf numFmtId="0" fontId="117" fillId="7" borderId="58" xfId="11" applyFont="1" applyFill="1" applyBorder="1" applyAlignment="1" applyProtection="1"/>
    <xf numFmtId="0" fontId="90" fillId="13" borderId="57" xfId="11" applyFont="1" applyFill="1" applyBorder="1" applyAlignment="1" applyProtection="1"/>
    <xf numFmtId="0" fontId="90" fillId="13" borderId="14" xfId="11" applyFont="1" applyFill="1" applyBorder="1" applyAlignment="1" applyProtection="1"/>
    <xf numFmtId="0" fontId="90" fillId="13" borderId="58" xfId="11" applyFont="1" applyFill="1" applyBorder="1" applyAlignment="1" applyProtection="1"/>
    <xf numFmtId="0" fontId="90" fillId="13" borderId="56" xfId="11" applyFont="1" applyFill="1" applyBorder="1" applyAlignment="1" applyProtection="1"/>
    <xf numFmtId="0" fontId="4" fillId="0" borderId="0" xfId="11" applyFont="1" applyAlignment="1" applyProtection="1"/>
    <xf numFmtId="0" fontId="46" fillId="0" borderId="0" xfId="16" applyFont="1"/>
    <xf numFmtId="0" fontId="107" fillId="0" borderId="0" xfId="16" applyFont="1"/>
    <xf numFmtId="0" fontId="98" fillId="0" borderId="68" xfId="16" applyFont="1" applyBorder="1"/>
    <xf numFmtId="0" fontId="99" fillId="0" borderId="68" xfId="16" applyFont="1" applyBorder="1"/>
    <xf numFmtId="0" fontId="100" fillId="0" borderId="0" xfId="17" applyFont="1"/>
    <xf numFmtId="0" fontId="45" fillId="0" borderId="68" xfId="16" applyFont="1" applyBorder="1"/>
    <xf numFmtId="0" fontId="46" fillId="0" borderId="68" xfId="16" applyFont="1" applyBorder="1"/>
    <xf numFmtId="0" fontId="98" fillId="0" borderId="0" xfId="16" applyFont="1"/>
    <xf numFmtId="5" fontId="97" fillId="0" borderId="0" xfId="18" applyFont="1" applyAlignment="1" applyProtection="1">
      <alignment horizontal="centerContinuous" vertical="center"/>
      <protection hidden="1"/>
    </xf>
    <xf numFmtId="5" fontId="97" fillId="0" borderId="0" xfId="18" applyFont="1" applyProtection="1">
      <alignment horizontal="left"/>
      <protection hidden="1"/>
    </xf>
    <xf numFmtId="0" fontId="46" fillId="19" borderId="0" xfId="16" applyFont="1" applyFill="1"/>
    <xf numFmtId="0" fontId="46" fillId="19" borderId="65" xfId="16" applyFont="1" applyFill="1" applyBorder="1"/>
    <xf numFmtId="0" fontId="97" fillId="19" borderId="0" xfId="16" applyFont="1" applyFill="1"/>
    <xf numFmtId="0" fontId="46" fillId="19" borderId="66" xfId="16" applyFont="1" applyFill="1" applyBorder="1"/>
    <xf numFmtId="0" fontId="46" fillId="19" borderId="67" xfId="16" applyFont="1" applyFill="1" applyBorder="1"/>
    <xf numFmtId="5" fontId="97" fillId="19" borderId="67" xfId="18" applyFont="1" applyFill="1" applyBorder="1" applyProtection="1">
      <alignment horizontal="left"/>
      <protection hidden="1"/>
    </xf>
    <xf numFmtId="0" fontId="46" fillId="19" borderId="69" xfId="16" applyFont="1" applyFill="1" applyBorder="1"/>
    <xf numFmtId="0" fontId="22" fillId="0" borderId="0" xfId="0" applyFont="1"/>
    <xf numFmtId="0" fontId="33" fillId="0" borderId="0" xfId="0" applyFont="1" applyAlignment="1">
      <alignment horizontal="right" vertical="top"/>
    </xf>
    <xf numFmtId="0" fontId="1" fillId="0" borderId="0" xfId="16" applyProtection="1">
      <protection locked="0"/>
    </xf>
    <xf numFmtId="0" fontId="124" fillId="0" borderId="0" xfId="16" applyFont="1"/>
    <xf numFmtId="5" fontId="0" fillId="0" borderId="0" xfId="3" applyNumberFormat="1" applyFont="1"/>
    <xf numFmtId="174" fontId="0" fillId="0" borderId="0" xfId="3" applyNumberFormat="1" applyFont="1"/>
    <xf numFmtId="10" fontId="1" fillId="0" borderId="0" xfId="16" applyNumberFormat="1"/>
    <xf numFmtId="174" fontId="1" fillId="0" borderId="0" xfId="16" applyNumberFormat="1"/>
    <xf numFmtId="164" fontId="1" fillId="0" borderId="0" xfId="16" applyNumberFormat="1"/>
    <xf numFmtId="10" fontId="1" fillId="0" borderId="0" xfId="16" applyNumberFormat="1" applyProtection="1">
      <protection locked="0"/>
    </xf>
    <xf numFmtId="9" fontId="1" fillId="0" borderId="0" xfId="16" applyNumberFormat="1" applyProtection="1">
      <protection locked="0"/>
    </xf>
    <xf numFmtId="44" fontId="1" fillId="0" borderId="0" xfId="16" applyNumberFormat="1" applyProtection="1">
      <protection locked="0"/>
    </xf>
    <xf numFmtId="164" fontId="1" fillId="0" borderId="0" xfId="16" applyNumberFormat="1" applyProtection="1">
      <protection locked="0"/>
    </xf>
    <xf numFmtId="44" fontId="1" fillId="0" borderId="0" xfId="16" applyNumberFormat="1"/>
    <xf numFmtId="164" fontId="122" fillId="0" borderId="0" xfId="13" applyNumberFormat="1" applyFont="1"/>
    <xf numFmtId="0" fontId="17" fillId="0" borderId="0" xfId="16" applyFont="1"/>
    <xf numFmtId="44" fontId="13" fillId="0" borderId="0" xfId="16" applyNumberFormat="1" applyFont="1"/>
    <xf numFmtId="0" fontId="2" fillId="0" borderId="0" xfId="16" applyFont="1"/>
    <xf numFmtId="164" fontId="0" fillId="0" borderId="0" xfId="13" applyNumberFormat="1" applyFont="1"/>
    <xf numFmtId="0" fontId="4" fillId="0" borderId="0" xfId="16" applyFont="1"/>
    <xf numFmtId="0" fontId="3" fillId="0" borderId="0" xfId="16" applyFont="1"/>
    <xf numFmtId="42" fontId="26" fillId="0" borderId="0" xfId="16" applyNumberFormat="1" applyFont="1"/>
    <xf numFmtId="167" fontId="26" fillId="0" borderId="0" xfId="16" applyNumberFormat="1" applyFont="1"/>
    <xf numFmtId="10" fontId="26" fillId="0" borderId="0" xfId="16" applyNumberFormat="1" applyFont="1"/>
    <xf numFmtId="0" fontId="9" fillId="0" borderId="0" xfId="16" applyFont="1"/>
    <xf numFmtId="0" fontId="121" fillId="0" borderId="0" xfId="16" applyFont="1"/>
    <xf numFmtId="164" fontId="45" fillId="0" borderId="0" xfId="13" applyNumberFormat="1" applyFont="1"/>
    <xf numFmtId="44" fontId="122" fillId="0" borderId="0" xfId="16" applyNumberFormat="1" applyFont="1"/>
    <xf numFmtId="0" fontId="4" fillId="0" borderId="0" xfId="16" applyFont="1" applyAlignment="1">
      <alignment horizontal="center"/>
    </xf>
    <xf numFmtId="164" fontId="13" fillId="0" borderId="0" xfId="13" applyNumberFormat="1" applyFont="1"/>
    <xf numFmtId="0" fontId="17" fillId="0" borderId="0" xfId="16" applyFont="1" applyAlignment="1">
      <alignment horizontal="right"/>
    </xf>
    <xf numFmtId="9" fontId="17" fillId="0" borderId="0" xfId="13" applyFont="1" applyAlignment="1">
      <alignment horizontal="center"/>
    </xf>
    <xf numFmtId="0" fontId="4" fillId="0" borderId="0" xfId="16" applyFont="1" applyAlignment="1">
      <alignment horizontal="left"/>
    </xf>
    <xf numFmtId="0" fontId="9" fillId="0" borderId="0" xfId="16" applyFont="1" applyAlignment="1">
      <alignment horizontal="center"/>
    </xf>
    <xf numFmtId="174" fontId="122" fillId="0" borderId="0" xfId="13" applyNumberFormat="1" applyFont="1" applyAlignment="1">
      <alignment horizontal="center"/>
    </xf>
    <xf numFmtId="174" fontId="13" fillId="0" borderId="0" xfId="13" applyNumberFormat="1" applyFont="1" applyAlignment="1">
      <alignment horizontal="center"/>
    </xf>
    <xf numFmtId="173" fontId="4" fillId="0" borderId="0" xfId="16" applyNumberFormat="1" applyFont="1" applyAlignment="1">
      <alignment horizontal="center"/>
    </xf>
    <xf numFmtId="0" fontId="4" fillId="16" borderId="16" xfId="16" applyFont="1" applyFill="1" applyBorder="1"/>
    <xf numFmtId="0" fontId="4" fillId="16" borderId="17" xfId="16" applyFont="1" applyFill="1" applyBorder="1"/>
    <xf numFmtId="0" fontId="9" fillId="16" borderId="17" xfId="16" applyFont="1" applyFill="1" applyBorder="1"/>
    <xf numFmtId="0" fontId="4" fillId="16" borderId="8" xfId="16" applyFont="1" applyFill="1" applyBorder="1"/>
    <xf numFmtId="0" fontId="4" fillId="16" borderId="0" xfId="16" applyFont="1" applyFill="1"/>
    <xf numFmtId="0" fontId="9" fillId="16" borderId="0" xfId="16" applyFont="1" applyFill="1"/>
    <xf numFmtId="0" fontId="18" fillId="16" borderId="0" xfId="16" applyFont="1" applyFill="1"/>
    <xf numFmtId="0" fontId="117" fillId="16" borderId="8" xfId="16" applyFont="1" applyFill="1" applyBorder="1"/>
    <xf numFmtId="0" fontId="117" fillId="16" borderId="0" xfId="16" applyFont="1" applyFill="1"/>
    <xf numFmtId="0" fontId="125" fillId="16" borderId="0" xfId="16" applyFont="1" applyFill="1"/>
    <xf numFmtId="0" fontId="117" fillId="16" borderId="10" xfId="16" applyFont="1" applyFill="1" applyBorder="1"/>
    <xf numFmtId="0" fontId="17" fillId="16" borderId="4" xfId="16" applyFont="1" applyFill="1" applyBorder="1"/>
    <xf numFmtId="0" fontId="1" fillId="0" borderId="0" xfId="16" applyAlignment="1">
      <alignment horizontal="left"/>
    </xf>
    <xf numFmtId="0" fontId="123" fillId="0" borderId="0" xfId="16" applyFont="1" applyAlignment="1">
      <alignment horizontal="left"/>
    </xf>
    <xf numFmtId="0" fontId="127" fillId="20" borderId="0" xfId="16" applyFont="1" applyFill="1"/>
    <xf numFmtId="167" fontId="9" fillId="15" borderId="5" xfId="3" applyNumberFormat="1" applyFont="1" applyFill="1" applyBorder="1" applyAlignment="1" applyProtection="1">
      <alignment horizontal="center"/>
      <protection locked="0"/>
    </xf>
    <xf numFmtId="0" fontId="127" fillId="21" borderId="0" xfId="16" applyFont="1" applyFill="1"/>
    <xf numFmtId="0" fontId="127" fillId="14" borderId="0" xfId="16" applyFont="1" applyFill="1"/>
    <xf numFmtId="164" fontId="90" fillId="22" borderId="0" xfId="13" applyNumberFormat="1" applyFont="1" applyFill="1"/>
    <xf numFmtId="44" fontId="90" fillId="22" borderId="0" xfId="16" applyNumberFormat="1" applyFont="1" applyFill="1"/>
    <xf numFmtId="0" fontId="127" fillId="22" borderId="0" xfId="16" applyFont="1" applyFill="1"/>
    <xf numFmtId="0" fontId="90" fillId="22" borderId="0" xfId="16" applyFont="1" applyFill="1" applyAlignment="1">
      <alignment horizontal="right"/>
    </xf>
    <xf numFmtId="164" fontId="9" fillId="15" borderId="5" xfId="13" applyNumberFormat="1" applyFont="1" applyFill="1" applyBorder="1" applyAlignment="1" applyProtection="1">
      <alignment horizontal="center"/>
      <protection locked="0"/>
    </xf>
    <xf numFmtId="0" fontId="90" fillId="8" borderId="8" xfId="11" quotePrefix="1" applyFont="1" applyFill="1" applyBorder="1" applyAlignment="1" applyProtection="1">
      <alignment horizontal="left"/>
    </xf>
    <xf numFmtId="0" fontId="117" fillId="22" borderId="8" xfId="11" applyFont="1" applyFill="1" applyBorder="1" applyAlignment="1" applyProtection="1">
      <alignment horizontal="left"/>
    </xf>
    <xf numFmtId="0" fontId="0" fillId="22" borderId="0" xfId="0" quotePrefix="1" applyFill="1"/>
    <xf numFmtId="0" fontId="128" fillId="0" borderId="0" xfId="0" applyFont="1"/>
    <xf numFmtId="167" fontId="111" fillId="0" borderId="0" xfId="3" applyNumberFormat="1" applyFont="1" applyProtection="1">
      <protection locked="0"/>
    </xf>
    <xf numFmtId="42" fontId="129" fillId="0" borderId="0" xfId="3" applyNumberFormat="1" applyFont="1"/>
    <xf numFmtId="0" fontId="90" fillId="11" borderId="8" xfId="11" quotePrefix="1" applyFont="1" applyFill="1" applyBorder="1" applyAlignment="1" applyProtection="1">
      <alignment horizontal="left"/>
    </xf>
    <xf numFmtId="0" fontId="0" fillId="15" borderId="0" xfId="0" applyFill="1"/>
    <xf numFmtId="44" fontId="4" fillId="15" borderId="12" xfId="3" applyFont="1" applyFill="1" applyBorder="1" applyProtection="1">
      <protection locked="0"/>
    </xf>
    <xf numFmtId="44" fontId="4" fillId="0" borderId="12" xfId="0" applyNumberFormat="1" applyFont="1" applyBorder="1"/>
    <xf numFmtId="0" fontId="100" fillId="0" borderId="0" xfId="17" applyFont="1" applyProtection="1">
      <protection locked="0"/>
    </xf>
    <xf numFmtId="0" fontId="100" fillId="0" borderId="0" xfId="11" applyFont="1" applyAlignment="1">
      <protection locked="0"/>
    </xf>
    <xf numFmtId="0" fontId="100" fillId="0" borderId="68" xfId="17" applyFont="1" applyBorder="1" applyProtection="1">
      <protection locked="0"/>
    </xf>
    <xf numFmtId="0" fontId="5" fillId="0" borderId="0" xfId="0" applyFont="1" applyProtection="1">
      <protection locked="0"/>
    </xf>
    <xf numFmtId="0" fontId="131" fillId="0" borderId="0" xfId="0" applyFont="1" applyAlignment="1">
      <alignment vertical="center"/>
    </xf>
    <xf numFmtId="0" fontId="131" fillId="0" borderId="0" xfId="0" applyFont="1"/>
    <xf numFmtId="0" fontId="129" fillId="15" borderId="51" xfId="11" quotePrefix="1" applyFont="1" applyFill="1" applyBorder="1" applyAlignment="1" applyProtection="1"/>
    <xf numFmtId="9" fontId="1" fillId="0" borderId="0" xfId="16" applyNumberFormat="1"/>
    <xf numFmtId="0" fontId="38" fillId="0" borderId="0" xfId="16" applyFont="1" applyAlignment="1">
      <alignment horizontal="right"/>
    </xf>
    <xf numFmtId="9" fontId="38" fillId="0" borderId="0" xfId="13" applyFont="1"/>
    <xf numFmtId="0" fontId="43" fillId="0" borderId="0" xfId="16" applyFont="1" applyAlignment="1">
      <alignment horizontal="left"/>
    </xf>
    <xf numFmtId="0" fontId="38" fillId="0" borderId="40" xfId="16" applyFont="1" applyBorder="1" applyAlignment="1">
      <alignment horizontal="left"/>
    </xf>
    <xf numFmtId="9" fontId="133" fillId="0" borderId="40" xfId="13" applyFont="1" applyBorder="1" applyAlignment="1">
      <alignment horizontal="center"/>
    </xf>
    <xf numFmtId="0" fontId="38" fillId="0" borderId="8" xfId="16" applyFont="1" applyBorder="1"/>
    <xf numFmtId="9" fontId="133" fillId="0" borderId="60" xfId="13" applyFont="1" applyBorder="1" applyAlignment="1">
      <alignment horizontal="center"/>
    </xf>
    <xf numFmtId="9" fontId="133" fillId="0" borderId="52" xfId="13" applyFont="1" applyBorder="1" applyAlignment="1">
      <alignment horizontal="center"/>
    </xf>
    <xf numFmtId="0" fontId="38" fillId="0" borderId="53" xfId="16" applyFont="1" applyBorder="1"/>
    <xf numFmtId="0" fontId="38" fillId="0" borderId="60" xfId="16" applyFont="1" applyBorder="1"/>
    <xf numFmtId="0" fontId="38" fillId="0" borderId="53" xfId="16" applyFont="1" applyBorder="1" applyAlignment="1">
      <alignment horizontal="left"/>
    </xf>
    <xf numFmtId="0" fontId="38" fillId="0" borderId="8" xfId="16" applyFont="1" applyBorder="1" applyAlignment="1">
      <alignment horizontal="left"/>
    </xf>
    <xf numFmtId="0" fontId="38" fillId="0" borderId="61" xfId="16" applyFont="1" applyBorder="1" applyAlignment="1">
      <alignment horizontal="left"/>
    </xf>
    <xf numFmtId="0" fontId="38" fillId="0" borderId="62" xfId="16" applyFont="1" applyBorder="1"/>
    <xf numFmtId="9" fontId="133" fillId="0" borderId="10" xfId="13" applyFont="1" applyBorder="1" applyAlignment="1">
      <alignment horizontal="center"/>
    </xf>
    <xf numFmtId="9" fontId="133" fillId="0" borderId="11" xfId="13" applyFont="1" applyBorder="1" applyAlignment="1">
      <alignment horizontal="center"/>
    </xf>
    <xf numFmtId="0" fontId="4" fillId="0" borderId="0" xfId="16" applyFont="1" applyAlignment="1">
      <alignment horizontal="center" vertical="center"/>
    </xf>
    <xf numFmtId="0" fontId="38" fillId="0" borderId="10" xfId="16" applyFont="1" applyBorder="1"/>
    <xf numFmtId="0" fontId="4" fillId="0" borderId="10" xfId="16" applyFont="1" applyBorder="1" applyAlignment="1">
      <alignment horizontal="center" vertical="center"/>
    </xf>
    <xf numFmtId="0" fontId="38" fillId="0" borderId="62" xfId="16" applyFont="1" applyBorder="1" applyAlignment="1">
      <alignment horizontal="left"/>
    </xf>
    <xf numFmtId="0" fontId="38" fillId="0" borderId="60" xfId="16" applyFont="1" applyBorder="1" applyAlignment="1">
      <alignment horizontal="left"/>
    </xf>
    <xf numFmtId="0" fontId="75" fillId="0" borderId="0" xfId="16" applyFont="1" applyAlignment="1" applyProtection="1">
      <alignment horizontal="center"/>
      <protection locked="0"/>
    </xf>
    <xf numFmtId="9" fontId="133" fillId="6" borderId="7" xfId="13" applyFont="1" applyFill="1" applyBorder="1"/>
    <xf numFmtId="0" fontId="134" fillId="8" borderId="8" xfId="11" quotePrefix="1" applyFont="1" applyFill="1" applyBorder="1" applyAlignment="1" applyProtection="1">
      <alignment horizontal="left"/>
    </xf>
    <xf numFmtId="9" fontId="126" fillId="22" borderId="5" xfId="0" applyNumberFormat="1" applyFont="1" applyFill="1" applyBorder="1" applyAlignment="1" applyProtection="1">
      <alignment horizontal="center"/>
      <protection locked="0"/>
    </xf>
    <xf numFmtId="0" fontId="135" fillId="0" borderId="0" xfId="0" applyFont="1" applyAlignment="1">
      <alignment vertical="center"/>
    </xf>
    <xf numFmtId="0" fontId="16" fillId="0" borderId="0" xfId="11" applyAlignment="1" applyProtection="1">
      <alignment vertical="center"/>
    </xf>
    <xf numFmtId="6" fontId="22" fillId="0" borderId="12" xfId="3" applyNumberFormat="1" applyFont="1" applyBorder="1" applyAlignment="1" applyProtection="1">
      <alignment horizontal="center"/>
      <protection locked="0"/>
    </xf>
    <xf numFmtId="0" fontId="16" fillId="15" borderId="56" xfId="11" applyFill="1" applyBorder="1" applyAlignment="1" applyProtection="1">
      <alignment horizontal="center" vertical="center" wrapText="1"/>
      <protection locked="0"/>
    </xf>
    <xf numFmtId="8" fontId="37" fillId="16" borderId="12" xfId="3" applyNumberFormat="1" applyFont="1" applyFill="1" applyBorder="1" applyAlignment="1" applyProtection="1">
      <alignment horizontal="center"/>
      <protection locked="0"/>
    </xf>
    <xf numFmtId="14" fontId="22" fillId="0" borderId="12" xfId="0" applyNumberFormat="1" applyFont="1" applyBorder="1" applyAlignment="1" applyProtection="1">
      <alignment horizontal="center"/>
      <protection locked="0"/>
    </xf>
    <xf numFmtId="0" fontId="17" fillId="0" borderId="1" xfId="0" applyFont="1" applyBorder="1" applyProtection="1">
      <protection locked="0"/>
    </xf>
    <xf numFmtId="0" fontId="1" fillId="19" borderId="0" xfId="0" applyFont="1" applyFill="1" applyProtection="1">
      <protection locked="0"/>
    </xf>
    <xf numFmtId="167" fontId="1" fillId="0" borderId="0" xfId="3" applyNumberFormat="1" applyFont="1"/>
    <xf numFmtId="0" fontId="1" fillId="23" borderId="0" xfId="16" applyFill="1"/>
    <xf numFmtId="14" fontId="39" fillId="0" borderId="0" xfId="0" applyNumberFormat="1" applyFont="1"/>
    <xf numFmtId="0" fontId="34" fillId="0" borderId="0" xfId="0" applyFont="1" applyAlignment="1">
      <alignment horizontal="center"/>
    </xf>
    <xf numFmtId="0" fontId="52" fillId="6" borderId="0" xfId="0" applyFont="1" applyFill="1" applyAlignment="1">
      <alignment horizontal="center" vertical="center"/>
    </xf>
    <xf numFmtId="0" fontId="42" fillId="0" borderId="0" xfId="0" applyFont="1" applyAlignment="1">
      <alignment horizontal="center"/>
    </xf>
    <xf numFmtId="0" fontId="75" fillId="16" borderId="6" xfId="0" applyFont="1" applyFill="1" applyBorder="1" applyAlignment="1" applyProtection="1">
      <alignment horizontal="center"/>
      <protection locked="0"/>
    </xf>
    <xf numFmtId="0" fontId="75" fillId="16" borderId="3" xfId="0" applyFont="1" applyFill="1" applyBorder="1" applyAlignment="1" applyProtection="1">
      <alignment horizontal="center"/>
      <protection locked="0"/>
    </xf>
    <xf numFmtId="0" fontId="75" fillId="16" borderId="7" xfId="0" applyFont="1" applyFill="1" applyBorder="1" applyAlignment="1" applyProtection="1">
      <alignment horizontal="center"/>
      <protection locked="0"/>
    </xf>
    <xf numFmtId="0" fontId="4" fillId="0" borderId="0" xfId="0" applyFont="1" applyAlignment="1">
      <alignment horizontal="center"/>
    </xf>
    <xf numFmtId="0" fontId="36" fillId="0" borderId="0" xfId="0" applyFont="1" applyAlignment="1">
      <alignment horizontal="center" vertical="center"/>
    </xf>
    <xf numFmtId="0" fontId="4" fillId="0" borderId="0" xfId="0" applyFont="1" applyAlignment="1">
      <alignment horizontal="left"/>
    </xf>
    <xf numFmtId="167" fontId="4" fillId="0" borderId="0" xfId="3" applyNumberFormat="1" applyFont="1" applyAlignment="1">
      <alignment horizontal="center"/>
    </xf>
    <xf numFmtId="0" fontId="9" fillId="0" borderId="0" xfId="16" applyFont="1" applyAlignment="1">
      <alignment horizontal="center"/>
    </xf>
    <xf numFmtId="164" fontId="117" fillId="0" borderId="0" xfId="13" applyNumberFormat="1" applyFont="1" applyAlignment="1" applyProtection="1">
      <alignment horizontal="center"/>
      <protection locked="0"/>
    </xf>
    <xf numFmtId="164" fontId="90" fillId="20" borderId="0" xfId="13" applyNumberFormat="1" applyFont="1" applyFill="1" applyAlignment="1">
      <alignment horizontal="center"/>
    </xf>
    <xf numFmtId="0" fontId="38" fillId="0" borderId="0" xfId="16" applyFont="1" applyAlignment="1">
      <alignment horizontal="center"/>
    </xf>
    <xf numFmtId="0" fontId="126" fillId="0" borderId="0" xfId="16" applyFont="1" applyAlignment="1">
      <alignment horizontal="center"/>
    </xf>
    <xf numFmtId="164" fontId="90" fillId="21" borderId="0" xfId="13" applyNumberFormat="1" applyFont="1" applyFill="1" applyAlignment="1">
      <alignment horizontal="center"/>
    </xf>
    <xf numFmtId="174" fontId="90" fillId="20" borderId="0" xfId="13" applyNumberFormat="1" applyFont="1" applyFill="1" applyAlignment="1">
      <alignment horizontal="center"/>
    </xf>
    <xf numFmtId="174" fontId="90" fillId="21" borderId="0" xfId="13" applyNumberFormat="1" applyFont="1" applyFill="1" applyAlignment="1">
      <alignment horizontal="center"/>
    </xf>
    <xf numFmtId="174" fontId="122" fillId="0" borderId="0" xfId="13" applyNumberFormat="1" applyFont="1" applyAlignment="1">
      <alignment horizontal="center"/>
    </xf>
    <xf numFmtId="164" fontId="90" fillId="14" borderId="0" xfId="13" applyNumberFormat="1" applyFont="1" applyFill="1" applyAlignment="1">
      <alignment horizontal="center"/>
    </xf>
    <xf numFmtId="164" fontId="90" fillId="22" borderId="0" xfId="13" applyNumberFormat="1" applyFont="1" applyFill="1" applyAlignment="1">
      <alignment horizontal="center"/>
    </xf>
    <xf numFmtId="174" fontId="90" fillId="14" borderId="0" xfId="13" applyNumberFormat="1" applyFont="1" applyFill="1" applyAlignment="1">
      <alignment horizontal="center"/>
    </xf>
    <xf numFmtId="174" fontId="90" fillId="22" borderId="0" xfId="13" applyNumberFormat="1" applyFont="1" applyFill="1" applyAlignment="1">
      <alignment horizontal="center"/>
    </xf>
    <xf numFmtId="167" fontId="9" fillId="16" borderId="4" xfId="3" applyNumberFormat="1" applyFont="1" applyFill="1" applyBorder="1"/>
    <xf numFmtId="167" fontId="9" fillId="16" borderId="11" xfId="3" applyNumberFormat="1" applyFont="1" applyFill="1" applyBorder="1"/>
    <xf numFmtId="167" fontId="9" fillId="16" borderId="17" xfId="3" applyNumberFormat="1" applyFont="1" applyFill="1" applyBorder="1"/>
    <xf numFmtId="167" fontId="9" fillId="16" borderId="18" xfId="3" applyNumberFormat="1" applyFont="1" applyFill="1" applyBorder="1"/>
    <xf numFmtId="167" fontId="9" fillId="16" borderId="0" xfId="3" applyNumberFormat="1" applyFont="1" applyFill="1"/>
    <xf numFmtId="167" fontId="9" fillId="16" borderId="9" xfId="3" applyNumberFormat="1" applyFont="1" applyFill="1" applyBorder="1"/>
    <xf numFmtId="167" fontId="125" fillId="16" borderId="0" xfId="3" applyNumberFormat="1" applyFont="1" applyFill="1"/>
    <xf numFmtId="167" fontId="125" fillId="16" borderId="9" xfId="3" applyNumberFormat="1" applyFont="1" applyFill="1" applyBorder="1"/>
    <xf numFmtId="0" fontId="34" fillId="13" borderId="0" xfId="0" applyFont="1" applyFill="1" applyAlignment="1">
      <alignment horizontal="center"/>
    </xf>
    <xf numFmtId="0" fontId="4" fillId="13" borderId="0" xfId="0" applyFont="1" applyFill="1" applyAlignment="1">
      <alignment horizontal="right"/>
    </xf>
    <xf numFmtId="0" fontId="9" fillId="13" borderId="0" xfId="0" applyFont="1" applyFill="1" applyAlignment="1">
      <alignment horizontal="center" vertical="center"/>
    </xf>
    <xf numFmtId="164" fontId="9" fillId="13" borderId="0" xfId="13" applyNumberFormat="1" applyFont="1" applyFill="1" applyAlignment="1">
      <alignment horizontal="center"/>
    </xf>
    <xf numFmtId="0" fontId="4" fillId="13" borderId="0" xfId="0" applyFont="1" applyFill="1" applyAlignment="1">
      <alignment horizontal="center"/>
    </xf>
    <xf numFmtId="0" fontId="7" fillId="13" borderId="1" xfId="0" applyFont="1" applyFill="1" applyBorder="1" applyAlignment="1">
      <alignment horizontal="center"/>
    </xf>
    <xf numFmtId="0" fontId="7" fillId="13" borderId="19" xfId="0" applyFont="1" applyFill="1" applyBorder="1" applyAlignment="1">
      <alignment horizontal="center"/>
    </xf>
    <xf numFmtId="0" fontId="7" fillId="13" borderId="22" xfId="0" applyFont="1" applyFill="1" applyBorder="1" applyAlignment="1">
      <alignment horizontal="center"/>
    </xf>
    <xf numFmtId="0" fontId="28" fillId="13" borderId="0" xfId="0" applyFont="1" applyFill="1" applyAlignment="1">
      <alignment horizontal="center"/>
    </xf>
    <xf numFmtId="0" fontId="4" fillId="13" borderId="6" xfId="0" applyFont="1" applyFill="1" applyBorder="1" applyAlignment="1">
      <alignment horizontal="center"/>
    </xf>
    <xf numFmtId="0" fontId="4" fillId="13" borderId="7" xfId="0" applyFont="1" applyFill="1" applyBorder="1" applyAlignment="1">
      <alignment horizontal="center"/>
    </xf>
    <xf numFmtId="0" fontId="38" fillId="13" borderId="0" xfId="0" applyFont="1" applyFill="1" applyAlignment="1">
      <alignment horizontal="center" vertical="center"/>
    </xf>
    <xf numFmtId="0" fontId="4" fillId="13" borderId="0" xfId="0" applyFont="1" applyFill="1" applyAlignment="1">
      <alignment horizontal="center" vertical="center"/>
    </xf>
    <xf numFmtId="9" fontId="36" fillId="0" borderId="0" xfId="13" applyFont="1" applyAlignment="1">
      <alignment horizontal="center"/>
    </xf>
    <xf numFmtId="0" fontId="45" fillId="0" borderId="6" xfId="0" applyFont="1" applyBorder="1" applyAlignment="1">
      <alignment horizontal="center"/>
    </xf>
    <xf numFmtId="0" fontId="45" fillId="0" borderId="7" xfId="0" applyFont="1" applyBorder="1" applyAlignment="1">
      <alignment horizontal="center"/>
    </xf>
    <xf numFmtId="0" fontId="34" fillId="0" borderId="0" xfId="0" applyFont="1" applyAlignment="1">
      <alignment horizontal="left" vertical="center"/>
    </xf>
    <xf numFmtId="0" fontId="4" fillId="0" borderId="4" xfId="0" applyFont="1" applyBorder="1"/>
    <xf numFmtId="0" fontId="38" fillId="6" borderId="6" xfId="0" applyFont="1" applyFill="1" applyBorder="1" applyAlignment="1">
      <alignment horizontal="center"/>
    </xf>
    <xf numFmtId="0" fontId="38" fillId="6" borderId="7" xfId="0" applyFont="1" applyFill="1" applyBorder="1" applyAlignment="1">
      <alignment horizontal="center"/>
    </xf>
    <xf numFmtId="0" fontId="75" fillId="0" borderId="0" xfId="16" applyFont="1" applyAlignment="1" applyProtection="1">
      <alignment horizontal="center"/>
      <protection locked="0"/>
    </xf>
    <xf numFmtId="44" fontId="4" fillId="0" borderId="0" xfId="3" applyFont="1" applyAlignment="1">
      <alignment horizontal="center"/>
    </xf>
    <xf numFmtId="0" fontId="4" fillId="7" borderId="0" xfId="0" applyFont="1" applyFill="1" applyAlignment="1">
      <alignment horizontal="center"/>
    </xf>
    <xf numFmtId="44" fontId="4" fillId="7" borderId="6" xfId="3" applyFont="1" applyFill="1" applyBorder="1" applyAlignment="1">
      <alignment horizontal="center"/>
    </xf>
    <xf numFmtId="44" fontId="4" fillId="7" borderId="7" xfId="3" applyFont="1" applyFill="1" applyBorder="1" applyAlignment="1">
      <alignment horizontal="center"/>
    </xf>
    <xf numFmtId="0" fontId="34" fillId="0" borderId="0" xfId="0" applyFont="1" applyAlignment="1">
      <alignment horizontal="center" vertical="top"/>
    </xf>
    <xf numFmtId="0" fontId="4" fillId="0" borderId="0" xfId="0" applyFont="1" applyAlignment="1">
      <alignment horizontal="center" vertical="center"/>
    </xf>
    <xf numFmtId="0" fontId="4" fillId="13" borderId="0" xfId="0" applyFont="1" applyFill="1" applyAlignment="1">
      <alignment horizontal="right" vertical="center"/>
    </xf>
    <xf numFmtId="0" fontId="36" fillId="13" borderId="0" xfId="0" applyFont="1" applyFill="1" applyAlignment="1">
      <alignment horizontal="center" vertical="center"/>
    </xf>
    <xf numFmtId="0" fontId="34" fillId="0" borderId="0" xfId="0" applyFont="1" applyAlignment="1">
      <alignment horizontal="center" vertical="center"/>
    </xf>
    <xf numFmtId="44" fontId="4" fillId="0" borderId="0" xfId="3" applyFont="1" applyAlignment="1">
      <alignment horizontal="right" vertical="center"/>
    </xf>
    <xf numFmtId="0" fontId="4" fillId="0" borderId="0" xfId="0" applyFont="1" applyAlignment="1">
      <alignment horizontal="left" vertical="center"/>
    </xf>
    <xf numFmtId="0" fontId="34" fillId="0" borderId="0" xfId="0" applyFont="1" applyAlignment="1">
      <alignment horizontal="left"/>
    </xf>
    <xf numFmtId="0" fontId="9" fillId="0" borderId="0" xfId="0" applyFont="1" applyAlignment="1">
      <alignment horizontal="right" vertical="center"/>
    </xf>
    <xf numFmtId="0" fontId="9" fillId="0" borderId="0" xfId="0" applyFont="1" applyAlignment="1">
      <alignment horizontal="left" vertical="center"/>
    </xf>
    <xf numFmtId="0" fontId="11" fillId="0" borderId="0" xfId="0" applyFont="1" applyAlignment="1">
      <alignment horizontal="left" vertical="top" wrapText="1"/>
    </xf>
    <xf numFmtId="0" fontId="11" fillId="0" borderId="0" xfId="0" applyFont="1" applyAlignment="1">
      <alignment horizontal="center" vertical="top" wrapText="1"/>
    </xf>
    <xf numFmtId="0" fontId="4" fillId="0" borderId="16" xfId="0" applyFont="1" applyBorder="1" applyAlignment="1">
      <alignment horizontal="center" vertical="center"/>
    </xf>
    <xf numFmtId="0" fontId="4" fillId="0" borderId="10" xfId="0" applyFont="1" applyBorder="1" applyAlignment="1">
      <alignment horizontal="center" vertical="center"/>
    </xf>
    <xf numFmtId="0" fontId="7" fillId="0" borderId="3" xfId="0" applyFont="1" applyBorder="1" applyAlignment="1">
      <alignment horizontal="center" vertical="center"/>
    </xf>
    <xf numFmtId="0" fontId="7" fillId="0" borderId="7" xfId="0" applyFont="1" applyBorder="1" applyAlignment="1">
      <alignment horizontal="center" vertical="center"/>
    </xf>
    <xf numFmtId="9" fontId="12" fillId="0" borderId="17" xfId="0" applyNumberFormat="1" applyFont="1" applyBorder="1" applyAlignment="1">
      <alignment horizontal="center" wrapText="1"/>
    </xf>
    <xf numFmtId="9" fontId="12" fillId="0" borderId="18" xfId="0" applyNumberFormat="1" applyFont="1" applyBorder="1" applyAlignment="1">
      <alignment horizontal="center" wrapText="1"/>
    </xf>
    <xf numFmtId="9" fontId="12" fillId="0" borderId="4" xfId="0" applyNumberFormat="1" applyFont="1" applyBorder="1" applyAlignment="1">
      <alignment horizontal="center" wrapText="1"/>
    </xf>
    <xf numFmtId="9" fontId="12" fillId="0" borderId="11" xfId="0" applyNumberFormat="1" applyFont="1" applyBorder="1" applyAlignment="1">
      <alignment horizontal="center" wrapText="1"/>
    </xf>
    <xf numFmtId="9" fontId="12" fillId="0" borderId="16" xfId="0" applyNumberFormat="1" applyFont="1" applyBorder="1" applyAlignment="1">
      <alignment horizontal="center" wrapText="1" shrinkToFit="1"/>
    </xf>
    <xf numFmtId="9" fontId="12" fillId="0" borderId="17" xfId="0" applyNumberFormat="1" applyFont="1" applyBorder="1" applyAlignment="1">
      <alignment horizontal="center" wrapText="1" shrinkToFit="1"/>
    </xf>
    <xf numFmtId="9" fontId="12" fillId="0" borderId="18" xfId="0" applyNumberFormat="1" applyFont="1" applyBorder="1" applyAlignment="1">
      <alignment horizontal="center" wrapText="1" shrinkToFit="1"/>
    </xf>
    <xf numFmtId="9" fontId="12" fillId="0" borderId="10" xfId="0" applyNumberFormat="1" applyFont="1" applyBorder="1" applyAlignment="1">
      <alignment horizontal="center" wrapText="1" shrinkToFit="1"/>
    </xf>
    <xf numFmtId="9" fontId="12" fillId="0" borderId="4" xfId="0" applyNumberFormat="1" applyFont="1" applyBorder="1" applyAlignment="1">
      <alignment horizontal="center" wrapText="1" shrinkToFit="1"/>
    </xf>
    <xf numFmtId="9" fontId="12" fillId="0" borderId="11" xfId="0" applyNumberFormat="1" applyFont="1" applyBorder="1" applyAlignment="1">
      <alignment horizontal="center" wrapText="1" shrinkToFit="1"/>
    </xf>
    <xf numFmtId="0" fontId="38" fillId="0" borderId="0" xfId="0" applyFont="1" applyAlignment="1">
      <alignment horizontal="center"/>
    </xf>
    <xf numFmtId="0" fontId="9" fillId="0" borderId="0" xfId="0" applyFont="1" applyAlignment="1">
      <alignment horizontal="center"/>
    </xf>
    <xf numFmtId="0" fontId="11" fillId="0" borderId="0" xfId="0" applyFont="1" applyAlignment="1">
      <alignment horizontal="left" vertical="center" wrapText="1"/>
    </xf>
    <xf numFmtId="0" fontId="4" fillId="0" borderId="21" xfId="0" applyFont="1" applyBorder="1" applyAlignment="1">
      <alignment horizontal="center" vertical="center"/>
    </xf>
    <xf numFmtId="0" fontId="4" fillId="0" borderId="26" xfId="0" applyFont="1" applyBorder="1" applyAlignment="1">
      <alignment horizontal="center" vertical="center"/>
    </xf>
    <xf numFmtId="0" fontId="4" fillId="2" borderId="16" xfId="0" applyFont="1" applyFill="1" applyBorder="1" applyAlignment="1">
      <alignment horizontal="center" vertical="center"/>
    </xf>
    <xf numFmtId="0" fontId="4" fillId="2" borderId="10" xfId="0" applyFont="1" applyFill="1" applyBorder="1" applyAlignment="1">
      <alignment horizontal="center" vertical="center"/>
    </xf>
    <xf numFmtId="0" fontId="7" fillId="0" borderId="3" xfId="0" applyFont="1" applyBorder="1" applyAlignment="1">
      <alignment horizontal="center"/>
    </xf>
    <xf numFmtId="0" fontId="7" fillId="0" borderId="7" xfId="0" applyFont="1" applyBorder="1" applyAlignment="1">
      <alignment horizontal="center"/>
    </xf>
    <xf numFmtId="0" fontId="9" fillId="2" borderId="0" xfId="0" applyFont="1" applyFill="1" applyAlignment="1">
      <alignment horizontal="center"/>
    </xf>
    <xf numFmtId="0" fontId="4" fillId="2" borderId="8" xfId="0" applyFont="1" applyFill="1" applyBorder="1" applyAlignment="1">
      <alignment horizontal="center" vertical="center"/>
    </xf>
    <xf numFmtId="0" fontId="7" fillId="0" borderId="40" xfId="0" applyFont="1" applyBorder="1" applyAlignment="1">
      <alignment horizontal="center"/>
    </xf>
    <xf numFmtId="0" fontId="7" fillId="0" borderId="41" xfId="0" applyFont="1" applyBorder="1" applyAlignment="1">
      <alignment horizontal="center"/>
    </xf>
    <xf numFmtId="0" fontId="7" fillId="2" borderId="16" xfId="0" applyFont="1" applyFill="1" applyBorder="1" applyAlignment="1">
      <alignment horizontal="center" vertical="center"/>
    </xf>
    <xf numFmtId="0" fontId="7" fillId="2" borderId="8" xfId="0" applyFont="1" applyFill="1" applyBorder="1" applyAlignment="1">
      <alignment horizontal="center" vertical="center"/>
    </xf>
    <xf numFmtId="0" fontId="7" fillId="2" borderId="10" xfId="0" applyFont="1" applyFill="1" applyBorder="1" applyAlignment="1">
      <alignment horizontal="center" vertical="center"/>
    </xf>
    <xf numFmtId="9" fontId="12" fillId="0" borderId="17" xfId="0" applyNumberFormat="1" applyFont="1" applyBorder="1" applyAlignment="1">
      <alignment horizontal="center" vertical="center" wrapText="1"/>
    </xf>
    <xf numFmtId="9" fontId="12" fillId="0" borderId="18" xfId="0" applyNumberFormat="1" applyFont="1" applyBorder="1" applyAlignment="1">
      <alignment horizontal="center" vertical="center" wrapText="1"/>
    </xf>
    <xf numFmtId="9" fontId="12" fillId="0" borderId="4" xfId="0" applyNumberFormat="1" applyFont="1" applyBorder="1" applyAlignment="1">
      <alignment horizontal="center" vertical="center" wrapText="1"/>
    </xf>
    <xf numFmtId="9" fontId="12" fillId="0" borderId="11" xfId="0" applyNumberFormat="1" applyFont="1" applyBorder="1" applyAlignment="1">
      <alignment horizontal="center" vertical="center" wrapText="1"/>
    </xf>
    <xf numFmtId="9" fontId="12" fillId="0" borderId="16" xfId="0" applyNumberFormat="1" applyFont="1" applyBorder="1" applyAlignment="1">
      <alignment horizontal="center" vertical="center" wrapText="1" shrinkToFit="1"/>
    </xf>
    <xf numFmtId="9" fontId="12" fillId="0" borderId="17" xfId="0" applyNumberFormat="1" applyFont="1" applyBorder="1" applyAlignment="1">
      <alignment horizontal="center" vertical="center" wrapText="1" shrinkToFit="1"/>
    </xf>
    <xf numFmtId="9" fontId="12" fillId="0" borderId="18" xfId="0" applyNumberFormat="1" applyFont="1" applyBorder="1" applyAlignment="1">
      <alignment horizontal="center" vertical="center" wrapText="1" shrinkToFit="1"/>
    </xf>
    <xf numFmtId="9" fontId="12" fillId="0" borderId="10" xfId="0" applyNumberFormat="1" applyFont="1" applyBorder="1" applyAlignment="1">
      <alignment horizontal="center" vertical="center" wrapText="1" shrinkToFit="1"/>
    </xf>
    <xf numFmtId="9" fontId="12" fillId="0" borderId="4" xfId="0" applyNumberFormat="1" applyFont="1" applyBorder="1" applyAlignment="1">
      <alignment horizontal="center" vertical="center" wrapText="1" shrinkToFit="1"/>
    </xf>
    <xf numFmtId="9" fontId="12" fillId="0" borderId="11" xfId="0" applyNumberFormat="1" applyFont="1" applyBorder="1" applyAlignment="1">
      <alignment horizontal="center" vertical="center" wrapText="1" shrinkToFit="1"/>
    </xf>
    <xf numFmtId="0" fontId="38" fillId="2" borderId="0" xfId="0" applyFont="1" applyFill="1" applyAlignment="1">
      <alignment horizontal="center"/>
    </xf>
    <xf numFmtId="0" fontId="7" fillId="0" borderId="43" xfId="0" applyFont="1" applyBorder="1" applyAlignment="1">
      <alignment horizontal="center"/>
    </xf>
    <xf numFmtId="0" fontId="4" fillId="2" borderId="0" xfId="0" applyFont="1" applyFill="1" applyAlignment="1">
      <alignment horizontal="right"/>
    </xf>
    <xf numFmtId="0" fontId="4" fillId="2" borderId="0" xfId="0" applyFont="1" applyFill="1" applyAlignment="1">
      <alignment horizontal="left"/>
    </xf>
    <xf numFmtId="0" fontId="7" fillId="0" borderId="17" xfId="0" applyFont="1" applyBorder="1" applyAlignment="1">
      <alignment horizontal="center"/>
    </xf>
    <xf numFmtId="0" fontId="4" fillId="2" borderId="0" xfId="0" applyFont="1" applyFill="1" applyAlignment="1">
      <alignment horizontal="center"/>
    </xf>
    <xf numFmtId="0" fontId="7" fillId="0" borderId="16" xfId="0" applyFont="1" applyBorder="1" applyAlignment="1">
      <alignment horizontal="center"/>
    </xf>
    <xf numFmtId="0" fontId="7" fillId="0" borderId="18" xfId="0" applyFont="1" applyBorder="1" applyAlignment="1">
      <alignment horizontal="center"/>
    </xf>
    <xf numFmtId="0" fontId="11" fillId="0" borderId="0" xfId="0" applyFont="1" applyAlignment="1">
      <alignment horizontal="center" vertical="center" wrapText="1"/>
    </xf>
    <xf numFmtId="0" fontId="0" fillId="0" borderId="0" xfId="0"/>
    <xf numFmtId="0" fontId="56" fillId="0" borderId="0" xfId="0" applyFont="1" applyAlignment="1">
      <alignment horizontal="center"/>
    </xf>
    <xf numFmtId="0" fontId="38" fillId="0" borderId="0" xfId="0" applyFont="1" applyAlignment="1">
      <alignment horizontal="left"/>
    </xf>
    <xf numFmtId="0" fontId="38" fillId="2" borderId="0" xfId="0" applyFont="1" applyFill="1" applyAlignment="1">
      <alignment horizontal="left"/>
    </xf>
    <xf numFmtId="0" fontId="36" fillId="0" borderId="0" xfId="0" applyFont="1" applyAlignment="1">
      <alignment horizontal="left"/>
    </xf>
    <xf numFmtId="0" fontId="7" fillId="0" borderId="0" xfId="0" applyFont="1" applyAlignment="1">
      <alignment horizontal="center"/>
    </xf>
    <xf numFmtId="0" fontId="36" fillId="2" borderId="0" xfId="0" applyFont="1" applyFill="1" applyAlignment="1">
      <alignment horizontal="center"/>
    </xf>
    <xf numFmtId="0" fontId="5" fillId="0" borderId="0" xfId="0" applyFont="1" applyAlignment="1">
      <alignment horizontal="center"/>
    </xf>
    <xf numFmtId="0" fontId="44" fillId="0" borderId="0" xfId="0" applyFont="1" applyAlignment="1">
      <alignment horizontal="center"/>
    </xf>
    <xf numFmtId="0" fontId="112" fillId="0" borderId="0" xfId="0" applyFont="1" applyAlignment="1">
      <alignment horizontal="center"/>
    </xf>
    <xf numFmtId="0" fontId="46" fillId="0" borderId="0" xfId="16" applyFont="1" applyAlignment="1">
      <alignment horizontal="justify" vertical="top" wrapText="1"/>
    </xf>
    <xf numFmtId="0" fontId="46" fillId="0" borderId="0" xfId="16" applyFont="1" applyAlignment="1">
      <alignment vertical="top" wrapText="1"/>
    </xf>
    <xf numFmtId="0" fontId="16" fillId="0" borderId="0" xfId="11" applyAlignment="1" applyProtection="1">
      <alignment horizontal="justify" vertical="top" wrapText="1"/>
    </xf>
    <xf numFmtId="0" fontId="1" fillId="0" borderId="0" xfId="19" applyFont="1" applyAlignment="1">
      <alignment horizontal="center" vertical="center"/>
    </xf>
    <xf numFmtId="0" fontId="96" fillId="3" borderId="0" xfId="11" applyFont="1" applyFill="1" applyAlignment="1">
      <alignment horizontal="center"/>
      <protection locked="0"/>
    </xf>
    <xf numFmtId="0" fontId="9" fillId="0" borderId="0" xfId="19" applyFont="1" applyAlignment="1">
      <alignment horizontal="center"/>
    </xf>
    <xf numFmtId="0" fontId="130" fillId="3" borderId="0" xfId="11" applyFont="1" applyFill="1" applyAlignment="1">
      <alignment horizontal="center"/>
      <protection locked="0"/>
    </xf>
  </cellXfs>
  <cellStyles count="20">
    <cellStyle name="amount" xfId="1" xr:uid="{00000000-0005-0000-0000-000000000000}"/>
    <cellStyle name="ContentsHyperlink" xfId="2" xr:uid="{00000000-0005-0000-0000-000001000000}"/>
    <cellStyle name="ContentsHyperlink 2" xfId="17" xr:uid="{00000000-0005-0000-0000-000002000000}"/>
    <cellStyle name="Currency" xfId="3" builtinId="4"/>
    <cellStyle name="Currency 2" xfId="4" xr:uid="{00000000-0005-0000-0000-000004000000}"/>
    <cellStyle name="Date_simple" xfId="5" xr:uid="{00000000-0005-0000-0000-000005000000}"/>
    <cellStyle name="header" xfId="6" xr:uid="{00000000-0005-0000-0000-000006000000}"/>
    <cellStyle name="Header Total_Cash Flow Forecast, 12 Months" xfId="7" xr:uid="{00000000-0005-0000-0000-000007000000}"/>
    <cellStyle name="Header1" xfId="8" xr:uid="{00000000-0005-0000-0000-000008000000}"/>
    <cellStyle name="Header2" xfId="9" xr:uid="{00000000-0005-0000-0000-000009000000}"/>
    <cellStyle name="Header3" xfId="10" xr:uid="{00000000-0005-0000-0000-00000A000000}"/>
    <cellStyle name="Hyperlink" xfId="11" builtinId="8"/>
    <cellStyle name="Normal" xfId="0" builtinId="0"/>
    <cellStyle name="Normal 2" xfId="12" xr:uid="{00000000-0005-0000-0000-00000D000000}"/>
    <cellStyle name="Normal 3" xfId="16" xr:uid="{00000000-0005-0000-0000-00000E000000}"/>
    <cellStyle name="Normal_bal1" xfId="18" xr:uid="{00000000-0005-0000-0000-00000F000000}"/>
    <cellStyle name="Normal_ratio97u" xfId="19" xr:uid="{00000000-0005-0000-0000-000010000000}"/>
    <cellStyle name="Percent" xfId="13" builtinId="5"/>
    <cellStyle name="Product Title" xfId="14" xr:uid="{00000000-0005-0000-0000-000012000000}"/>
    <cellStyle name="Text_simple" xfId="15" xr:uid="{00000000-0005-0000-0000-000013000000}"/>
  </cellStyles>
  <dxfs count="838">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color rgb="FF9C0006"/>
      </font>
    </dxf>
    <dxf>
      <font>
        <color rgb="FF9C0006"/>
      </font>
    </dxf>
    <dxf>
      <font>
        <color rgb="FF9C0006"/>
      </font>
    </dxf>
    <dxf>
      <font>
        <color rgb="FF9C0006"/>
      </font>
    </dxf>
    <dxf>
      <font>
        <color rgb="FF9C0006"/>
      </font>
    </dxf>
    <dxf>
      <font>
        <color rgb="FF9C0006"/>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
      <font>
        <b/>
        <i val="0"/>
        <condense val="0"/>
        <extend val="0"/>
        <color indexed="10"/>
      </font>
    </dxf>
  </dxfs>
  <tableStyles count="0" defaultTableStyle="TableStyleMedium9" defaultPivotStyle="PivotStyleLight16"/>
  <colors>
    <mruColors>
      <color rgb="FF00FF00"/>
      <color rgb="FF1E40D2"/>
      <color rgb="FF66FF33"/>
      <color rgb="FF993366"/>
      <color rgb="FFFF99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theme" Target="theme/theme1.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externalLink" Target="externalLinks/externalLink3.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styles" Target="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externalLink" Target="externalLinks/externalLink1.xml"/><Relationship Id="rId83"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externalLink" Target="externalLinks/externalLink4.xml"/><Relationship Id="rId8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externalLink" Target="externalLinks/externalLink2.xml"/><Relationship Id="rId7" Type="http://schemas.openxmlformats.org/officeDocument/2006/relationships/worksheet" Target="worksheets/sheet7.xml"/><Relationship Id="rId71" Type="http://schemas.openxmlformats.org/officeDocument/2006/relationships/worksheet" Target="worksheets/sheet71.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0"/>
      <c:hPercent val="220"/>
      <c:rotY val="0"/>
      <c:depthPercent val="70"/>
      <c:rAngAx val="1"/>
    </c:view3D>
    <c:floor>
      <c:thickness val="0"/>
      <c:spPr>
        <a:noFill/>
        <a:ln w="9525">
          <a:noFill/>
        </a:ln>
      </c:spPr>
    </c:floor>
    <c:sideWall>
      <c:thickness val="0"/>
      <c:spPr>
        <a:noFill/>
        <a:ln w="25400">
          <a:noFill/>
        </a:ln>
      </c:spPr>
    </c:sideWall>
    <c:backWall>
      <c:thickness val="0"/>
      <c:spPr>
        <a:noFill/>
        <a:ln w="25400">
          <a:noFill/>
        </a:ln>
      </c:spPr>
    </c:backWall>
    <c:plotArea>
      <c:layout>
        <c:manualLayout>
          <c:layoutTarget val="inner"/>
          <c:xMode val="edge"/>
          <c:yMode val="edge"/>
          <c:x val="7.6868523794194329E-2"/>
          <c:y val="0.12342671012659975"/>
          <c:w val="0.85684816784340678"/>
          <c:h val="0.71479171678727726"/>
        </c:manualLayout>
      </c:layout>
      <c:bar3DChart>
        <c:barDir val="col"/>
        <c:grouping val="percentStacked"/>
        <c:varyColors val="0"/>
        <c:ser>
          <c:idx val="2"/>
          <c:order val="0"/>
          <c:tx>
            <c:strRef>
              <c:f>'Business Impact'!$L$32</c:f>
              <c:strCache>
                <c:ptCount val="1"/>
                <c:pt idx="0">
                  <c:v>Future Total Profit</c:v>
                </c:pt>
              </c:strCache>
            </c:strRef>
          </c:tx>
          <c:spPr>
            <a:solidFill>
              <a:srgbClr val="00FF00"/>
            </a:solidFill>
          </c:spPr>
          <c:invertIfNegative val="0"/>
          <c:val>
            <c:numRef>
              <c:f>'Business Impact'!$M$32</c:f>
              <c:numCache>
                <c:formatCode>0.0%</c:formatCode>
                <c:ptCount val="1"/>
                <c:pt idx="0">
                  <c:v>0</c:v>
                </c:pt>
              </c:numCache>
            </c:numRef>
          </c:val>
          <c:extLst>
            <c:ext xmlns:c16="http://schemas.microsoft.com/office/drawing/2014/chart" uri="{C3380CC4-5D6E-409C-BE32-E72D297353CC}">
              <c16:uniqueId val="{00000000-600F-4AC2-B9FF-A26B559D5D98}"/>
            </c:ext>
          </c:extLst>
        </c:ser>
        <c:ser>
          <c:idx val="1"/>
          <c:order val="1"/>
          <c:tx>
            <c:strRef>
              <c:f>'Business Impact'!$L$23</c:f>
              <c:strCache>
                <c:ptCount val="1"/>
                <c:pt idx="0">
                  <c:v>Future Fixed Cost</c:v>
                </c:pt>
              </c:strCache>
            </c:strRef>
          </c:tx>
          <c:spPr>
            <a:solidFill>
              <a:srgbClr val="993366"/>
            </a:solidFill>
          </c:spPr>
          <c:invertIfNegative val="0"/>
          <c:val>
            <c:numRef>
              <c:f>'Business Impact'!$L$24</c:f>
              <c:numCache>
                <c:formatCode>0.0%</c:formatCode>
                <c:ptCount val="1"/>
                <c:pt idx="0">
                  <c:v>0</c:v>
                </c:pt>
              </c:numCache>
            </c:numRef>
          </c:val>
          <c:extLst>
            <c:ext xmlns:c16="http://schemas.microsoft.com/office/drawing/2014/chart" uri="{C3380CC4-5D6E-409C-BE32-E72D297353CC}">
              <c16:uniqueId val="{00000001-600F-4AC2-B9FF-A26B559D5D98}"/>
            </c:ext>
          </c:extLst>
        </c:ser>
        <c:ser>
          <c:idx val="0"/>
          <c:order val="2"/>
          <c:tx>
            <c:strRef>
              <c:f>'Business Impact'!$K$18</c:f>
              <c:strCache>
                <c:ptCount val="1"/>
                <c:pt idx="0">
                  <c:v>Future Operating Margin</c:v>
                </c:pt>
              </c:strCache>
            </c:strRef>
          </c:tx>
          <c:spPr>
            <a:solidFill>
              <a:srgbClr val="00FFFF"/>
            </a:solidFill>
            <a:ln w="12700">
              <a:solidFill>
                <a:srgbClr val="000000"/>
              </a:solidFill>
              <a:prstDash val="solid"/>
            </a:ln>
          </c:spPr>
          <c:invertIfNegative val="0"/>
          <c:dPt>
            <c:idx val="0"/>
            <c:invertIfNegative val="0"/>
            <c:bubble3D val="0"/>
            <c:spPr>
              <a:solidFill>
                <a:srgbClr val="00B0F0"/>
              </a:solidFill>
              <a:ln w="12700">
                <a:solidFill>
                  <a:srgbClr val="000000"/>
                </a:solidFill>
                <a:prstDash val="solid"/>
              </a:ln>
            </c:spPr>
            <c:extLst>
              <c:ext xmlns:c16="http://schemas.microsoft.com/office/drawing/2014/chart" uri="{C3380CC4-5D6E-409C-BE32-E72D297353CC}">
                <c16:uniqueId val="{00000003-600F-4AC2-B9FF-A26B559D5D98}"/>
              </c:ext>
            </c:extLst>
          </c:dPt>
          <c:val>
            <c:numRef>
              <c:f>'Business Impact'!$L$19</c:f>
              <c:numCache>
                <c:formatCode>0.0%</c:formatCode>
                <c:ptCount val="1"/>
                <c:pt idx="0">
                  <c:v>0</c:v>
                </c:pt>
              </c:numCache>
            </c:numRef>
          </c:val>
          <c:extLst>
            <c:ext xmlns:c16="http://schemas.microsoft.com/office/drawing/2014/chart" uri="{C3380CC4-5D6E-409C-BE32-E72D297353CC}">
              <c16:uniqueId val="{00000004-600F-4AC2-B9FF-A26B559D5D98}"/>
            </c:ext>
          </c:extLst>
        </c:ser>
        <c:ser>
          <c:idx val="5"/>
          <c:order val="3"/>
          <c:tx>
            <c:strRef>
              <c:f>'Business Impact'!$L$9</c:f>
              <c:strCache>
                <c:ptCount val="1"/>
                <c:pt idx="0">
                  <c:v>Future Variable Cost</c:v>
                </c:pt>
              </c:strCache>
            </c:strRef>
          </c:tx>
          <c:spPr>
            <a:solidFill>
              <a:srgbClr val="002060"/>
            </a:solidFill>
            <a:ln w="12700">
              <a:solidFill>
                <a:srgbClr val="000000"/>
              </a:solidFill>
              <a:prstDash val="solid"/>
            </a:ln>
          </c:spPr>
          <c:invertIfNegative val="0"/>
          <c:val>
            <c:numRef>
              <c:f>'Business Impact'!$L$10</c:f>
              <c:numCache>
                <c:formatCode>0.0%</c:formatCode>
                <c:ptCount val="1"/>
                <c:pt idx="0">
                  <c:v>0</c:v>
                </c:pt>
              </c:numCache>
            </c:numRef>
          </c:val>
          <c:extLst>
            <c:ext xmlns:c16="http://schemas.microsoft.com/office/drawing/2014/chart" uri="{C3380CC4-5D6E-409C-BE32-E72D297353CC}">
              <c16:uniqueId val="{00000005-600F-4AC2-B9FF-A26B559D5D98}"/>
            </c:ext>
          </c:extLst>
        </c:ser>
        <c:dLbls>
          <c:showLegendKey val="0"/>
          <c:showVal val="0"/>
          <c:showCatName val="0"/>
          <c:showSerName val="0"/>
          <c:showPercent val="0"/>
          <c:showBubbleSize val="0"/>
        </c:dLbls>
        <c:gapWidth val="0"/>
        <c:gapDepth val="0"/>
        <c:shape val="cylinder"/>
        <c:axId val="285130752"/>
        <c:axId val="285132288"/>
        <c:axId val="0"/>
      </c:bar3DChart>
      <c:catAx>
        <c:axId val="285130752"/>
        <c:scaling>
          <c:orientation val="minMax"/>
        </c:scaling>
        <c:delete val="1"/>
        <c:axPos val="b"/>
        <c:majorTickMark val="out"/>
        <c:minorTickMark val="none"/>
        <c:tickLblPos val="nextTo"/>
        <c:crossAx val="285132288"/>
        <c:crosses val="autoZero"/>
        <c:auto val="1"/>
        <c:lblAlgn val="ctr"/>
        <c:lblOffset val="100"/>
        <c:noMultiLvlLbl val="0"/>
      </c:catAx>
      <c:valAx>
        <c:axId val="285132288"/>
        <c:scaling>
          <c:orientation val="minMax"/>
        </c:scaling>
        <c:delete val="1"/>
        <c:axPos val="l"/>
        <c:numFmt formatCode="0%" sourceLinked="1"/>
        <c:majorTickMark val="out"/>
        <c:minorTickMark val="none"/>
        <c:tickLblPos val="nextTo"/>
        <c:crossAx val="285130752"/>
        <c:crosses val="autoZero"/>
        <c:crossBetween val="between"/>
      </c:valAx>
      <c:spPr>
        <a:noFill/>
        <a:ln w="25400">
          <a:noFill/>
        </a:ln>
      </c:spPr>
    </c:plotArea>
    <c:plotVisOnly val="1"/>
    <c:dispBlanksAs val="gap"/>
    <c:showDLblsOverMax val="0"/>
  </c:chart>
  <c:spPr>
    <a:noFill/>
    <a:ln w="9525">
      <a:noFill/>
    </a:ln>
  </c:spPr>
  <c:txPr>
    <a:bodyPr/>
    <a:lstStyle/>
    <a:p>
      <a:pPr>
        <a:defRPr sz="225"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view3D>
      <c:rotX val="10"/>
      <c:hPercent val="220"/>
      <c:rotY val="0"/>
      <c:depthPercent val="70"/>
      <c:rAngAx val="1"/>
    </c:view3D>
    <c:floor>
      <c:thickness val="0"/>
      <c:spPr>
        <a:noFill/>
        <a:ln w="9525">
          <a:noFill/>
        </a:ln>
      </c:spPr>
    </c:floor>
    <c:sideWall>
      <c:thickness val="0"/>
      <c:spPr>
        <a:noFill/>
        <a:ln w="25400">
          <a:noFill/>
        </a:ln>
      </c:spPr>
    </c:sideWall>
    <c:backWall>
      <c:thickness val="0"/>
      <c:spPr>
        <a:noFill/>
        <a:ln w="25400">
          <a:noFill/>
        </a:ln>
      </c:spPr>
    </c:backWall>
    <c:plotArea>
      <c:layout>
        <c:manualLayout>
          <c:layoutTarget val="inner"/>
          <c:xMode val="edge"/>
          <c:yMode val="edge"/>
          <c:x val="0.23128008998875144"/>
          <c:y val="0.11694298629338"/>
          <c:w val="0.76871991001124862"/>
          <c:h val="0.8096462160979877"/>
        </c:manualLayout>
      </c:layout>
      <c:bar3DChart>
        <c:barDir val="col"/>
        <c:grouping val="percentStacked"/>
        <c:varyColors val="0"/>
        <c:ser>
          <c:idx val="2"/>
          <c:order val="0"/>
          <c:tx>
            <c:strRef>
              <c:f>'Business Impact'!$D$31</c:f>
              <c:strCache>
                <c:ptCount val="1"/>
                <c:pt idx="0">
                  <c:v>Current Profit</c:v>
                </c:pt>
              </c:strCache>
            </c:strRef>
          </c:tx>
          <c:spPr>
            <a:solidFill>
              <a:srgbClr val="00FF00"/>
            </a:solidFill>
          </c:spPr>
          <c:invertIfNegative val="0"/>
          <c:val>
            <c:numRef>
              <c:f>'Business Impact'!$D$32</c:f>
              <c:numCache>
                <c:formatCode>0.0%</c:formatCode>
                <c:ptCount val="1"/>
                <c:pt idx="0">
                  <c:v>0</c:v>
                </c:pt>
              </c:numCache>
            </c:numRef>
          </c:val>
          <c:extLst>
            <c:ext xmlns:c16="http://schemas.microsoft.com/office/drawing/2014/chart" uri="{C3380CC4-5D6E-409C-BE32-E72D297353CC}">
              <c16:uniqueId val="{00000000-E511-45C7-AF22-5391F205109B}"/>
            </c:ext>
          </c:extLst>
        </c:ser>
        <c:ser>
          <c:idx val="1"/>
          <c:order val="1"/>
          <c:tx>
            <c:strRef>
              <c:f>'Business Impact'!$D$23</c:f>
              <c:strCache>
                <c:ptCount val="1"/>
                <c:pt idx="0">
                  <c:v>Current Fixed Cost</c:v>
                </c:pt>
              </c:strCache>
            </c:strRef>
          </c:tx>
          <c:spPr>
            <a:solidFill>
              <a:srgbClr val="993366"/>
            </a:solidFill>
          </c:spPr>
          <c:invertIfNegative val="0"/>
          <c:dPt>
            <c:idx val="0"/>
            <c:invertIfNegative val="0"/>
            <c:bubble3D val="0"/>
            <c:extLst>
              <c:ext xmlns:c16="http://schemas.microsoft.com/office/drawing/2014/chart" uri="{C3380CC4-5D6E-409C-BE32-E72D297353CC}">
                <c16:uniqueId val="{00000001-E511-45C7-AF22-5391F205109B}"/>
              </c:ext>
            </c:extLst>
          </c:dPt>
          <c:val>
            <c:numRef>
              <c:f>'Business Impact'!$D$24</c:f>
              <c:numCache>
                <c:formatCode>0.0%</c:formatCode>
                <c:ptCount val="1"/>
                <c:pt idx="0">
                  <c:v>0</c:v>
                </c:pt>
              </c:numCache>
            </c:numRef>
          </c:val>
          <c:extLst>
            <c:ext xmlns:c16="http://schemas.microsoft.com/office/drawing/2014/chart" uri="{C3380CC4-5D6E-409C-BE32-E72D297353CC}">
              <c16:uniqueId val="{00000002-E511-45C7-AF22-5391F205109B}"/>
            </c:ext>
          </c:extLst>
        </c:ser>
        <c:ser>
          <c:idx val="0"/>
          <c:order val="2"/>
          <c:tx>
            <c:strRef>
              <c:f>'Business Impact'!$D$18</c:f>
              <c:strCache>
                <c:ptCount val="1"/>
                <c:pt idx="0">
                  <c:v>Current Operating Margin</c:v>
                </c:pt>
              </c:strCache>
            </c:strRef>
          </c:tx>
          <c:spPr>
            <a:solidFill>
              <a:srgbClr val="00B0F0"/>
            </a:solidFill>
            <a:ln w="12700">
              <a:solidFill>
                <a:srgbClr val="000000"/>
              </a:solidFill>
              <a:prstDash val="solid"/>
            </a:ln>
          </c:spPr>
          <c:invertIfNegative val="0"/>
          <c:val>
            <c:numRef>
              <c:f>'Business Impact'!$D$19</c:f>
              <c:numCache>
                <c:formatCode>0.0%</c:formatCode>
                <c:ptCount val="1"/>
                <c:pt idx="0">
                  <c:v>0</c:v>
                </c:pt>
              </c:numCache>
            </c:numRef>
          </c:val>
          <c:extLst>
            <c:ext xmlns:c16="http://schemas.microsoft.com/office/drawing/2014/chart" uri="{C3380CC4-5D6E-409C-BE32-E72D297353CC}">
              <c16:uniqueId val="{00000003-E511-45C7-AF22-5391F205109B}"/>
            </c:ext>
          </c:extLst>
        </c:ser>
        <c:ser>
          <c:idx val="5"/>
          <c:order val="3"/>
          <c:tx>
            <c:strRef>
              <c:f>'Business Impact'!$D$9</c:f>
              <c:strCache>
                <c:ptCount val="1"/>
                <c:pt idx="0">
                  <c:v>Current Variable Cost</c:v>
                </c:pt>
              </c:strCache>
            </c:strRef>
          </c:tx>
          <c:spPr>
            <a:solidFill>
              <a:srgbClr val="002060"/>
            </a:solidFill>
            <a:ln w="12700">
              <a:solidFill>
                <a:srgbClr val="000000"/>
              </a:solidFill>
              <a:prstDash val="solid"/>
            </a:ln>
          </c:spPr>
          <c:invertIfNegative val="0"/>
          <c:val>
            <c:numRef>
              <c:f>'Business Impact'!$D$10</c:f>
              <c:numCache>
                <c:formatCode>0.0%</c:formatCode>
                <c:ptCount val="1"/>
                <c:pt idx="0">
                  <c:v>0</c:v>
                </c:pt>
              </c:numCache>
            </c:numRef>
          </c:val>
          <c:extLst>
            <c:ext xmlns:c16="http://schemas.microsoft.com/office/drawing/2014/chart" uri="{C3380CC4-5D6E-409C-BE32-E72D297353CC}">
              <c16:uniqueId val="{00000004-E511-45C7-AF22-5391F205109B}"/>
            </c:ext>
          </c:extLst>
        </c:ser>
        <c:dLbls>
          <c:showLegendKey val="0"/>
          <c:showVal val="0"/>
          <c:showCatName val="0"/>
          <c:showSerName val="0"/>
          <c:showPercent val="0"/>
          <c:showBubbleSize val="0"/>
        </c:dLbls>
        <c:gapWidth val="0"/>
        <c:gapDepth val="0"/>
        <c:shape val="cylinder"/>
        <c:axId val="291341824"/>
        <c:axId val="291343360"/>
        <c:axId val="0"/>
      </c:bar3DChart>
      <c:catAx>
        <c:axId val="291341824"/>
        <c:scaling>
          <c:orientation val="minMax"/>
        </c:scaling>
        <c:delete val="1"/>
        <c:axPos val="b"/>
        <c:majorTickMark val="out"/>
        <c:minorTickMark val="none"/>
        <c:tickLblPos val="nextTo"/>
        <c:crossAx val="291343360"/>
        <c:crosses val="autoZero"/>
        <c:auto val="1"/>
        <c:lblAlgn val="ctr"/>
        <c:lblOffset val="100"/>
        <c:noMultiLvlLbl val="0"/>
      </c:catAx>
      <c:valAx>
        <c:axId val="291343360"/>
        <c:scaling>
          <c:orientation val="minMax"/>
        </c:scaling>
        <c:delete val="1"/>
        <c:axPos val="l"/>
        <c:numFmt formatCode="0%" sourceLinked="1"/>
        <c:majorTickMark val="out"/>
        <c:minorTickMark val="none"/>
        <c:tickLblPos val="nextTo"/>
        <c:crossAx val="291341824"/>
        <c:crosses val="autoZero"/>
        <c:crossBetween val="between"/>
      </c:valAx>
      <c:spPr>
        <a:noFill/>
        <a:ln w="25400">
          <a:noFill/>
        </a:ln>
      </c:spPr>
    </c:plotArea>
    <c:plotVisOnly val="1"/>
    <c:dispBlanksAs val="gap"/>
    <c:showDLblsOverMax val="0"/>
  </c:chart>
  <c:spPr>
    <a:noFill/>
    <a:ln w="9525">
      <a:noFill/>
    </a:ln>
  </c:spPr>
  <c:txPr>
    <a:bodyPr/>
    <a:lstStyle/>
    <a:p>
      <a:pPr>
        <a:defRPr sz="25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3024850042844904"/>
          <c:y val="0.13513513513513875"/>
          <c:w val="0.86889460154243392"/>
          <c:h val="0.67374517374520326"/>
        </c:manualLayout>
      </c:layout>
      <c:barChart>
        <c:barDir val="col"/>
        <c:grouping val="clustered"/>
        <c:varyColors val="0"/>
        <c:ser>
          <c:idx val="0"/>
          <c:order val="0"/>
          <c:tx>
            <c:strRef>
              <c:f>'4 YEAR HISTORY (Auto)'!$A$7</c:f>
              <c:strCache>
                <c:ptCount val="1"/>
                <c:pt idx="0">
                  <c:v>REVENUE</c:v>
                </c:pt>
              </c:strCache>
            </c:strRef>
          </c:tx>
          <c:spPr>
            <a:solidFill>
              <a:srgbClr val="FFFF00"/>
            </a:solidFill>
            <a:ln w="12700">
              <a:solidFill>
                <a:srgbClr val="000000"/>
              </a:solidFill>
              <a:prstDash val="solid"/>
            </a:ln>
          </c:spPr>
          <c:invertIfNegative val="0"/>
          <c:dLbls>
            <c:dLbl>
              <c:idx val="0"/>
              <c:layout>
                <c:manualLayout>
                  <c:x val="6.8356650152959414E-2"/>
                  <c:y val="-3.251755692700581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04A9-40A5-8792-F16743D0F2D6}"/>
                </c:ext>
              </c:extLst>
            </c:dLbl>
            <c:dLbl>
              <c:idx val="1"/>
              <c:delete val="1"/>
              <c:extLst>
                <c:ext xmlns:c15="http://schemas.microsoft.com/office/drawing/2012/chart" uri="{CE6537A1-D6FC-4f65-9D91-7224C49458BB}"/>
                <c:ext xmlns:c16="http://schemas.microsoft.com/office/drawing/2014/chart" uri="{C3380CC4-5D6E-409C-BE32-E72D297353CC}">
                  <c16:uniqueId val="{00000001-04A9-40A5-8792-F16743D0F2D6}"/>
                </c:ext>
              </c:extLst>
            </c:dLbl>
            <c:dLbl>
              <c:idx val="2"/>
              <c:layout>
                <c:manualLayout>
                  <c:x val="7.3669393610663797E-2"/>
                  <c:y val="6.400753959809213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04A9-40A5-8792-F16743D0F2D6}"/>
                </c:ext>
              </c:extLst>
            </c:dLbl>
            <c:dLbl>
              <c:idx val="3"/>
              <c:delete val="1"/>
              <c:extLst>
                <c:ext xmlns:c15="http://schemas.microsoft.com/office/drawing/2012/chart" uri="{CE6537A1-D6FC-4f65-9D91-7224C49458BB}"/>
                <c:ext xmlns:c16="http://schemas.microsoft.com/office/drawing/2014/chart" uri="{C3380CC4-5D6E-409C-BE32-E72D297353CC}">
                  <c16:uniqueId val="{00000003-04A9-40A5-8792-F16743D0F2D6}"/>
                </c:ext>
              </c:extLst>
            </c:dLbl>
            <c:dLbl>
              <c:idx val="4"/>
              <c:layout>
                <c:manualLayout>
                  <c:x val="7.2126947098769781E-2"/>
                  <c:y val="-1.321253762198654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04A9-40A5-8792-F16743D0F2D6}"/>
                </c:ext>
              </c:extLst>
            </c:dLbl>
            <c:dLbl>
              <c:idx val="5"/>
              <c:delete val="1"/>
              <c:extLst>
                <c:ext xmlns:c15="http://schemas.microsoft.com/office/drawing/2012/chart" uri="{CE6537A1-D6FC-4f65-9D91-7224C49458BB}"/>
                <c:ext xmlns:c16="http://schemas.microsoft.com/office/drawing/2014/chart" uri="{C3380CC4-5D6E-409C-BE32-E72D297353CC}">
                  <c16:uniqueId val="{00000005-04A9-40A5-8792-F16743D0F2D6}"/>
                </c:ext>
              </c:extLst>
            </c:dLbl>
            <c:dLbl>
              <c:idx val="6"/>
              <c:layout>
                <c:manualLayout>
                  <c:x val="6.9727691803727399E-2"/>
                  <c:y val="2.539750098805202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04A9-40A5-8792-F16743D0F2D6}"/>
                </c:ext>
              </c:extLst>
            </c:dLbl>
            <c:dLbl>
              <c:idx val="7"/>
              <c:delete val="1"/>
              <c:extLst>
                <c:ext xmlns:c15="http://schemas.microsoft.com/office/drawing/2012/chart" uri="{CE6537A1-D6FC-4f65-9D91-7224C49458BB}"/>
                <c:ext xmlns:c16="http://schemas.microsoft.com/office/drawing/2014/chart" uri="{C3380CC4-5D6E-409C-BE32-E72D297353CC}">
                  <c16:uniqueId val="{00000007-04A9-40A5-8792-F16743D0F2D6}"/>
                </c:ext>
              </c:extLst>
            </c:dLbl>
            <c:dLbl>
              <c:idx val="8"/>
              <c:layout>
                <c:manualLayout>
                  <c:x val="6.9042144038029524E-2"/>
                  <c:y val="1.896249455304570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04A9-40A5-8792-F16743D0F2D6}"/>
                </c:ext>
              </c:extLst>
            </c:dLbl>
            <c:dLbl>
              <c:idx val="9"/>
              <c:delete val="1"/>
              <c:extLst>
                <c:ext xmlns:c15="http://schemas.microsoft.com/office/drawing/2012/chart" uri="{CE6537A1-D6FC-4f65-9D91-7224C49458BB}"/>
                <c:ext xmlns:c16="http://schemas.microsoft.com/office/drawing/2014/chart" uri="{C3380CC4-5D6E-409C-BE32-E72D297353CC}">
                  <c16:uniqueId val="{00000009-04A9-40A5-8792-F16743D0F2D6}"/>
                </c:ext>
              </c:extLst>
            </c:dLbl>
            <c:spPr>
              <a:noFill/>
              <a:ln w="25400">
                <a:noFill/>
              </a:ln>
            </c:spPr>
            <c:txPr>
              <a:bodyPr/>
              <a:lstStyle/>
              <a:p>
                <a:pPr>
                  <a:defRPr sz="155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'4 YEAR HISTORY (Auto)'!$B$4:$K$5</c:f>
              <c:multiLvlStrCache>
                <c:ptCount val="7"/>
                <c:lvl>
                  <c:pt idx="0">
                    <c:v>12</c:v>
                  </c:pt>
                  <c:pt idx="2">
                    <c:v>12</c:v>
                  </c:pt>
                  <c:pt idx="4">
                    <c:v>12</c:v>
                  </c:pt>
                  <c:pt idx="6">
                    <c:v>12</c:v>
                  </c:pt>
                </c:lvl>
                <c:lvl>
                  <c:pt idx="0">
                    <c:v>2022</c:v>
                  </c:pt>
                  <c:pt idx="2">
                    <c:v>2023</c:v>
                  </c:pt>
                  <c:pt idx="4">
                    <c:v>2024</c:v>
                  </c:pt>
                  <c:pt idx="6">
                    <c:v>2025</c:v>
                  </c:pt>
                </c:lvl>
              </c:multiLvlStrCache>
            </c:multiLvlStrRef>
          </c:cat>
          <c:val>
            <c:numRef>
              <c:f>'4 YEAR HISTORY (Auto)'!$B$7:$K$7</c:f>
              <c:numCache>
                <c:formatCode>0.0%</c:formatCode>
                <c:ptCount val="10"/>
                <c:pt idx="0" formatCode="_(&quot;$&quot;* #,##0_);_(&quot;$&quot;* \(#,##0\);_(&quot;$&quot;* &quot;-&quot;_);_(@_)">
                  <c:v>0</c:v>
                </c:pt>
                <c:pt idx="1">
                  <c:v>1</c:v>
                </c:pt>
                <c:pt idx="2" formatCode="_(&quot;$&quot;* #,##0_);_(&quot;$&quot;* \(#,##0\);_(&quot;$&quot;* &quot;-&quot;_);_(@_)">
                  <c:v>0</c:v>
                </c:pt>
                <c:pt idx="3">
                  <c:v>1</c:v>
                </c:pt>
                <c:pt idx="4" formatCode="_(&quot;$&quot;* #,##0_);_(&quot;$&quot;* \(#,##0\);_(&quot;$&quot;* &quot;-&quot;_);_(@_)">
                  <c:v>0</c:v>
                </c:pt>
                <c:pt idx="5">
                  <c:v>1</c:v>
                </c:pt>
                <c:pt idx="6" formatCode="_(&quot;$&quot;* #,##0_);_(&quot;$&quot;* \(#,##0\);_(&quot;$&quot;* &quot;-&quot;_);_(@_)">
                  <c:v>0</c:v>
                </c:pt>
                <c:pt idx="7">
                  <c:v>1</c:v>
                </c:pt>
                <c:pt idx="8" formatCode="_(&quot;$&quot;* #,##0_);_(&quot;$&quot;* \(#,##0\);_(&quot;$&quot;* &quot;-&quot;_);_(@_)">
                  <c:v>0</c:v>
                </c:pt>
                <c:pt idx="9">
                  <c:v>1</c:v>
                </c:pt>
              </c:numCache>
            </c:numRef>
          </c:val>
          <c:extLst>
            <c:ext xmlns:c16="http://schemas.microsoft.com/office/drawing/2014/chart" uri="{C3380CC4-5D6E-409C-BE32-E72D297353CC}">
              <c16:uniqueId val="{0000000A-04A9-40A5-8792-F16743D0F2D6}"/>
            </c:ext>
          </c:extLst>
        </c:ser>
        <c:ser>
          <c:idx val="1"/>
          <c:order val="1"/>
          <c:tx>
            <c:strRef>
              <c:f>'4 YEAR HISTORY (Auto)'!$A$8</c:f>
              <c:strCache>
                <c:ptCount val="1"/>
                <c:pt idx="0">
                  <c:v>COGS</c:v>
                </c:pt>
              </c:strCache>
            </c:strRef>
          </c:tx>
          <c:spPr>
            <a:solidFill>
              <a:srgbClr val="FF0000"/>
            </a:solidFill>
            <a:ln w="12700">
              <a:solidFill>
                <a:srgbClr val="000000"/>
              </a:solidFill>
              <a:prstDash val="solid"/>
            </a:ln>
          </c:spPr>
          <c:invertIfNegative val="0"/>
          <c:cat>
            <c:multiLvlStrRef>
              <c:f>'4 YEAR HISTORY (Auto)'!$B$4:$K$5</c:f>
              <c:multiLvlStrCache>
                <c:ptCount val="7"/>
                <c:lvl>
                  <c:pt idx="0">
                    <c:v>12</c:v>
                  </c:pt>
                  <c:pt idx="2">
                    <c:v>12</c:v>
                  </c:pt>
                  <c:pt idx="4">
                    <c:v>12</c:v>
                  </c:pt>
                  <c:pt idx="6">
                    <c:v>12</c:v>
                  </c:pt>
                </c:lvl>
                <c:lvl>
                  <c:pt idx="0">
                    <c:v>2022</c:v>
                  </c:pt>
                  <c:pt idx="2">
                    <c:v>2023</c:v>
                  </c:pt>
                  <c:pt idx="4">
                    <c:v>2024</c:v>
                  </c:pt>
                  <c:pt idx="6">
                    <c:v>2025</c:v>
                  </c:pt>
                </c:lvl>
              </c:multiLvlStrCache>
            </c:multiLvlStrRef>
          </c:cat>
          <c:val>
            <c:numRef>
              <c:f>'4 YEAR HISTORY (Auto)'!$B$8:$K$8</c:f>
              <c:numCache>
                <c:formatCode>0.0%</c:formatCode>
                <c:ptCount val="10"/>
                <c:pt idx="0" formatCode="_(&quot;$&quot;* #,##0_);_(&quot;$&quot;* \(#,##0\);_(&quot;$&quot;* &quot;-&quot;_);_(@_)">
                  <c:v>0</c:v>
                </c:pt>
                <c:pt idx="1">
                  <c:v>0</c:v>
                </c:pt>
                <c:pt idx="2" formatCode="_(&quot;$&quot;* #,##0_);_(&quot;$&quot;* \(#,##0\);_(&quot;$&quot;* &quot;-&quot;_);_(@_)">
                  <c:v>0</c:v>
                </c:pt>
                <c:pt idx="3">
                  <c:v>0</c:v>
                </c:pt>
                <c:pt idx="4" formatCode="_(&quot;$&quot;* #,##0_);_(&quot;$&quot;* \(#,##0\);_(&quot;$&quot;* &quot;-&quot;_);_(@_)">
                  <c:v>0</c:v>
                </c:pt>
                <c:pt idx="5">
                  <c:v>0</c:v>
                </c:pt>
                <c:pt idx="6" formatCode="_(&quot;$&quot;* #,##0_);_(&quot;$&quot;* \(#,##0\);_(&quot;$&quot;* &quot;-&quot;_);_(@_)">
                  <c:v>209272</c:v>
                </c:pt>
                <c:pt idx="7">
                  <c:v>0</c:v>
                </c:pt>
                <c:pt idx="8" formatCode="_(&quot;$&quot;* #,##0_);_(&quot;$&quot;* \(#,##0\);_(&quot;$&quot;* &quot;-&quot;_);_(@_)">
                  <c:v>209272</c:v>
                </c:pt>
                <c:pt idx="9">
                  <c:v>0</c:v>
                </c:pt>
              </c:numCache>
            </c:numRef>
          </c:val>
          <c:extLst>
            <c:ext xmlns:c16="http://schemas.microsoft.com/office/drawing/2014/chart" uri="{C3380CC4-5D6E-409C-BE32-E72D297353CC}">
              <c16:uniqueId val="{0000000B-04A9-40A5-8792-F16743D0F2D6}"/>
            </c:ext>
          </c:extLst>
        </c:ser>
        <c:ser>
          <c:idx val="2"/>
          <c:order val="2"/>
          <c:tx>
            <c:strRef>
              <c:f>'4 YEAR HISTORY (Auto)'!$A$10</c:f>
              <c:strCache>
                <c:ptCount val="1"/>
                <c:pt idx="0">
                  <c:v>EXPENSE</c:v>
                </c:pt>
              </c:strCache>
            </c:strRef>
          </c:tx>
          <c:spPr>
            <a:solidFill>
              <a:srgbClr val="00CCFF"/>
            </a:solidFill>
            <a:ln w="12700">
              <a:solidFill>
                <a:srgbClr val="000000"/>
              </a:solidFill>
              <a:prstDash val="solid"/>
            </a:ln>
          </c:spPr>
          <c:invertIfNegative val="0"/>
          <c:cat>
            <c:multiLvlStrRef>
              <c:f>'4 YEAR HISTORY (Auto)'!$B$4:$K$5</c:f>
              <c:multiLvlStrCache>
                <c:ptCount val="7"/>
                <c:lvl>
                  <c:pt idx="0">
                    <c:v>12</c:v>
                  </c:pt>
                  <c:pt idx="2">
                    <c:v>12</c:v>
                  </c:pt>
                  <c:pt idx="4">
                    <c:v>12</c:v>
                  </c:pt>
                  <c:pt idx="6">
                    <c:v>12</c:v>
                  </c:pt>
                </c:lvl>
                <c:lvl>
                  <c:pt idx="0">
                    <c:v>2022</c:v>
                  </c:pt>
                  <c:pt idx="2">
                    <c:v>2023</c:v>
                  </c:pt>
                  <c:pt idx="4">
                    <c:v>2024</c:v>
                  </c:pt>
                  <c:pt idx="6">
                    <c:v>2025</c:v>
                  </c:pt>
                </c:lvl>
              </c:multiLvlStrCache>
            </c:multiLvlStrRef>
          </c:cat>
          <c:val>
            <c:numRef>
              <c:f>'4 YEAR HISTORY (Auto)'!$B$10:$K$10</c:f>
              <c:numCache>
                <c:formatCode>0.0%</c:formatCode>
                <c:ptCount val="10"/>
                <c:pt idx="0" formatCode="_(&quot;$&quot;* #,##0_);_(&quot;$&quot;* \(#,##0\);_(&quot;$&quot;* &quot;-&quot;_);_(@_)">
                  <c:v>-230828</c:v>
                </c:pt>
                <c:pt idx="1">
                  <c:v>0</c:v>
                </c:pt>
                <c:pt idx="2" formatCode="_(&quot;$&quot;* #,##0_);_(&quot;$&quot;* \(#,##0\);_(&quot;$&quot;* &quot;-&quot;_);_(@_)">
                  <c:v>-324886</c:v>
                </c:pt>
                <c:pt idx="3">
                  <c:v>0</c:v>
                </c:pt>
                <c:pt idx="4" formatCode="_(&quot;$&quot;* #,##0_);_(&quot;$&quot;* \(#,##0\);_(&quot;$&quot;* &quot;-&quot;_);_(@_)">
                  <c:v>-300778</c:v>
                </c:pt>
                <c:pt idx="5">
                  <c:v>0</c:v>
                </c:pt>
                <c:pt idx="6" formatCode="_(&quot;$&quot;* #,##0_);_(&quot;$&quot;* \(#,##0\);_(&quot;$&quot;* &quot;-&quot;_);_(@_)">
                  <c:v>-476609</c:v>
                </c:pt>
                <c:pt idx="7">
                  <c:v>0</c:v>
                </c:pt>
                <c:pt idx="8" formatCode="_(&quot;$&quot;* #,##0_);_(&quot;$&quot;* \(#,##0\);_(&quot;$&quot;* &quot;-&quot;_);_(@_)">
                  <c:v>-1333101</c:v>
                </c:pt>
                <c:pt idx="9">
                  <c:v>0</c:v>
                </c:pt>
              </c:numCache>
            </c:numRef>
          </c:val>
          <c:extLst>
            <c:ext xmlns:c16="http://schemas.microsoft.com/office/drawing/2014/chart" uri="{C3380CC4-5D6E-409C-BE32-E72D297353CC}">
              <c16:uniqueId val="{0000000C-04A9-40A5-8792-F16743D0F2D6}"/>
            </c:ext>
          </c:extLst>
        </c:ser>
        <c:ser>
          <c:idx val="3"/>
          <c:order val="3"/>
          <c:tx>
            <c:strRef>
              <c:f>'4 YEAR HISTORY (Auto)'!$A$11</c:f>
              <c:strCache>
                <c:ptCount val="1"/>
                <c:pt idx="0">
                  <c:v>OPERATING INCOME</c:v>
                </c:pt>
              </c:strCache>
            </c:strRef>
          </c:tx>
          <c:spPr>
            <a:solidFill>
              <a:srgbClr val="00FF00"/>
            </a:solidFill>
            <a:ln w="12700">
              <a:solidFill>
                <a:srgbClr val="000000"/>
              </a:solidFill>
              <a:prstDash val="solid"/>
            </a:ln>
          </c:spPr>
          <c:invertIfNegative val="0"/>
          <c:dLbls>
            <c:dLbl>
              <c:idx val="0"/>
              <c:layout>
                <c:manualLayout>
                  <c:x val="4.3368726223904794E-2"/>
                  <c:y val="-2.3938223938224754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04A9-40A5-8792-F16743D0F2D6}"/>
                </c:ext>
              </c:extLst>
            </c:dLbl>
            <c:dLbl>
              <c:idx val="1"/>
              <c:delete val="1"/>
              <c:extLst>
                <c:ext xmlns:c15="http://schemas.microsoft.com/office/drawing/2012/chart" uri="{CE6537A1-D6FC-4f65-9D91-7224C49458BB}"/>
                <c:ext xmlns:c16="http://schemas.microsoft.com/office/drawing/2014/chart" uri="{C3380CC4-5D6E-409C-BE32-E72D297353CC}">
                  <c16:uniqueId val="{0000000E-04A9-40A5-8792-F16743D0F2D6}"/>
                </c:ext>
              </c:extLst>
            </c:dLbl>
            <c:dLbl>
              <c:idx val="2"/>
              <c:layout>
                <c:manualLayout>
                  <c:x val="4.5253874696810061E-2"/>
                  <c:y val="-4.6332046332054884E-4"/>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04A9-40A5-8792-F16743D0F2D6}"/>
                </c:ext>
              </c:extLst>
            </c:dLbl>
            <c:dLbl>
              <c:idx val="3"/>
              <c:delete val="1"/>
              <c:extLst>
                <c:ext xmlns:c15="http://schemas.microsoft.com/office/drawing/2012/chart" uri="{CE6537A1-D6FC-4f65-9D91-7224C49458BB}"/>
                <c:ext xmlns:c16="http://schemas.microsoft.com/office/drawing/2014/chart" uri="{C3380CC4-5D6E-409C-BE32-E72D297353CC}">
                  <c16:uniqueId val="{00000010-04A9-40A5-8792-F16743D0F2D6}"/>
                </c:ext>
              </c:extLst>
            </c:dLbl>
            <c:dLbl>
              <c:idx val="4"/>
              <c:layout>
                <c:manualLayout>
                  <c:x val="4.5425225677315717E-2"/>
                  <c:y val="1.467181467181378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04A9-40A5-8792-F16743D0F2D6}"/>
                </c:ext>
              </c:extLst>
            </c:dLbl>
            <c:dLbl>
              <c:idx val="5"/>
              <c:delete val="1"/>
              <c:extLst>
                <c:ext xmlns:c15="http://schemas.microsoft.com/office/drawing/2012/chart" uri="{CE6537A1-D6FC-4f65-9D91-7224C49458BB}"/>
                <c:ext xmlns:c16="http://schemas.microsoft.com/office/drawing/2014/chart" uri="{C3380CC4-5D6E-409C-BE32-E72D297353CC}">
                  <c16:uniqueId val="{00000012-04A9-40A5-8792-F16743D0F2D6}"/>
                </c:ext>
              </c:extLst>
            </c:dLbl>
            <c:dLbl>
              <c:idx val="6"/>
              <c:layout>
                <c:manualLayout>
                  <c:x val="4.9881160351868084E-2"/>
                  <c:y val="1.467181467181378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04A9-40A5-8792-F16743D0F2D6}"/>
                </c:ext>
              </c:extLst>
            </c:dLbl>
            <c:dLbl>
              <c:idx val="7"/>
              <c:delete val="1"/>
              <c:extLst>
                <c:ext xmlns:c15="http://schemas.microsoft.com/office/drawing/2012/chart" uri="{CE6537A1-D6FC-4f65-9D91-7224C49458BB}"/>
                <c:ext xmlns:c16="http://schemas.microsoft.com/office/drawing/2014/chart" uri="{C3380CC4-5D6E-409C-BE32-E72D297353CC}">
                  <c16:uniqueId val="{00000014-04A9-40A5-8792-F16743D0F2D6}"/>
                </c:ext>
              </c:extLst>
            </c:dLbl>
            <c:dLbl>
              <c:idx val="8"/>
              <c:layout>
                <c:manualLayout>
                  <c:x val="3.8055928885576656E-2"/>
                  <c:y val="-1.397683397683403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04A9-40A5-8792-F16743D0F2D6}"/>
                </c:ext>
              </c:extLst>
            </c:dLbl>
            <c:dLbl>
              <c:idx val="9"/>
              <c:delete val="1"/>
              <c:extLst>
                <c:ext xmlns:c15="http://schemas.microsoft.com/office/drawing/2012/chart" uri="{CE6537A1-D6FC-4f65-9D91-7224C49458BB}"/>
                <c:ext xmlns:c16="http://schemas.microsoft.com/office/drawing/2014/chart" uri="{C3380CC4-5D6E-409C-BE32-E72D297353CC}">
                  <c16:uniqueId val="{00000016-04A9-40A5-8792-F16743D0F2D6}"/>
                </c:ext>
              </c:extLst>
            </c:dLbl>
            <c:spPr>
              <a:noFill/>
              <a:ln w="25400">
                <a:noFill/>
              </a:ln>
            </c:spPr>
            <c:txPr>
              <a:bodyPr/>
              <a:lstStyle/>
              <a:p>
                <a:pPr>
                  <a:defRPr sz="155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multiLvlStrRef>
              <c:f>'4 YEAR HISTORY (Auto)'!$B$4:$K$5</c:f>
              <c:multiLvlStrCache>
                <c:ptCount val="7"/>
                <c:lvl>
                  <c:pt idx="0">
                    <c:v>12</c:v>
                  </c:pt>
                  <c:pt idx="2">
                    <c:v>12</c:v>
                  </c:pt>
                  <c:pt idx="4">
                    <c:v>12</c:v>
                  </c:pt>
                  <c:pt idx="6">
                    <c:v>12</c:v>
                  </c:pt>
                </c:lvl>
                <c:lvl>
                  <c:pt idx="0">
                    <c:v>2022</c:v>
                  </c:pt>
                  <c:pt idx="2">
                    <c:v>2023</c:v>
                  </c:pt>
                  <c:pt idx="4">
                    <c:v>2024</c:v>
                  </c:pt>
                  <c:pt idx="6">
                    <c:v>2025</c:v>
                  </c:pt>
                </c:lvl>
              </c:multiLvlStrCache>
            </c:multiLvlStrRef>
          </c:cat>
          <c:val>
            <c:numRef>
              <c:f>'4 YEAR HISTORY (Auto)'!$B$11:$K$11</c:f>
              <c:numCache>
                <c:formatCode>0.0%</c:formatCode>
                <c:ptCount val="10"/>
                <c:pt idx="0" formatCode="_(&quot;$&quot;* #,##0_);_(&quot;$&quot;* \(#,##0\);_(&quot;$&quot;* &quot;-&quot;_);_(@_)">
                  <c:v>230828</c:v>
                </c:pt>
                <c:pt idx="1">
                  <c:v>0</c:v>
                </c:pt>
                <c:pt idx="2" formatCode="_(&quot;$&quot;* #,##0_);_(&quot;$&quot;* \(#,##0\);_(&quot;$&quot;* &quot;-&quot;_);_(@_)">
                  <c:v>324886</c:v>
                </c:pt>
                <c:pt idx="3">
                  <c:v>0</c:v>
                </c:pt>
                <c:pt idx="4" formatCode="_(&quot;$&quot;* #,##0_);_(&quot;$&quot;* \(#,##0\);_(&quot;$&quot;* &quot;-&quot;_);_(@_)">
                  <c:v>300778</c:v>
                </c:pt>
                <c:pt idx="5">
                  <c:v>0</c:v>
                </c:pt>
                <c:pt idx="6" formatCode="_(&quot;$&quot;* #,##0_);_(&quot;$&quot;* \(#,##0\);_(&quot;$&quot;* &quot;-&quot;_);_(@_)">
                  <c:v>267337</c:v>
                </c:pt>
                <c:pt idx="7">
                  <c:v>0</c:v>
                </c:pt>
                <c:pt idx="8" formatCode="_(&quot;$&quot;* #,##0_);_(&quot;$&quot;* \(#,##0\);_(&quot;$&quot;* &quot;-&quot;_);_(@_)">
                  <c:v>1123829</c:v>
                </c:pt>
                <c:pt idx="9">
                  <c:v>0</c:v>
                </c:pt>
              </c:numCache>
            </c:numRef>
          </c:val>
          <c:extLst>
            <c:ext xmlns:c16="http://schemas.microsoft.com/office/drawing/2014/chart" uri="{C3380CC4-5D6E-409C-BE32-E72D297353CC}">
              <c16:uniqueId val="{00000017-04A9-40A5-8792-F16743D0F2D6}"/>
            </c:ext>
          </c:extLst>
        </c:ser>
        <c:dLbls>
          <c:showLegendKey val="0"/>
          <c:showVal val="0"/>
          <c:showCatName val="0"/>
          <c:showSerName val="0"/>
          <c:showPercent val="0"/>
          <c:showBubbleSize val="0"/>
        </c:dLbls>
        <c:gapWidth val="150"/>
        <c:axId val="297559552"/>
        <c:axId val="297561088"/>
      </c:barChart>
      <c:catAx>
        <c:axId val="29755955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297561088"/>
        <c:crosses val="autoZero"/>
        <c:auto val="1"/>
        <c:lblAlgn val="ctr"/>
        <c:lblOffset val="100"/>
        <c:tickLblSkip val="1"/>
        <c:tickMarkSkip val="1"/>
        <c:noMultiLvlLbl val="0"/>
      </c:catAx>
      <c:valAx>
        <c:axId val="297561088"/>
        <c:scaling>
          <c:orientation val="minMax"/>
        </c:scaling>
        <c:delete val="0"/>
        <c:axPos val="l"/>
        <c:majorGridlines>
          <c:spPr>
            <a:ln w="3175">
              <a:solidFill>
                <a:srgbClr val="000000"/>
              </a:solidFill>
              <a:prstDash val="solid"/>
            </a:ln>
          </c:spPr>
        </c:majorGridlines>
        <c:numFmt formatCode="_(&quot;$&quot;* #,##0_);_(&quot;$&quot;* \(#,##0\);_(&quot;$&quot;* &quot;-&quot;_);_(@_)" sourceLinked="1"/>
        <c:majorTickMark val="out"/>
        <c:minorTickMark val="none"/>
        <c:tickLblPos val="nextTo"/>
        <c:spPr>
          <a:ln w="3175">
            <a:solidFill>
              <a:srgbClr val="000000"/>
            </a:solidFill>
            <a:prstDash val="solid"/>
          </a:ln>
        </c:spPr>
        <c:txPr>
          <a:bodyPr rot="0" vert="horz"/>
          <a:lstStyle/>
          <a:p>
            <a:pPr>
              <a:defRPr sz="1550" b="0" i="0" u="none" strike="noStrike" baseline="0">
                <a:solidFill>
                  <a:srgbClr val="000000"/>
                </a:solidFill>
                <a:latin typeface="Arial"/>
                <a:ea typeface="Arial"/>
                <a:cs typeface="Arial"/>
              </a:defRPr>
            </a:pPr>
            <a:endParaRPr lang="en-US"/>
          </a:p>
        </c:txPr>
        <c:crossAx val="297559552"/>
        <c:crosses val="autoZero"/>
        <c:crossBetween val="between"/>
      </c:valAx>
      <c:spPr>
        <a:solidFill>
          <a:srgbClr val="FFFFFF"/>
        </a:solidFill>
        <a:ln w="12700">
          <a:solidFill>
            <a:srgbClr val="808080"/>
          </a:solidFill>
          <a:prstDash val="solid"/>
        </a:ln>
      </c:spPr>
    </c:plotArea>
    <c:legend>
      <c:legendPos val="r"/>
      <c:layout>
        <c:manualLayout>
          <c:xMode val="edge"/>
          <c:yMode val="edge"/>
          <c:x val="0.26132297428369206"/>
          <c:y val="1.3513513513513521E-2"/>
          <c:w val="0.50303008928066362"/>
          <c:h val="6.1776061776061784E-2"/>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oddHeader>&amp;C&amp;"Arial,Bold"&amp;20LJSC, Ltd.
5 Year Projections</c:oddHeader>
    </c:headerFooter>
    <c:pageMargins b="1" l="0.75000000000001366" r="0.75000000000001366" t="2.2000000000000002" header="0.51" footer="0.5"/>
    <c:pageSetup orientation="landscape" horizontalDpi="-3" verticalDpi="12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850684411536994"/>
          <c:y val="0.12068965517241392"/>
          <c:w val="0.8642537755646279"/>
          <c:h val="0.77586206896551724"/>
        </c:manualLayout>
      </c:layout>
      <c:barChart>
        <c:barDir val="col"/>
        <c:grouping val="clustered"/>
        <c:varyColors val="0"/>
        <c:ser>
          <c:idx val="0"/>
          <c:order val="0"/>
          <c:tx>
            <c:strRef>
              <c:f>'5 YEAR PROJECTIONS'!$A$6</c:f>
              <c:strCache>
                <c:ptCount val="1"/>
                <c:pt idx="0">
                  <c:v>REVENUE</c:v>
                </c:pt>
              </c:strCache>
            </c:strRef>
          </c:tx>
          <c:spPr>
            <a:solidFill>
              <a:srgbClr val="FFFF00"/>
            </a:solidFill>
            <a:ln w="12700">
              <a:solidFill>
                <a:srgbClr val="000000"/>
              </a:solidFill>
              <a:prstDash val="solid"/>
            </a:ln>
          </c:spPr>
          <c:invertIfNegative val="0"/>
          <c:dLbls>
            <c:dLbl>
              <c:idx val="0"/>
              <c:layout>
                <c:manualLayout>
                  <c:x val="6.8496646455739524E-2"/>
                  <c:y val="9.4972395691917746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598C-46BF-B1C8-21FF735F9877}"/>
                </c:ext>
              </c:extLst>
            </c:dLbl>
            <c:dLbl>
              <c:idx val="1"/>
              <c:delete val="1"/>
              <c:extLst>
                <c:ext xmlns:c15="http://schemas.microsoft.com/office/drawing/2012/chart" uri="{CE6537A1-D6FC-4f65-9D91-7224C49458BB}"/>
                <c:ext xmlns:c16="http://schemas.microsoft.com/office/drawing/2014/chart" uri="{C3380CC4-5D6E-409C-BE32-E72D297353CC}">
                  <c16:uniqueId val="{00000001-598C-46BF-B1C8-21FF735F9877}"/>
                </c:ext>
              </c:extLst>
            </c:dLbl>
            <c:dLbl>
              <c:idx val="2"/>
              <c:layout>
                <c:manualLayout>
                  <c:x val="7.302151670218586E-2"/>
                  <c:y val="2.2428274051950386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598C-46BF-B1C8-21FF735F9877}"/>
                </c:ext>
              </c:extLst>
            </c:dLbl>
            <c:dLbl>
              <c:idx val="3"/>
              <c:delete val="1"/>
              <c:extLst>
                <c:ext xmlns:c15="http://schemas.microsoft.com/office/drawing/2012/chart" uri="{CE6537A1-D6FC-4f65-9D91-7224C49458BB}"/>
                <c:ext xmlns:c16="http://schemas.microsoft.com/office/drawing/2014/chart" uri="{C3380CC4-5D6E-409C-BE32-E72D297353CC}">
                  <c16:uniqueId val="{00000003-598C-46BF-B1C8-21FF735F9877}"/>
                </c:ext>
              </c:extLst>
            </c:dLbl>
            <c:dLbl>
              <c:idx val="4"/>
              <c:layout>
                <c:manualLayout>
                  <c:x val="7.1211542520411009E-2"/>
                  <c:y val="1.3915286451262519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598C-46BF-B1C8-21FF735F9877}"/>
                </c:ext>
              </c:extLst>
            </c:dLbl>
            <c:dLbl>
              <c:idx val="5"/>
              <c:delete val="1"/>
              <c:extLst>
                <c:ext xmlns:c15="http://schemas.microsoft.com/office/drawing/2012/chart" uri="{CE6537A1-D6FC-4f65-9D91-7224C49458BB}"/>
                <c:ext xmlns:c16="http://schemas.microsoft.com/office/drawing/2014/chart" uri="{C3380CC4-5D6E-409C-BE32-E72D297353CC}">
                  <c16:uniqueId val="{00000005-598C-46BF-B1C8-21FF735F9877}"/>
                </c:ext>
              </c:extLst>
            </c:dLbl>
            <c:dLbl>
              <c:idx val="6"/>
              <c:layout>
                <c:manualLayout>
                  <c:x val="7.0306546114096521E-2"/>
                  <c:y val="1.544008507557252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6-598C-46BF-B1C8-21FF735F9877}"/>
                </c:ext>
              </c:extLst>
            </c:dLbl>
            <c:dLbl>
              <c:idx val="7"/>
              <c:delete val="1"/>
              <c:extLst>
                <c:ext xmlns:c15="http://schemas.microsoft.com/office/drawing/2012/chart" uri="{CE6537A1-D6FC-4f65-9D91-7224C49458BB}"/>
                <c:ext xmlns:c16="http://schemas.microsoft.com/office/drawing/2014/chart" uri="{C3380CC4-5D6E-409C-BE32-E72D297353CC}">
                  <c16:uniqueId val="{00000007-598C-46BF-B1C8-21FF735F9877}"/>
                </c:ext>
              </c:extLst>
            </c:dLbl>
            <c:dLbl>
              <c:idx val="8"/>
              <c:layout>
                <c:manualLayout>
                  <c:x val="6.9401644718530123E-2"/>
                  <c:y val="1.3422029142909355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8-598C-46BF-B1C8-21FF735F9877}"/>
                </c:ext>
              </c:extLst>
            </c:dLbl>
            <c:dLbl>
              <c:idx val="9"/>
              <c:delete val="1"/>
              <c:extLst>
                <c:ext xmlns:c15="http://schemas.microsoft.com/office/drawing/2012/chart" uri="{CE6537A1-D6FC-4f65-9D91-7224C49458BB}"/>
                <c:ext xmlns:c16="http://schemas.microsoft.com/office/drawing/2014/chart" uri="{C3380CC4-5D6E-409C-BE32-E72D297353CC}">
                  <c16:uniqueId val="{00000009-598C-46BF-B1C8-21FF735F9877}"/>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'5 YEAR PROJECTIONS'!$B$4:$K$5</c:f>
              <c:strCache>
                <c:ptCount val="9"/>
                <c:pt idx="0">
                  <c:v>2014</c:v>
                </c:pt>
                <c:pt idx="2">
                  <c:v>2015</c:v>
                </c:pt>
                <c:pt idx="4">
                  <c:v>2016</c:v>
                </c:pt>
                <c:pt idx="6">
                  <c:v>2017</c:v>
                </c:pt>
                <c:pt idx="8">
                  <c:v>2018</c:v>
                </c:pt>
              </c:strCache>
            </c:strRef>
          </c:cat>
          <c:val>
            <c:numRef>
              <c:f>'5 YEAR PROJECTIONS'!$B$6:$K$6</c:f>
              <c:numCache>
                <c:formatCode>0%</c:formatCode>
                <c:ptCount val="10"/>
                <c:pt idx="0" formatCode="_(&quot;$&quot;* #,##0_);_(&quot;$&quot;* \(#,##0\);_(&quot;$&quot;* &quot;-&quot;_);_(@_)">
                  <c:v>0</c:v>
                </c:pt>
                <c:pt idx="1">
                  <c:v>1</c:v>
                </c:pt>
                <c:pt idx="2" formatCode="_(&quot;$&quot;* #,##0_);_(&quot;$&quot;* \(#,##0\);_(&quot;$&quot;* &quot;-&quot;_);_(@_)">
                  <c:v>0</c:v>
                </c:pt>
                <c:pt idx="3">
                  <c:v>1</c:v>
                </c:pt>
                <c:pt idx="4" formatCode="_(&quot;$&quot;* #,##0_);_(&quot;$&quot;* \(#,##0\);_(&quot;$&quot;* &quot;-&quot;_);_(@_)">
                  <c:v>0</c:v>
                </c:pt>
                <c:pt idx="5">
                  <c:v>1</c:v>
                </c:pt>
                <c:pt idx="6" formatCode="_(&quot;$&quot;* #,##0_);_(&quot;$&quot;* \(#,##0\);_(&quot;$&quot;* &quot;-&quot;_);_(@_)">
                  <c:v>0</c:v>
                </c:pt>
                <c:pt idx="7">
                  <c:v>1</c:v>
                </c:pt>
                <c:pt idx="8" formatCode="_(&quot;$&quot;* #,##0_);_(&quot;$&quot;* \(#,##0\);_(&quot;$&quot;* &quot;-&quot;_);_(@_)">
                  <c:v>0</c:v>
                </c:pt>
                <c:pt idx="9">
                  <c:v>1</c:v>
                </c:pt>
              </c:numCache>
            </c:numRef>
          </c:val>
          <c:extLst>
            <c:ext xmlns:c16="http://schemas.microsoft.com/office/drawing/2014/chart" uri="{C3380CC4-5D6E-409C-BE32-E72D297353CC}">
              <c16:uniqueId val="{0000000A-598C-46BF-B1C8-21FF735F9877}"/>
            </c:ext>
          </c:extLst>
        </c:ser>
        <c:ser>
          <c:idx val="1"/>
          <c:order val="1"/>
          <c:tx>
            <c:strRef>
              <c:f>'5 YEAR PROJECTIONS'!$A$7</c:f>
              <c:strCache>
                <c:ptCount val="1"/>
                <c:pt idx="0">
                  <c:v>COGS</c:v>
                </c:pt>
              </c:strCache>
            </c:strRef>
          </c:tx>
          <c:spPr>
            <a:solidFill>
              <a:srgbClr val="FF0000"/>
            </a:solidFill>
            <a:ln w="12700">
              <a:solidFill>
                <a:srgbClr val="000000"/>
              </a:solidFill>
              <a:prstDash val="solid"/>
            </a:ln>
          </c:spPr>
          <c:invertIfNegative val="0"/>
          <c:cat>
            <c:strRef>
              <c:f>'5 YEAR PROJECTIONS'!$B$4:$K$5</c:f>
              <c:strCache>
                <c:ptCount val="9"/>
                <c:pt idx="0">
                  <c:v>2014</c:v>
                </c:pt>
                <c:pt idx="2">
                  <c:v>2015</c:v>
                </c:pt>
                <c:pt idx="4">
                  <c:v>2016</c:v>
                </c:pt>
                <c:pt idx="6">
                  <c:v>2017</c:v>
                </c:pt>
                <c:pt idx="8">
                  <c:v>2018</c:v>
                </c:pt>
              </c:strCache>
            </c:strRef>
          </c:cat>
          <c:val>
            <c:numRef>
              <c:f>'5 YEAR PROJECTIONS'!$B$7:$K$7</c:f>
              <c:numCache>
                <c:formatCode>0%</c:formatCode>
                <c:ptCount val="10"/>
                <c:pt idx="0" formatCode="_(&quot;$&quot;* #,##0_);_(&quot;$&quot;* \(#,##0\);_(&quot;$&quot;* &quot;-&quot;_);_(@_)">
                  <c:v>0</c:v>
                </c:pt>
                <c:pt idx="1">
                  <c:v>0</c:v>
                </c:pt>
                <c:pt idx="2" formatCode="_(&quot;$&quot;* #,##0_);_(&quot;$&quot;* \(#,##0\);_(&quot;$&quot;* &quot;-&quot;_);_(@_)">
                  <c:v>0</c:v>
                </c:pt>
                <c:pt idx="3">
                  <c:v>0</c:v>
                </c:pt>
                <c:pt idx="4" formatCode="_(&quot;$&quot;* #,##0_);_(&quot;$&quot;* \(#,##0\);_(&quot;$&quot;* &quot;-&quot;_);_(@_)">
                  <c:v>0</c:v>
                </c:pt>
                <c:pt idx="5">
                  <c:v>0</c:v>
                </c:pt>
                <c:pt idx="6" formatCode="_(&quot;$&quot;* #,##0_);_(&quot;$&quot;* \(#,##0\);_(&quot;$&quot;* &quot;-&quot;_);_(@_)">
                  <c:v>0</c:v>
                </c:pt>
                <c:pt idx="7">
                  <c:v>0</c:v>
                </c:pt>
                <c:pt idx="8" formatCode="_(&quot;$&quot;* #,##0_);_(&quot;$&quot;* \(#,##0\);_(&quot;$&quot;* &quot;-&quot;_);_(@_)">
                  <c:v>0</c:v>
                </c:pt>
                <c:pt idx="9">
                  <c:v>0</c:v>
                </c:pt>
              </c:numCache>
            </c:numRef>
          </c:val>
          <c:extLst>
            <c:ext xmlns:c16="http://schemas.microsoft.com/office/drawing/2014/chart" uri="{C3380CC4-5D6E-409C-BE32-E72D297353CC}">
              <c16:uniqueId val="{0000000B-598C-46BF-B1C8-21FF735F9877}"/>
            </c:ext>
          </c:extLst>
        </c:ser>
        <c:ser>
          <c:idx val="2"/>
          <c:order val="2"/>
          <c:tx>
            <c:strRef>
              <c:f>'5 YEAR PROJECTIONS'!$A$9</c:f>
              <c:strCache>
                <c:ptCount val="1"/>
                <c:pt idx="0">
                  <c:v>EXPENSE</c:v>
                </c:pt>
              </c:strCache>
            </c:strRef>
          </c:tx>
          <c:spPr>
            <a:solidFill>
              <a:srgbClr val="00CCFF"/>
            </a:solidFill>
            <a:ln w="12700">
              <a:solidFill>
                <a:srgbClr val="000000"/>
              </a:solidFill>
              <a:prstDash val="solid"/>
            </a:ln>
          </c:spPr>
          <c:invertIfNegative val="0"/>
          <c:cat>
            <c:strRef>
              <c:f>'5 YEAR PROJECTIONS'!$B$4:$K$5</c:f>
              <c:strCache>
                <c:ptCount val="9"/>
                <c:pt idx="0">
                  <c:v>2014</c:v>
                </c:pt>
                <c:pt idx="2">
                  <c:v>2015</c:v>
                </c:pt>
                <c:pt idx="4">
                  <c:v>2016</c:v>
                </c:pt>
                <c:pt idx="6">
                  <c:v>2017</c:v>
                </c:pt>
                <c:pt idx="8">
                  <c:v>2018</c:v>
                </c:pt>
              </c:strCache>
            </c:strRef>
          </c:cat>
          <c:val>
            <c:numRef>
              <c:f>'5 YEAR PROJECTIONS'!$B$9:$K$9</c:f>
              <c:numCache>
                <c:formatCode>0%</c:formatCode>
                <c:ptCount val="10"/>
                <c:pt idx="0" formatCode="_(&quot;$&quot;* #,##0_);_(&quot;$&quot;* \(#,##0\);_(&quot;$&quot;* &quot;-&quot;_);_(@_)">
                  <c:v>0</c:v>
                </c:pt>
                <c:pt idx="1">
                  <c:v>0</c:v>
                </c:pt>
                <c:pt idx="2" formatCode="_(&quot;$&quot;* #,##0_);_(&quot;$&quot;* \(#,##0\);_(&quot;$&quot;* &quot;-&quot;_);_(@_)">
                  <c:v>0</c:v>
                </c:pt>
                <c:pt idx="3">
                  <c:v>0</c:v>
                </c:pt>
                <c:pt idx="4" formatCode="_(&quot;$&quot;* #,##0_);_(&quot;$&quot;* \(#,##0\);_(&quot;$&quot;* &quot;-&quot;_);_(@_)">
                  <c:v>0</c:v>
                </c:pt>
                <c:pt idx="5">
                  <c:v>0</c:v>
                </c:pt>
                <c:pt idx="6" formatCode="_(&quot;$&quot;* #,##0_);_(&quot;$&quot;* \(#,##0\);_(&quot;$&quot;* &quot;-&quot;_);_(@_)">
                  <c:v>0</c:v>
                </c:pt>
                <c:pt idx="7">
                  <c:v>0</c:v>
                </c:pt>
                <c:pt idx="8" formatCode="_(&quot;$&quot;* #,##0_);_(&quot;$&quot;* \(#,##0\);_(&quot;$&quot;* &quot;-&quot;_);_(@_)">
                  <c:v>0</c:v>
                </c:pt>
                <c:pt idx="9">
                  <c:v>0</c:v>
                </c:pt>
              </c:numCache>
            </c:numRef>
          </c:val>
          <c:extLst>
            <c:ext xmlns:c16="http://schemas.microsoft.com/office/drawing/2014/chart" uri="{C3380CC4-5D6E-409C-BE32-E72D297353CC}">
              <c16:uniqueId val="{0000000C-598C-46BF-B1C8-21FF735F9877}"/>
            </c:ext>
          </c:extLst>
        </c:ser>
        <c:ser>
          <c:idx val="3"/>
          <c:order val="3"/>
          <c:tx>
            <c:strRef>
              <c:f>'5 YEAR PROJECTIONS'!$A$10</c:f>
              <c:strCache>
                <c:ptCount val="1"/>
                <c:pt idx="0">
                  <c:v>OPERATING PROFIT</c:v>
                </c:pt>
              </c:strCache>
            </c:strRef>
          </c:tx>
          <c:spPr>
            <a:solidFill>
              <a:srgbClr val="00FF00"/>
            </a:solidFill>
            <a:ln w="12700">
              <a:solidFill>
                <a:srgbClr val="000000"/>
              </a:solidFill>
              <a:prstDash val="solid"/>
            </a:ln>
          </c:spPr>
          <c:invertIfNegative val="0"/>
          <c:dLbls>
            <c:dLbl>
              <c:idx val="0"/>
              <c:layout>
                <c:manualLayout>
                  <c:x val="5.4230324771626114E-2"/>
                  <c:y val="8.635170603674561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D-598C-46BF-B1C8-21FF735F9877}"/>
                </c:ext>
              </c:extLst>
            </c:dLbl>
            <c:dLbl>
              <c:idx val="1"/>
              <c:delete val="1"/>
              <c:extLst>
                <c:ext xmlns:c15="http://schemas.microsoft.com/office/drawing/2012/chart" uri="{CE6537A1-D6FC-4f65-9D91-7224C49458BB}"/>
                <c:ext xmlns:c16="http://schemas.microsoft.com/office/drawing/2014/chart" uri="{C3380CC4-5D6E-409C-BE32-E72D297353CC}">
                  <c16:uniqueId val="{0000000E-598C-46BF-B1C8-21FF735F9877}"/>
                </c:ext>
              </c:extLst>
            </c:dLbl>
            <c:dLbl>
              <c:idx val="2"/>
              <c:layout>
                <c:manualLayout>
                  <c:x val="5.5135378926980311E-2"/>
                  <c:y val="1.1307584396778602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F-598C-46BF-B1C8-21FF735F9877}"/>
                </c:ext>
              </c:extLst>
            </c:dLbl>
            <c:dLbl>
              <c:idx val="3"/>
              <c:delete val="1"/>
              <c:extLst>
                <c:ext xmlns:c15="http://schemas.microsoft.com/office/drawing/2012/chart" uri="{CE6537A1-D6FC-4f65-9D91-7224C49458BB}"/>
                <c:ext xmlns:c16="http://schemas.microsoft.com/office/drawing/2014/chart" uri="{C3380CC4-5D6E-409C-BE32-E72D297353CC}">
                  <c16:uniqueId val="{00000010-598C-46BF-B1C8-21FF735F9877}"/>
                </c:ext>
              </c:extLst>
            </c:dLbl>
            <c:dLbl>
              <c:idx val="4"/>
              <c:layout>
                <c:manualLayout>
                  <c:x val="5.5135360296126125E-2"/>
                  <c:y val="1.2872205629468761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1-598C-46BF-B1C8-21FF735F9877}"/>
                </c:ext>
              </c:extLst>
            </c:dLbl>
            <c:dLbl>
              <c:idx val="5"/>
              <c:delete val="1"/>
              <c:extLst>
                <c:ext xmlns:c15="http://schemas.microsoft.com/office/drawing/2012/chart" uri="{CE6537A1-D6FC-4f65-9D91-7224C49458BB}"/>
                <c:ext xmlns:c16="http://schemas.microsoft.com/office/drawing/2014/chart" uri="{C3380CC4-5D6E-409C-BE32-E72D297353CC}">
                  <c16:uniqueId val="{00000012-598C-46BF-B1C8-21FF735F9877}"/>
                </c:ext>
              </c:extLst>
            </c:dLbl>
            <c:dLbl>
              <c:idx val="6"/>
              <c:layout>
                <c:manualLayout>
                  <c:x val="5.9660230542574112E-2"/>
                  <c:y val="1.3486288351887477E-2"/>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3-598C-46BF-B1C8-21FF735F9877}"/>
                </c:ext>
              </c:extLst>
            </c:dLbl>
            <c:dLbl>
              <c:idx val="7"/>
              <c:delete val="1"/>
              <c:extLst>
                <c:ext xmlns:c15="http://schemas.microsoft.com/office/drawing/2012/chart" uri="{CE6537A1-D6FC-4f65-9D91-7224C49458BB}"/>
                <c:ext xmlns:c16="http://schemas.microsoft.com/office/drawing/2014/chart" uri="{C3380CC4-5D6E-409C-BE32-E72D297353CC}">
                  <c16:uniqueId val="{00000014-598C-46BF-B1C8-21FF735F9877}"/>
                </c:ext>
              </c:extLst>
            </c:dLbl>
            <c:dLbl>
              <c:idx val="8"/>
              <c:layout>
                <c:manualLayout>
                  <c:x val="4.7895500830737167E-2"/>
                  <c:y val="-3.9109874196759792E-3"/>
                </c:manualLayout>
              </c:layout>
              <c:dLblPos val="outEnd"/>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15-598C-46BF-B1C8-21FF735F9877}"/>
                </c:ext>
              </c:extLst>
            </c:dLbl>
            <c:dLbl>
              <c:idx val="9"/>
              <c:delete val="1"/>
              <c:extLst>
                <c:ext xmlns:c15="http://schemas.microsoft.com/office/drawing/2012/chart" uri="{CE6537A1-D6FC-4f65-9D91-7224C49458BB}"/>
                <c:ext xmlns:c16="http://schemas.microsoft.com/office/drawing/2014/chart" uri="{C3380CC4-5D6E-409C-BE32-E72D297353CC}">
                  <c16:uniqueId val="{00000016-598C-46BF-B1C8-21FF735F9877}"/>
                </c:ext>
              </c:extLst>
            </c:dLbl>
            <c:spPr>
              <a:noFill/>
              <a:ln w="25400">
                <a:noFill/>
              </a:ln>
            </c:spPr>
            <c:txPr>
              <a:bodyPr/>
              <a:lstStyle/>
              <a:p>
                <a:pPr>
                  <a:defRPr sz="12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'5 YEAR PROJECTIONS'!$B$4:$K$5</c:f>
              <c:strCache>
                <c:ptCount val="9"/>
                <c:pt idx="0">
                  <c:v>2014</c:v>
                </c:pt>
                <c:pt idx="2">
                  <c:v>2015</c:v>
                </c:pt>
                <c:pt idx="4">
                  <c:v>2016</c:v>
                </c:pt>
                <c:pt idx="6">
                  <c:v>2017</c:v>
                </c:pt>
                <c:pt idx="8">
                  <c:v>2018</c:v>
                </c:pt>
              </c:strCache>
            </c:strRef>
          </c:cat>
          <c:val>
            <c:numRef>
              <c:f>'5 YEAR PROJECTIONS'!$B$10:$K$10</c:f>
              <c:numCache>
                <c:formatCode>0%</c:formatCode>
                <c:ptCount val="10"/>
                <c:pt idx="1">
                  <c:v>0.1</c:v>
                </c:pt>
                <c:pt idx="3">
                  <c:v>0.1</c:v>
                </c:pt>
                <c:pt idx="5">
                  <c:v>0.1</c:v>
                </c:pt>
                <c:pt idx="7">
                  <c:v>0.1</c:v>
                </c:pt>
                <c:pt idx="9">
                  <c:v>0.1</c:v>
                </c:pt>
              </c:numCache>
            </c:numRef>
          </c:val>
          <c:extLst>
            <c:ext xmlns:c16="http://schemas.microsoft.com/office/drawing/2014/chart" uri="{C3380CC4-5D6E-409C-BE32-E72D297353CC}">
              <c16:uniqueId val="{00000017-598C-46BF-B1C8-21FF735F9877}"/>
            </c:ext>
          </c:extLst>
        </c:ser>
        <c:dLbls>
          <c:showLegendKey val="0"/>
          <c:showVal val="0"/>
          <c:showCatName val="0"/>
          <c:showSerName val="0"/>
          <c:showPercent val="0"/>
          <c:showBubbleSize val="0"/>
        </c:dLbls>
        <c:gapWidth val="150"/>
        <c:axId val="297449344"/>
        <c:axId val="297450880"/>
      </c:barChart>
      <c:catAx>
        <c:axId val="297449344"/>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97450880"/>
        <c:crosses val="autoZero"/>
        <c:auto val="1"/>
        <c:lblAlgn val="ctr"/>
        <c:lblOffset val="100"/>
        <c:tickLblSkip val="1"/>
        <c:tickMarkSkip val="1"/>
        <c:noMultiLvlLbl val="0"/>
      </c:catAx>
      <c:valAx>
        <c:axId val="297450880"/>
        <c:scaling>
          <c:orientation val="minMax"/>
        </c:scaling>
        <c:delete val="0"/>
        <c:axPos val="l"/>
        <c:majorGridlines>
          <c:spPr>
            <a:ln w="3175">
              <a:solidFill>
                <a:srgbClr val="000000"/>
              </a:solidFill>
              <a:prstDash val="solid"/>
            </a:ln>
          </c:spPr>
        </c:majorGridlines>
        <c:numFmt formatCode="_(&quot;$&quot;* #,##0_);_(&quot;$&quot;* \(#,##0\);_(&quot;$&quot;* &quot;-&quot;_);_(@_)" sourceLinked="1"/>
        <c:majorTickMark val="out"/>
        <c:minorTickMark val="none"/>
        <c:tickLblPos val="nextTo"/>
        <c:spPr>
          <a:ln w="3175">
            <a:solidFill>
              <a:srgbClr val="000000"/>
            </a:solidFill>
            <a:prstDash val="solid"/>
          </a:ln>
        </c:spPr>
        <c:txPr>
          <a:bodyPr rot="0" vert="horz"/>
          <a:lstStyle/>
          <a:p>
            <a:pPr>
              <a:defRPr sz="1200" b="0" i="0" u="none" strike="noStrike" baseline="0">
                <a:solidFill>
                  <a:srgbClr val="000000"/>
                </a:solidFill>
                <a:latin typeface="Arial"/>
                <a:ea typeface="Arial"/>
                <a:cs typeface="Arial"/>
              </a:defRPr>
            </a:pPr>
            <a:endParaRPr lang="en-US"/>
          </a:p>
        </c:txPr>
        <c:crossAx val="297449344"/>
        <c:crosses val="autoZero"/>
        <c:crossBetween val="between"/>
      </c:valAx>
      <c:spPr>
        <a:solidFill>
          <a:srgbClr val="FFFFFF"/>
        </a:solidFill>
        <a:ln w="12700">
          <a:solidFill>
            <a:srgbClr val="808080"/>
          </a:solidFill>
          <a:prstDash val="solid"/>
        </a:ln>
      </c:spPr>
    </c:plotArea>
    <c:legend>
      <c:legendPos val="r"/>
      <c:layout>
        <c:manualLayout>
          <c:xMode val="edge"/>
          <c:yMode val="edge"/>
          <c:x val="0.31724200963942439"/>
          <c:y val="1.508620689655172E-2"/>
          <c:w val="0.48179199504167386"/>
          <c:h val="6.3134231652005837E-2"/>
        </c:manualLayout>
      </c:layout>
      <c:overlay val="0"/>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200" b="0" i="0" u="none" strike="noStrike" baseline="0">
          <a:solidFill>
            <a:srgbClr val="000000"/>
          </a:solidFill>
          <a:latin typeface="Arial"/>
          <a:ea typeface="Arial"/>
          <a:cs typeface="Arial"/>
        </a:defRPr>
      </a:pPr>
      <a:endParaRPr lang="en-US"/>
    </a:p>
  </c:txPr>
  <c:printSettings>
    <c:headerFooter alignWithMargins="0">
      <c:oddHeader>&amp;C&amp;"Arial,Bold"&amp;20LJSC, Ltd.
5 Year Projections</c:oddHeader>
    </c:headerFooter>
    <c:pageMargins b="1" l="0.75000000000001366" r="0.75000000000001366" t="1.1700000000000021" header="0.51" footer="0.5"/>
    <c:pageSetup orientation="landscape" horizontalDpi="-3" verticalDpi="12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3.9242180362813767E-2"/>
          <c:y val="9.1325589251838573E-3"/>
          <c:w val="0.94986103560367718"/>
          <c:h val="0.86528537230435298"/>
        </c:manualLayout>
      </c:layout>
      <c:barChart>
        <c:barDir val="col"/>
        <c:grouping val="clustered"/>
        <c:varyColors val="0"/>
        <c:ser>
          <c:idx val="2"/>
          <c:order val="2"/>
          <c:tx>
            <c:v>Existing Effectiveness</c:v>
          </c:tx>
          <c:spPr>
            <a:solidFill>
              <a:srgbClr val="C00000"/>
            </a:solidFill>
          </c:spPr>
          <c:invertIfNegative val="0"/>
          <c:dLbls>
            <c:spPr>
              <a:noFill/>
              <a:ln>
                <a:noFill/>
              </a:ln>
              <a:effectLst/>
            </c:spPr>
            <c:txPr>
              <a:bodyPr/>
              <a:lstStyle/>
              <a:p>
                <a:pPr>
                  <a:defRPr b="1"/>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25"/>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numLit>
          </c:cat>
          <c:val>
            <c:numRef>
              <c:f>'Employee Questionnaire Tally'!$J$20:$J$44</c:f>
              <c:numCache>
                <c:formatCode>0%</c:formatCode>
                <c:ptCount val="2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numCache>
            </c:numRef>
          </c:val>
          <c:extLst>
            <c:ext xmlns:c16="http://schemas.microsoft.com/office/drawing/2014/chart" uri="{C3380CC4-5D6E-409C-BE32-E72D297353CC}">
              <c16:uniqueId val="{00000000-DBDD-4933-8205-5D0E4EBDF7EB}"/>
            </c:ext>
          </c:extLst>
        </c:ser>
        <c:dLbls>
          <c:showLegendKey val="0"/>
          <c:showVal val="0"/>
          <c:showCatName val="0"/>
          <c:showSerName val="0"/>
          <c:showPercent val="0"/>
          <c:showBubbleSize val="0"/>
        </c:dLbls>
        <c:gapWidth val="75"/>
        <c:axId val="178576000"/>
        <c:axId val="178787072"/>
      </c:barChart>
      <c:lineChart>
        <c:grouping val="standard"/>
        <c:varyColors val="0"/>
        <c:ser>
          <c:idx val="1"/>
          <c:order val="0"/>
          <c:tx>
            <c:v>Targeted Organizational Effectiveness % (Minimum)</c:v>
          </c:tx>
          <c:spPr>
            <a:ln w="22225">
              <a:solidFill>
                <a:srgbClr val="00FF00"/>
              </a:solidFill>
            </a:ln>
          </c:spPr>
          <c:marker>
            <c:symbol val="none"/>
          </c:marker>
          <c:dLbls>
            <c:spPr>
              <a:noFill/>
              <a:ln w="12700" cap="sq">
                <a:noFill/>
                <a:bevel/>
              </a:ln>
            </c:spPr>
            <c:txPr>
              <a:bodyPr/>
              <a:lstStyle/>
              <a:p>
                <a:pPr>
                  <a:defRPr sz="1400">
                    <a:solidFill>
                      <a:srgbClr val="00FF00"/>
                    </a:solidFill>
                  </a:defRPr>
                </a:pPr>
                <a:endParaRPr lang="en-US"/>
              </a:p>
            </c:txPr>
            <c:dLblPos val="l"/>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'Employee Questionnaire Tally'!$E$10</c:f>
              <c:numCache>
                <c:formatCode>0%</c:formatCode>
                <c:ptCount val="1"/>
              </c:numCache>
            </c:numRef>
          </c:val>
          <c:smooth val="0"/>
          <c:extLst>
            <c:ext xmlns:c16="http://schemas.microsoft.com/office/drawing/2014/chart" uri="{C3380CC4-5D6E-409C-BE32-E72D297353CC}">
              <c16:uniqueId val="{00000001-DBDD-4933-8205-5D0E4EBDF7EB}"/>
            </c:ext>
          </c:extLst>
        </c:ser>
        <c:ser>
          <c:idx val="0"/>
          <c:order val="1"/>
          <c:tx>
            <c:v>Average Current Organizational Effectiveness %</c:v>
          </c:tx>
          <c:spPr>
            <a:ln w="25400">
              <a:solidFill>
                <a:srgbClr val="FF0000"/>
              </a:solidFill>
              <a:prstDash val="sysDot"/>
            </a:ln>
          </c:spPr>
          <c:marker>
            <c:symbol val="none"/>
          </c:marker>
          <c:dLbls>
            <c:dLbl>
              <c:idx val="0"/>
              <c:spPr>
                <a:ln>
                  <a:noFill/>
                </a:ln>
                <a:effectLst>
                  <a:glow rad="127000">
                    <a:srgbClr val="66FF33"/>
                  </a:glow>
                </a:effectLst>
              </c:spPr>
              <c:txPr>
                <a:bodyPr/>
                <a:lstStyle/>
                <a:p>
                  <a:pPr>
                    <a:defRPr sz="1400" b="1">
                      <a:solidFill>
                        <a:srgbClr val="FF0000"/>
                      </a:solidFill>
                    </a:defRPr>
                  </a:pPr>
                  <a:endParaRPr lang="en-US"/>
                </a:p>
              </c:txPr>
              <c:dLblPos val="l"/>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BDD-4933-8205-5D0E4EBDF7EB}"/>
                </c:ext>
              </c:extLst>
            </c:dLbl>
            <c:dLbl>
              <c:idx val="24"/>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BDD-4933-8205-5D0E4EBDF7EB}"/>
                </c:ext>
              </c:extLst>
            </c:dLbl>
            <c:spPr>
              <a:ln>
                <a:noFill/>
              </a:ln>
            </c:spPr>
            <c:txPr>
              <a:bodyPr/>
              <a:lstStyle/>
              <a:p>
                <a:pPr>
                  <a:defRPr sz="1400" b="1">
                    <a:solidFill>
                      <a:srgbClr val="FF0000"/>
                    </a:solidFill>
                  </a:defRPr>
                </a:pPr>
                <a:endParaRPr lang="en-US"/>
              </a:p>
            </c:txPr>
            <c:dLblPos val="ctr"/>
            <c:showLegendKey val="0"/>
            <c:showVal val="0"/>
            <c:showCatName val="0"/>
            <c:showSerName val="0"/>
            <c:showPercent val="0"/>
            <c:showBubbleSize val="0"/>
            <c:extLst>
              <c:ext xmlns:c15="http://schemas.microsoft.com/office/drawing/2012/chart" uri="{CE6537A1-D6FC-4f65-9D91-7224C49458BB}">
                <c15:showLeaderLines val="0"/>
              </c:ext>
            </c:extLst>
          </c:dLbls>
          <c:val>
            <c:numRef>
              <c:f>'Employee Questionnaire Tally'!$E$12</c:f>
              <c:numCache>
                <c:formatCode>0%</c:formatCode>
                <c:ptCount val="1"/>
              </c:numCache>
            </c:numRef>
          </c:val>
          <c:smooth val="0"/>
          <c:extLst>
            <c:ext xmlns:c16="http://schemas.microsoft.com/office/drawing/2014/chart" uri="{C3380CC4-5D6E-409C-BE32-E72D297353CC}">
              <c16:uniqueId val="{00000004-DBDD-4933-8205-5D0E4EBDF7EB}"/>
            </c:ext>
          </c:extLst>
        </c:ser>
        <c:dLbls>
          <c:showLegendKey val="0"/>
          <c:showVal val="0"/>
          <c:showCatName val="0"/>
          <c:showSerName val="0"/>
          <c:showPercent val="0"/>
          <c:showBubbleSize val="0"/>
        </c:dLbls>
        <c:marker val="1"/>
        <c:smooth val="0"/>
        <c:axId val="178576000"/>
        <c:axId val="178787072"/>
      </c:lineChart>
      <c:catAx>
        <c:axId val="178576000"/>
        <c:scaling>
          <c:orientation val="minMax"/>
        </c:scaling>
        <c:delete val="0"/>
        <c:axPos val="b"/>
        <c:title>
          <c:tx>
            <c:rich>
              <a:bodyPr/>
              <a:lstStyle/>
              <a:p>
                <a:pPr>
                  <a:defRPr sz="1400"/>
                </a:pPr>
                <a:r>
                  <a:rPr lang="en-US" sz="1400"/>
                  <a:t>Employee Survey Question Number</a:t>
                </a:r>
              </a:p>
            </c:rich>
          </c:tx>
          <c:layout>
            <c:manualLayout>
              <c:xMode val="edge"/>
              <c:yMode val="edge"/>
              <c:x val="0.4115910395944849"/>
              <c:y val="0.93089565504746064"/>
            </c:manualLayout>
          </c:layout>
          <c:overlay val="0"/>
        </c:title>
        <c:numFmt formatCode="General" sourceLinked="1"/>
        <c:majorTickMark val="none"/>
        <c:minorTickMark val="none"/>
        <c:tickLblPos val="nextTo"/>
        <c:txPr>
          <a:bodyPr/>
          <a:lstStyle/>
          <a:p>
            <a:pPr>
              <a:defRPr b="1"/>
            </a:pPr>
            <a:endParaRPr lang="en-US"/>
          </a:p>
        </c:txPr>
        <c:crossAx val="178787072"/>
        <c:crosses val="autoZero"/>
        <c:auto val="1"/>
        <c:lblAlgn val="ctr"/>
        <c:lblOffset val="100"/>
        <c:noMultiLvlLbl val="0"/>
      </c:catAx>
      <c:valAx>
        <c:axId val="178787072"/>
        <c:scaling>
          <c:orientation val="minMax"/>
          <c:max val="1"/>
          <c:min val="0"/>
        </c:scaling>
        <c:delete val="0"/>
        <c:axPos val="l"/>
        <c:majorGridlines/>
        <c:minorGridlines>
          <c:spPr>
            <a:ln>
              <a:noFill/>
            </a:ln>
          </c:spPr>
        </c:minorGridlines>
        <c:title>
          <c:tx>
            <c:rich>
              <a:bodyPr rot="-5400000" vert="horz"/>
              <a:lstStyle/>
              <a:p>
                <a:pPr>
                  <a:defRPr sz="1400"/>
                </a:pPr>
                <a:r>
                  <a:rPr lang="en-US" sz="1400"/>
                  <a:t>Positive Response Percentage</a:t>
                </a:r>
              </a:p>
            </c:rich>
          </c:tx>
          <c:overlay val="0"/>
        </c:title>
        <c:numFmt formatCode="0%" sourceLinked="0"/>
        <c:majorTickMark val="none"/>
        <c:minorTickMark val="none"/>
        <c:tickLblPos val="nextTo"/>
        <c:txPr>
          <a:bodyPr/>
          <a:lstStyle/>
          <a:p>
            <a:pPr>
              <a:defRPr b="1"/>
            </a:pPr>
            <a:endParaRPr lang="en-US"/>
          </a:p>
        </c:txPr>
        <c:crossAx val="178576000"/>
        <c:crosses val="autoZero"/>
        <c:crossBetween val="between"/>
      </c:valAx>
    </c:plotArea>
    <c:legend>
      <c:legendPos val="t"/>
      <c:layout>
        <c:manualLayout>
          <c:xMode val="edge"/>
          <c:yMode val="edge"/>
          <c:x val="0.12061823979748437"/>
          <c:y val="3.3097127560238727E-2"/>
          <c:w val="0.65041675201629978"/>
          <c:h val="2.5863427850729606E-2"/>
        </c:manualLayout>
      </c:layout>
      <c:overlay val="0"/>
      <c:txPr>
        <a:bodyPr/>
        <a:lstStyle/>
        <a:p>
          <a:pPr>
            <a:defRPr sz="1400"/>
          </a:pPr>
          <a:endParaRPr lang="en-US"/>
        </a:p>
      </c:txPr>
    </c:legend>
    <c:plotVisOnly val="1"/>
    <c:dispBlanksAs val="gap"/>
    <c:showDLblsOverMax val="0"/>
  </c:chart>
  <c:txPr>
    <a:bodyPr/>
    <a:lstStyle/>
    <a:p>
      <a:pPr>
        <a:defRPr sz="1200"/>
      </a:pPr>
      <a:endParaRPr lang="en-US"/>
    </a:p>
  </c:txPr>
  <c:printSettings>
    <c:headerFooter/>
    <c:pageMargins b="0.75" l="0.25" r="0.25" t="0.75" header="0.3" footer="0.3"/>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'P&amp;L COMPARISONS'!$B$5</c:f>
              <c:strCache>
                <c:ptCount val="1"/>
                <c:pt idx="0">
                  <c:v>2025</c:v>
                </c:pt>
              </c:strCache>
            </c:strRef>
          </c:tx>
          <c:dPt>
            <c:idx val="2"/>
            <c:bubble3D val="0"/>
            <c:spPr>
              <a:solidFill>
                <a:srgbClr val="FFFF00"/>
              </a:solidFill>
            </c:spPr>
            <c:extLst>
              <c:ext xmlns:c16="http://schemas.microsoft.com/office/drawing/2014/chart" uri="{C3380CC4-5D6E-409C-BE32-E72D297353CC}">
                <c16:uniqueId val="{00000001-AA27-493B-9B87-AFBBACEEB7FF}"/>
              </c:ext>
            </c:extLst>
          </c:dPt>
          <c:dPt>
            <c:idx val="3"/>
            <c:bubble3D val="0"/>
            <c:spPr>
              <a:solidFill>
                <a:srgbClr val="66FF33"/>
              </a:solidFill>
            </c:spPr>
            <c:extLst>
              <c:ext xmlns:c16="http://schemas.microsoft.com/office/drawing/2014/chart" uri="{C3380CC4-5D6E-409C-BE32-E72D297353CC}">
                <c16:uniqueId val="{00000003-AA27-493B-9B87-AFBBACEEB7FF}"/>
              </c:ext>
            </c:extLst>
          </c:dPt>
          <c:dLbls>
            <c:dLbl>
              <c:idx val="2"/>
              <c:spPr/>
              <c:txPr>
                <a:bodyPr/>
                <a:lstStyle/>
                <a:p>
                  <a:pPr>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AA27-493B-9B87-AFBBACEEB7FF}"/>
                </c:ext>
              </c:extLst>
            </c:dLbl>
            <c:spPr>
              <a:noFill/>
              <a:ln>
                <a:noFill/>
              </a:ln>
              <a:effectLst/>
            </c:spPr>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('P&amp;L COMPARISONS'!$A$15,'P&amp;L COMPARISONS'!$A$25,'P&amp;L COMPARISONS'!$A$34,'P&amp;L COMPARISONS'!$A$37)</c:f>
              <c:strCache>
                <c:ptCount val="4"/>
                <c:pt idx="0">
                  <c:v>Total Variable Cost (COGS)</c:v>
                </c:pt>
                <c:pt idx="1">
                  <c:v>Total Indirect Cost</c:v>
                </c:pt>
                <c:pt idx="2">
                  <c:v>Total G &amp; A Cost</c:v>
                </c:pt>
                <c:pt idx="3">
                  <c:v>NET OPERATING INCOME </c:v>
                </c:pt>
              </c:strCache>
            </c:strRef>
          </c:cat>
          <c:val>
            <c:numRef>
              <c:f>('P&amp;L COMPARISONS'!$B$15,'P&amp;L COMPARISONS'!$B$25,'P&amp;L COMPARISONS'!$B$34,'P&amp;L COMPARISONS'!$B$37)</c:f>
              <c:numCache>
                <c:formatCode>_("$"* #,##0_);_("$"* \(#,##0\);_("$"* "-"??_);_(@_)</c:formatCode>
                <c:ptCount val="4"/>
                <c:pt idx="0">
                  <c:v>209272</c:v>
                </c:pt>
                <c:pt idx="1">
                  <c:v>0</c:v>
                </c:pt>
                <c:pt idx="2">
                  <c:v>-476609</c:v>
                </c:pt>
                <c:pt idx="3">
                  <c:v>267337</c:v>
                </c:pt>
              </c:numCache>
            </c:numRef>
          </c:val>
          <c:extLst>
            <c:ext xmlns:c16="http://schemas.microsoft.com/office/drawing/2014/chart" uri="{C3380CC4-5D6E-409C-BE32-E72D297353CC}">
              <c16:uniqueId val="{00000004-AA27-493B-9B87-AFBBACEEB7FF}"/>
            </c:ext>
          </c:extLst>
        </c:ser>
        <c:dLbls>
          <c:showLegendKey val="0"/>
          <c:showVal val="0"/>
          <c:showCatName val="0"/>
          <c:showSerName val="0"/>
          <c:showPercent val="1"/>
          <c:showBubbleSize val="0"/>
          <c:showLeaderLines val="1"/>
        </c:dLbls>
        <c:firstSliceAng val="0"/>
      </c:pieChart>
      <c:spPr>
        <a:noFill/>
        <a:ln w="25400">
          <a:noFill/>
        </a:ln>
      </c:spPr>
    </c:plotArea>
    <c:legend>
      <c:legendPos val="b"/>
      <c:overlay val="0"/>
    </c:legend>
    <c:plotVisOnly val="1"/>
    <c:dispBlanksAs val="zero"/>
    <c:showDLblsOverMax val="0"/>
  </c:chart>
  <c:printSettings>
    <c:headerFooter/>
    <c:pageMargins b="0.75000000000001377" l="0.70000000000000062" r="0.70000000000000062" t="0.75000000000001377" header="0.30000000000000032" footer="0.30000000000000032"/>
    <c:pageSetup orientation="portrait"/>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'P&amp;L COMPARISONS'!$E$5</c:f>
              <c:strCache>
                <c:ptCount val="1"/>
                <c:pt idx="0">
                  <c:v>2024</c:v>
                </c:pt>
              </c:strCache>
            </c:strRef>
          </c:tx>
          <c:dPt>
            <c:idx val="2"/>
            <c:bubble3D val="0"/>
            <c:spPr>
              <a:solidFill>
                <a:srgbClr val="FFFF00"/>
              </a:solidFill>
            </c:spPr>
            <c:extLst>
              <c:ext xmlns:c16="http://schemas.microsoft.com/office/drawing/2014/chart" uri="{C3380CC4-5D6E-409C-BE32-E72D297353CC}">
                <c16:uniqueId val="{00000001-D9CA-4C7C-8181-B4953EBEC1EE}"/>
              </c:ext>
            </c:extLst>
          </c:dPt>
          <c:dPt>
            <c:idx val="3"/>
            <c:bubble3D val="0"/>
            <c:spPr>
              <a:solidFill>
                <a:srgbClr val="66FF33"/>
              </a:solidFill>
            </c:spPr>
            <c:extLst>
              <c:ext xmlns:c16="http://schemas.microsoft.com/office/drawing/2014/chart" uri="{C3380CC4-5D6E-409C-BE32-E72D297353CC}">
                <c16:uniqueId val="{00000003-D9CA-4C7C-8181-B4953EBEC1EE}"/>
              </c:ext>
            </c:extLst>
          </c:dPt>
          <c:dLbls>
            <c:dLbl>
              <c:idx val="2"/>
              <c:spPr/>
              <c:txPr>
                <a:bodyPr/>
                <a:lstStyle/>
                <a:p>
                  <a:pPr>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D9CA-4C7C-8181-B4953EBEC1EE}"/>
                </c:ext>
              </c:extLst>
            </c:dLbl>
            <c:spPr>
              <a:noFill/>
              <a:ln>
                <a:noFill/>
              </a:ln>
              <a:effectLst/>
            </c:spPr>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('P&amp;L COMPARISONS'!$A$15,'P&amp;L COMPARISONS'!$A$25,'P&amp;L COMPARISONS'!$A$34,'P&amp;L COMPARISONS'!$A$37)</c:f>
              <c:strCache>
                <c:ptCount val="4"/>
                <c:pt idx="0">
                  <c:v>Total Variable Cost (COGS)</c:v>
                </c:pt>
                <c:pt idx="1">
                  <c:v>Total Indirect Cost</c:v>
                </c:pt>
                <c:pt idx="2">
                  <c:v>Total G &amp; A Cost</c:v>
                </c:pt>
                <c:pt idx="3">
                  <c:v>NET OPERATING INCOME </c:v>
                </c:pt>
              </c:strCache>
            </c:strRef>
          </c:cat>
          <c:val>
            <c:numRef>
              <c:f>('P&amp;L COMPARISONS'!$E$15,'P&amp;L COMPARISONS'!$E$25,'P&amp;L COMPARISONS'!$E$34,'P&amp;L COMPARISONS'!$E$37)</c:f>
              <c:numCache>
                <c:formatCode>_("$"* #,##0_);_("$"* \(#,##0\);_("$"* "-"??_);_(@_)</c:formatCode>
                <c:ptCount val="4"/>
                <c:pt idx="0">
                  <c:v>0</c:v>
                </c:pt>
                <c:pt idx="1">
                  <c:v>0</c:v>
                </c:pt>
                <c:pt idx="2">
                  <c:v>-300778</c:v>
                </c:pt>
                <c:pt idx="3">
                  <c:v>300778</c:v>
                </c:pt>
              </c:numCache>
            </c:numRef>
          </c:val>
          <c:extLst>
            <c:ext xmlns:c16="http://schemas.microsoft.com/office/drawing/2014/chart" uri="{C3380CC4-5D6E-409C-BE32-E72D297353CC}">
              <c16:uniqueId val="{00000004-D9CA-4C7C-8181-B4953EBEC1EE}"/>
            </c:ext>
          </c:extLst>
        </c:ser>
        <c:dLbls>
          <c:showLegendKey val="0"/>
          <c:showVal val="0"/>
          <c:showCatName val="0"/>
          <c:showSerName val="0"/>
          <c:showPercent val="1"/>
          <c:showBubbleSize val="0"/>
          <c:showLeaderLines val="1"/>
        </c:dLbls>
        <c:firstSliceAng val="0"/>
      </c:pieChart>
      <c:spPr>
        <a:noFill/>
        <a:ln w="25400">
          <a:noFill/>
        </a:ln>
      </c:spPr>
    </c:plotArea>
    <c:legend>
      <c:legendPos val="b"/>
      <c:overlay val="0"/>
      <c:txPr>
        <a:bodyPr/>
        <a:lstStyle/>
        <a:p>
          <a:pPr rtl="0">
            <a:defRPr baseline="0"/>
          </a:pPr>
          <a:endParaRPr lang="en-US"/>
        </a:p>
      </c:txPr>
    </c:legend>
    <c:plotVisOnly val="1"/>
    <c:dispBlanksAs val="zero"/>
    <c:showDLblsOverMax val="0"/>
  </c:chart>
  <c:printSettings>
    <c:headerFooter/>
    <c:pageMargins b="0.75000000000001366" l="0.70000000000000062" r="0.70000000000000062" t="0.75000000000001366" header="0.30000000000000032" footer="0.30000000000000032"/>
    <c:pageSetup orientation="landscape"/>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'P&amp;L COMPARISONS'!$H$5</c:f>
              <c:strCache>
                <c:ptCount val="1"/>
                <c:pt idx="0">
                  <c:v>2023</c:v>
                </c:pt>
              </c:strCache>
            </c:strRef>
          </c:tx>
          <c:dPt>
            <c:idx val="2"/>
            <c:bubble3D val="0"/>
            <c:spPr>
              <a:solidFill>
                <a:srgbClr val="FFFF00"/>
              </a:solidFill>
            </c:spPr>
            <c:extLst>
              <c:ext xmlns:c16="http://schemas.microsoft.com/office/drawing/2014/chart" uri="{C3380CC4-5D6E-409C-BE32-E72D297353CC}">
                <c16:uniqueId val="{00000001-DC6B-4D87-BF4E-CAADD21D305E}"/>
              </c:ext>
            </c:extLst>
          </c:dPt>
          <c:dPt>
            <c:idx val="3"/>
            <c:bubble3D val="0"/>
            <c:spPr>
              <a:solidFill>
                <a:srgbClr val="66FF33"/>
              </a:solidFill>
            </c:spPr>
            <c:extLst>
              <c:ext xmlns:c16="http://schemas.microsoft.com/office/drawing/2014/chart" uri="{C3380CC4-5D6E-409C-BE32-E72D297353CC}">
                <c16:uniqueId val="{00000003-DC6B-4D87-BF4E-CAADD21D305E}"/>
              </c:ext>
            </c:extLst>
          </c:dPt>
          <c:dLbls>
            <c:spPr>
              <a:noFill/>
              <a:ln>
                <a:noFill/>
              </a:ln>
              <a:effectLst/>
            </c:sp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Ref>
              <c:f>('P&amp;L COMPARISONS'!$A$15,'P&amp;L COMPARISONS'!$A$25,'P&amp;L COMPARISONS'!$A$34,'P&amp;L COMPARISONS'!$A$37)</c:f>
              <c:strCache>
                <c:ptCount val="4"/>
                <c:pt idx="0">
                  <c:v>Total Variable Cost (COGS)</c:v>
                </c:pt>
                <c:pt idx="1">
                  <c:v>Total Indirect Cost</c:v>
                </c:pt>
                <c:pt idx="2">
                  <c:v>Total G &amp; A Cost</c:v>
                </c:pt>
                <c:pt idx="3">
                  <c:v>NET OPERATING INCOME </c:v>
                </c:pt>
              </c:strCache>
            </c:strRef>
          </c:cat>
          <c:val>
            <c:numRef>
              <c:f>('P&amp;L COMPARISONS'!$H$15,'P&amp;L COMPARISONS'!$H$25,'P&amp;L COMPARISONS'!$H$34,'P&amp;L COMPARISONS'!$H$37)</c:f>
              <c:numCache>
                <c:formatCode>_("$"* #,##0_);_("$"* \(#,##0\);_("$"* "-"??_);_(@_)</c:formatCode>
                <c:ptCount val="4"/>
                <c:pt idx="0">
                  <c:v>0</c:v>
                </c:pt>
                <c:pt idx="1">
                  <c:v>0</c:v>
                </c:pt>
                <c:pt idx="2">
                  <c:v>-324886</c:v>
                </c:pt>
                <c:pt idx="3">
                  <c:v>324886</c:v>
                </c:pt>
              </c:numCache>
            </c:numRef>
          </c:val>
          <c:extLst>
            <c:ext xmlns:c16="http://schemas.microsoft.com/office/drawing/2014/chart" uri="{C3380CC4-5D6E-409C-BE32-E72D297353CC}">
              <c16:uniqueId val="{00000004-DC6B-4D87-BF4E-CAADD21D305E}"/>
            </c:ext>
          </c:extLst>
        </c:ser>
        <c:dLbls>
          <c:showLegendKey val="0"/>
          <c:showVal val="0"/>
          <c:showCatName val="0"/>
          <c:showSerName val="0"/>
          <c:showPercent val="1"/>
          <c:showBubbleSize val="0"/>
          <c:showLeaderLines val="0"/>
        </c:dLbls>
        <c:firstSliceAng val="0"/>
      </c:pieChart>
      <c:spPr>
        <a:noFill/>
        <a:ln w="25400">
          <a:noFill/>
        </a:ln>
      </c:spPr>
    </c:plotArea>
    <c:legend>
      <c:legendPos val="b"/>
      <c:overlay val="0"/>
    </c:legend>
    <c:plotVisOnly val="1"/>
    <c:dispBlanksAs val="zero"/>
    <c:showDLblsOverMax val="0"/>
  </c:chart>
  <c:printSettings>
    <c:headerFooter/>
    <c:pageMargins b="0.75000000000001377" l="0.70000000000000062" r="0.70000000000000062" t="0.75000000000001377"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pieChart>
        <c:varyColors val="1"/>
        <c:ser>
          <c:idx val="0"/>
          <c:order val="0"/>
          <c:tx>
            <c:strRef>
              <c:f>'P&amp;L COMPARISONS'!$K$5</c:f>
              <c:strCache>
                <c:ptCount val="1"/>
                <c:pt idx="0">
                  <c:v>2022</c:v>
                </c:pt>
              </c:strCache>
            </c:strRef>
          </c:tx>
          <c:dPt>
            <c:idx val="2"/>
            <c:bubble3D val="0"/>
            <c:spPr>
              <a:solidFill>
                <a:srgbClr val="FFFF00"/>
              </a:solidFill>
            </c:spPr>
            <c:extLst>
              <c:ext xmlns:c16="http://schemas.microsoft.com/office/drawing/2014/chart" uri="{C3380CC4-5D6E-409C-BE32-E72D297353CC}">
                <c16:uniqueId val="{00000001-5275-4ED1-AD39-1DBFF0977E56}"/>
              </c:ext>
            </c:extLst>
          </c:dPt>
          <c:dPt>
            <c:idx val="3"/>
            <c:bubble3D val="0"/>
            <c:spPr>
              <a:solidFill>
                <a:srgbClr val="66FF33"/>
              </a:solidFill>
            </c:spPr>
            <c:extLst>
              <c:ext xmlns:c16="http://schemas.microsoft.com/office/drawing/2014/chart" uri="{C3380CC4-5D6E-409C-BE32-E72D297353CC}">
                <c16:uniqueId val="{00000003-5275-4ED1-AD39-1DBFF0977E56}"/>
              </c:ext>
            </c:extLst>
          </c:dPt>
          <c:dLbls>
            <c:dLbl>
              <c:idx val="2"/>
              <c:spPr/>
              <c:txPr>
                <a:bodyPr/>
                <a:lstStyle/>
                <a:p>
                  <a:pPr>
                    <a:defRPr/>
                  </a:pPr>
                  <a:endParaRPr lang="en-US"/>
                </a:p>
              </c:txPr>
              <c:dLblPos val="bestFit"/>
              <c:showLegendKey val="0"/>
              <c:showVal val="1"/>
              <c:showCatName val="0"/>
              <c:showSerName val="0"/>
              <c:showPercent val="1"/>
              <c:showBubbleSize val="0"/>
              <c:separator>
</c:separator>
              <c:extLst>
                <c:ext xmlns:c15="http://schemas.microsoft.com/office/drawing/2012/chart" uri="{CE6537A1-D6FC-4f65-9D91-7224C49458BB}"/>
                <c:ext xmlns:c16="http://schemas.microsoft.com/office/drawing/2014/chart" uri="{C3380CC4-5D6E-409C-BE32-E72D297353CC}">
                  <c16:uniqueId val="{00000001-5275-4ED1-AD39-1DBFF0977E56}"/>
                </c:ext>
              </c:extLst>
            </c:dLbl>
            <c:spPr>
              <a:noFill/>
              <a:ln>
                <a:noFill/>
              </a:ln>
              <a:effectLst/>
            </c:spPr>
            <c:showLegendKey val="0"/>
            <c:showVal val="1"/>
            <c:showCatName val="0"/>
            <c:showSerName val="0"/>
            <c:showPercent val="1"/>
            <c:showBubbleSize val="0"/>
            <c:separator>
</c:separator>
            <c:showLeaderLines val="1"/>
            <c:extLst>
              <c:ext xmlns:c15="http://schemas.microsoft.com/office/drawing/2012/chart" uri="{CE6537A1-D6FC-4f65-9D91-7224C49458BB}"/>
            </c:extLst>
          </c:dLbls>
          <c:cat>
            <c:strRef>
              <c:f>('P&amp;L COMPARISONS'!$A$15,'P&amp;L COMPARISONS'!$A$25,'P&amp;L COMPARISONS'!$A$34,'P&amp;L COMPARISONS'!$A$37)</c:f>
              <c:strCache>
                <c:ptCount val="4"/>
                <c:pt idx="0">
                  <c:v>Total Variable Cost (COGS)</c:v>
                </c:pt>
                <c:pt idx="1">
                  <c:v>Total Indirect Cost</c:v>
                </c:pt>
                <c:pt idx="2">
                  <c:v>Total G &amp; A Cost</c:v>
                </c:pt>
                <c:pt idx="3">
                  <c:v>NET OPERATING INCOME </c:v>
                </c:pt>
              </c:strCache>
            </c:strRef>
          </c:cat>
          <c:val>
            <c:numRef>
              <c:f>('P&amp;L COMPARISONS'!$K$15,'P&amp;L COMPARISONS'!$K$25,'P&amp;L COMPARISONS'!$K$34,'P&amp;L COMPARISONS'!$K$37)</c:f>
              <c:numCache>
                <c:formatCode>_("$"* #,##0_);_("$"* \(#,##0\);_("$"* "-"??_);_(@_)</c:formatCode>
                <c:ptCount val="4"/>
                <c:pt idx="0">
                  <c:v>0</c:v>
                </c:pt>
                <c:pt idx="1">
                  <c:v>0</c:v>
                </c:pt>
                <c:pt idx="2">
                  <c:v>-230828</c:v>
                </c:pt>
                <c:pt idx="3">
                  <c:v>230828</c:v>
                </c:pt>
              </c:numCache>
            </c:numRef>
          </c:val>
          <c:extLst>
            <c:ext xmlns:c16="http://schemas.microsoft.com/office/drawing/2014/chart" uri="{C3380CC4-5D6E-409C-BE32-E72D297353CC}">
              <c16:uniqueId val="{00000004-5275-4ED1-AD39-1DBFF0977E56}"/>
            </c:ext>
          </c:extLst>
        </c:ser>
        <c:dLbls>
          <c:showLegendKey val="0"/>
          <c:showVal val="0"/>
          <c:showCatName val="0"/>
          <c:showSerName val="0"/>
          <c:showPercent val="1"/>
          <c:showBubbleSize val="0"/>
          <c:showLeaderLines val="1"/>
        </c:dLbls>
        <c:firstSliceAng val="0"/>
      </c:pieChart>
      <c:spPr>
        <a:noFill/>
        <a:ln w="25400">
          <a:noFill/>
        </a:ln>
      </c:spPr>
    </c:plotArea>
    <c:legend>
      <c:legendPos val="b"/>
      <c:overlay val="0"/>
      <c:spPr>
        <a:noFill/>
      </c:spPr>
      <c:txPr>
        <a:bodyPr/>
        <a:lstStyle/>
        <a:p>
          <a:pPr rtl="0">
            <a:defRPr baseline="0"/>
          </a:pPr>
          <a:endParaRPr lang="en-US"/>
        </a:p>
      </c:txPr>
    </c:legend>
    <c:plotVisOnly val="1"/>
    <c:dispBlanksAs val="zero"/>
    <c:showDLblsOverMax val="0"/>
  </c:chart>
  <c:printSettings>
    <c:headerFooter/>
    <c:pageMargins b="0.75000000000001366" l="0.70000000000000062" r="0.70000000000000062" t="0.75000000000001366" header="0.30000000000000032" footer="0.30000000000000032"/>
    <c:pageSetup orientation="landscape"/>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Sales $ vs. COGS $ - 4yr  Trend</a:t>
            </a:r>
          </a:p>
        </c:rich>
      </c:tx>
      <c:overlay val="0"/>
    </c:title>
    <c:autoTitleDeleted val="0"/>
    <c:plotArea>
      <c:layout>
        <c:manualLayout>
          <c:layoutTarget val="inner"/>
          <c:xMode val="edge"/>
          <c:yMode val="edge"/>
          <c:x val="0.18227566742441714"/>
          <c:y val="0.17423419898600101"/>
          <c:w val="0.64181069416532865"/>
          <c:h val="0.63427234639149721"/>
        </c:manualLayout>
      </c:layout>
      <c:lineChart>
        <c:grouping val="standard"/>
        <c:varyColors val="0"/>
        <c:ser>
          <c:idx val="0"/>
          <c:order val="0"/>
          <c:tx>
            <c:v>SALES</c:v>
          </c:tx>
          <c:dLbls>
            <c:numFmt formatCode="_(\$* #,##0_);_(\$* \(#,##0\);_(\$* &quot;-&quot;_);_(@_)" sourceLinked="0"/>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('P&amp;L COMPARISONS'!$B$5,'P&amp;L COMPARISONS'!$E$5,'P&amp;L COMPARISONS'!$H$5,'P&amp;L COMPARISONS'!$K$5)</c:f>
              <c:numCache>
                <c:formatCode>General</c:formatCode>
                <c:ptCount val="4"/>
                <c:pt idx="0">
                  <c:v>2025</c:v>
                </c:pt>
                <c:pt idx="1">
                  <c:v>2024</c:v>
                </c:pt>
                <c:pt idx="2">
                  <c:v>2023</c:v>
                </c:pt>
                <c:pt idx="3">
                  <c:v>2022</c:v>
                </c:pt>
              </c:numCache>
            </c:numRef>
          </c:cat>
          <c:val>
            <c:numRef>
              <c:f>('P&amp;L COMPARISONS'!$B$8,'P&amp;L COMPARISONS'!$E$8,'P&amp;L COMPARISONS'!$H$8,'P&amp;L COMPARISONS'!$K$8)</c:f>
              <c:numCache>
                <c:formatCode>_("$"* #,##0_);_("$"* \(#,##0\);_("$"* "-"??_);_(@_)</c:formatCode>
                <c:ptCount val="4"/>
                <c:pt idx="0">
                  <c:v>0</c:v>
                </c:pt>
                <c:pt idx="1">
                  <c:v>0</c:v>
                </c:pt>
                <c:pt idx="2">
                  <c:v>0</c:v>
                </c:pt>
                <c:pt idx="3">
                  <c:v>0</c:v>
                </c:pt>
              </c:numCache>
            </c:numRef>
          </c:val>
          <c:smooth val="0"/>
          <c:extLst>
            <c:ext xmlns:c16="http://schemas.microsoft.com/office/drawing/2014/chart" uri="{C3380CC4-5D6E-409C-BE32-E72D297353CC}">
              <c16:uniqueId val="{00000000-802B-4483-8AC4-5127BD07A389}"/>
            </c:ext>
          </c:extLst>
        </c:ser>
        <c:ser>
          <c:idx val="1"/>
          <c:order val="1"/>
          <c:tx>
            <c:v>COGS</c:v>
          </c:tx>
          <c:dLbls>
            <c:dLbl>
              <c:idx val="0"/>
              <c:layout>
                <c:manualLayout>
                  <c:x val="-3.9051603905160402E-2"/>
                  <c:y val="0.17391304347826764"/>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802B-4483-8AC4-5127BD07A389}"/>
                </c:ext>
              </c:extLst>
            </c:dLbl>
            <c:dLbl>
              <c:idx val="1"/>
              <c:layout>
                <c:manualLayout>
                  <c:x val="-4.1841004184100396E-2"/>
                  <c:y val="0.16977225672877838"/>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802B-4483-8AC4-5127BD07A389}"/>
                </c:ext>
              </c:extLst>
            </c:dLbl>
            <c:dLbl>
              <c:idx val="2"/>
              <c:layout>
                <c:manualLayout>
                  <c:x val="-3.9051603905160402E-2"/>
                  <c:y val="0.17805383022774326"/>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802B-4483-8AC4-5127BD07A389}"/>
                </c:ext>
              </c:extLst>
            </c:dLbl>
            <c:dLbl>
              <c:idx val="3"/>
              <c:layout>
                <c:manualLayout>
                  <c:x val="-3.3472803347280332E-2"/>
                  <c:y val="0.18633540372671223"/>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802B-4483-8AC4-5127BD07A389}"/>
                </c:ext>
              </c:extLst>
            </c:dLbl>
            <c:spPr>
              <a:noFill/>
              <a:ln>
                <a:noFill/>
              </a:ln>
              <a:effectLst/>
            </c:spPr>
            <c:txPr>
              <a:bodyPr rot="-5400000" vert="horz"/>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('P&amp;L COMPARISONS'!$B$5,'P&amp;L COMPARISONS'!$E$5,'P&amp;L COMPARISONS'!$H$5,'P&amp;L COMPARISONS'!$K$5)</c:f>
              <c:numCache>
                <c:formatCode>General</c:formatCode>
                <c:ptCount val="4"/>
                <c:pt idx="0">
                  <c:v>2025</c:v>
                </c:pt>
                <c:pt idx="1">
                  <c:v>2024</c:v>
                </c:pt>
                <c:pt idx="2">
                  <c:v>2023</c:v>
                </c:pt>
                <c:pt idx="3">
                  <c:v>2022</c:v>
                </c:pt>
              </c:numCache>
            </c:numRef>
          </c:cat>
          <c:val>
            <c:numRef>
              <c:f>('P&amp;L COMPARISONS'!$B$15,'P&amp;L COMPARISONS'!$E$15,'P&amp;L COMPARISONS'!$H$15,'P&amp;L COMPARISONS'!$K$15)</c:f>
              <c:numCache>
                <c:formatCode>_("$"* #,##0_);_("$"* \(#,##0\);_("$"* "-"??_);_(@_)</c:formatCode>
                <c:ptCount val="4"/>
                <c:pt idx="0">
                  <c:v>209272</c:v>
                </c:pt>
                <c:pt idx="1">
                  <c:v>0</c:v>
                </c:pt>
                <c:pt idx="2">
                  <c:v>0</c:v>
                </c:pt>
                <c:pt idx="3">
                  <c:v>0</c:v>
                </c:pt>
              </c:numCache>
            </c:numRef>
          </c:val>
          <c:smooth val="0"/>
          <c:extLst>
            <c:ext xmlns:c16="http://schemas.microsoft.com/office/drawing/2014/chart" uri="{C3380CC4-5D6E-409C-BE32-E72D297353CC}">
              <c16:uniqueId val="{00000005-802B-4483-8AC4-5127BD07A389}"/>
            </c:ext>
          </c:extLst>
        </c:ser>
        <c:dLbls>
          <c:showLegendKey val="0"/>
          <c:showVal val="0"/>
          <c:showCatName val="0"/>
          <c:showSerName val="0"/>
          <c:showPercent val="0"/>
          <c:showBubbleSize val="0"/>
        </c:dLbls>
        <c:marker val="1"/>
        <c:smooth val="0"/>
        <c:axId val="182114944"/>
        <c:axId val="182198656"/>
      </c:lineChart>
      <c:catAx>
        <c:axId val="182114944"/>
        <c:scaling>
          <c:orientation val="minMax"/>
        </c:scaling>
        <c:delete val="0"/>
        <c:axPos val="b"/>
        <c:majorGridlines/>
        <c:minorGridlines/>
        <c:numFmt formatCode="General" sourceLinked="1"/>
        <c:majorTickMark val="out"/>
        <c:minorTickMark val="none"/>
        <c:tickLblPos val="none"/>
        <c:crossAx val="182198656"/>
        <c:crosses val="autoZero"/>
        <c:auto val="1"/>
        <c:lblAlgn val="ctr"/>
        <c:lblOffset val="100"/>
        <c:noMultiLvlLbl val="0"/>
      </c:catAx>
      <c:valAx>
        <c:axId val="182198656"/>
        <c:scaling>
          <c:orientation val="minMax"/>
        </c:scaling>
        <c:delete val="0"/>
        <c:axPos val="l"/>
        <c:majorGridlines/>
        <c:numFmt formatCode="_(\$* #,##0_);_(\$* \(#,##0\);_(\$* &quot;-&quot;_);_(@_)" sourceLinked="0"/>
        <c:majorTickMark val="out"/>
        <c:minorTickMark val="none"/>
        <c:tickLblPos val="nextTo"/>
        <c:crossAx val="182114944"/>
        <c:crosses val="autoZero"/>
        <c:crossBetween val="between"/>
      </c:valAx>
      <c:spPr>
        <a:noFill/>
        <a:ln w="25400">
          <a:noFill/>
        </a:ln>
      </c:spPr>
    </c:plotArea>
    <c:legend>
      <c:legendPos val="r"/>
      <c:layout>
        <c:manualLayout>
          <c:xMode val="edge"/>
          <c:yMode val="edge"/>
          <c:x val="0.82129696131079843"/>
          <c:y val="0.26168142025725138"/>
          <c:w val="0.15080903589980674"/>
          <c:h val="9.9722208636963863E-2"/>
        </c:manualLayout>
      </c:layout>
      <c:overlay val="0"/>
    </c:legend>
    <c:plotVisOnly val="1"/>
    <c:dispBlanksAs val="zero"/>
    <c:showDLblsOverMax val="0"/>
  </c:chart>
  <c:printSettings>
    <c:headerFooter/>
    <c:pageMargins b="0.75000000000001377" l="0.70000000000000062" r="0.70000000000000062" t="0.75000000000001377"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Gross vs. Net Profit % - 4yr Trend</a:t>
            </a:r>
          </a:p>
        </c:rich>
      </c:tx>
      <c:overlay val="0"/>
    </c:title>
    <c:autoTitleDeleted val="0"/>
    <c:plotArea>
      <c:layout>
        <c:manualLayout>
          <c:layoutTarget val="inner"/>
          <c:xMode val="edge"/>
          <c:yMode val="edge"/>
          <c:x val="0.13675240594925633"/>
          <c:y val="0.15324532962791862"/>
          <c:w val="0.7235461781993513"/>
          <c:h val="0.70761401883589825"/>
        </c:manualLayout>
      </c:layout>
      <c:lineChart>
        <c:grouping val="stacked"/>
        <c:varyColors val="0"/>
        <c:ser>
          <c:idx val="1"/>
          <c:order val="0"/>
          <c:tx>
            <c:v>Net Profit</c:v>
          </c:tx>
          <c:spPr>
            <a:ln>
              <a:solidFill>
                <a:srgbClr val="00B050"/>
              </a:solidFill>
            </a:ln>
          </c:spPr>
          <c:marker>
            <c:symbol val="x"/>
            <c:size val="7"/>
            <c:spPr>
              <a:solidFill>
                <a:srgbClr val="00B050"/>
              </a:solidFill>
              <a:ln>
                <a:solidFill>
                  <a:srgbClr val="00B050"/>
                </a:solidFill>
              </a:ln>
            </c:spPr>
          </c:marker>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('P&amp;L COMPARISONS'!$B$5,'P&amp;L COMPARISONS'!$E$5,'P&amp;L COMPARISONS'!$H$5,'P&amp;L COMPARISONS'!$K$5)</c:f>
              <c:numCache>
                <c:formatCode>General</c:formatCode>
                <c:ptCount val="4"/>
                <c:pt idx="0">
                  <c:v>2025</c:v>
                </c:pt>
                <c:pt idx="1">
                  <c:v>2024</c:v>
                </c:pt>
                <c:pt idx="2">
                  <c:v>2023</c:v>
                </c:pt>
                <c:pt idx="3">
                  <c:v>2022</c:v>
                </c:pt>
              </c:numCache>
            </c:numRef>
          </c:cat>
          <c:val>
            <c:numRef>
              <c:f>('P&amp;L COMPARISONS'!$C$41,'P&amp;L COMPARISONS'!$F$41,'P&amp;L COMPARISONS'!$I$41,'P&amp;L COMPARISONS'!$L$41)</c:f>
              <c:numCache>
                <c:formatCode>0.00%</c:formatCode>
                <c:ptCount val="4"/>
                <c:pt idx="0">
                  <c:v>0</c:v>
                </c:pt>
                <c:pt idx="1">
                  <c:v>0</c:v>
                </c:pt>
                <c:pt idx="2">
                  <c:v>0</c:v>
                </c:pt>
                <c:pt idx="3">
                  <c:v>0</c:v>
                </c:pt>
              </c:numCache>
            </c:numRef>
          </c:val>
          <c:smooth val="0"/>
          <c:extLst>
            <c:ext xmlns:c16="http://schemas.microsoft.com/office/drawing/2014/chart" uri="{C3380CC4-5D6E-409C-BE32-E72D297353CC}">
              <c16:uniqueId val="{00000000-6A94-49EE-90BD-49CCF66FFA71}"/>
            </c:ext>
          </c:extLst>
        </c:ser>
        <c:ser>
          <c:idx val="0"/>
          <c:order val="1"/>
          <c:tx>
            <c:v>GROSS MARGIN</c:v>
          </c:tx>
          <c:dLbls>
            <c:spPr>
              <a:noFill/>
              <a:ln>
                <a:noFill/>
              </a:ln>
              <a:effectLst/>
            </c:sp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('P&amp;L COMPARISONS'!$B$5,'P&amp;L COMPARISONS'!$E$5,'P&amp;L COMPARISONS'!$H$5,'P&amp;L COMPARISONS'!$K$5)</c:f>
              <c:numCache>
                <c:formatCode>General</c:formatCode>
                <c:ptCount val="4"/>
                <c:pt idx="0">
                  <c:v>2025</c:v>
                </c:pt>
                <c:pt idx="1">
                  <c:v>2024</c:v>
                </c:pt>
                <c:pt idx="2">
                  <c:v>2023</c:v>
                </c:pt>
                <c:pt idx="3">
                  <c:v>2022</c:v>
                </c:pt>
              </c:numCache>
            </c:numRef>
          </c:cat>
          <c:val>
            <c:numRef>
              <c:f>('P&amp;L COMPARISONS'!$C$17,'P&amp;L COMPARISONS'!$F$17,'P&amp;L COMPARISONS'!$I$17,'P&amp;L COMPARISONS'!$L$17)</c:f>
              <c:numCache>
                <c:formatCode>0.00%</c:formatCode>
                <c:ptCount val="4"/>
                <c:pt idx="0">
                  <c:v>0</c:v>
                </c:pt>
                <c:pt idx="1">
                  <c:v>0</c:v>
                </c:pt>
                <c:pt idx="2">
                  <c:v>0</c:v>
                </c:pt>
                <c:pt idx="3">
                  <c:v>0</c:v>
                </c:pt>
              </c:numCache>
            </c:numRef>
          </c:val>
          <c:smooth val="0"/>
          <c:extLst>
            <c:ext xmlns:c16="http://schemas.microsoft.com/office/drawing/2014/chart" uri="{C3380CC4-5D6E-409C-BE32-E72D297353CC}">
              <c16:uniqueId val="{00000001-6A94-49EE-90BD-49CCF66FFA71}"/>
            </c:ext>
          </c:extLst>
        </c:ser>
        <c:dLbls>
          <c:showLegendKey val="0"/>
          <c:showVal val="0"/>
          <c:showCatName val="0"/>
          <c:showSerName val="0"/>
          <c:showPercent val="0"/>
          <c:showBubbleSize val="0"/>
        </c:dLbls>
        <c:marker val="1"/>
        <c:smooth val="0"/>
        <c:axId val="182221440"/>
        <c:axId val="182235520"/>
      </c:lineChart>
      <c:catAx>
        <c:axId val="182221440"/>
        <c:scaling>
          <c:orientation val="minMax"/>
        </c:scaling>
        <c:delete val="0"/>
        <c:axPos val="b"/>
        <c:numFmt formatCode="General" sourceLinked="1"/>
        <c:majorTickMark val="out"/>
        <c:minorTickMark val="none"/>
        <c:tickLblPos val="nextTo"/>
        <c:crossAx val="182235520"/>
        <c:crosses val="autoZero"/>
        <c:auto val="1"/>
        <c:lblAlgn val="ctr"/>
        <c:lblOffset val="100"/>
        <c:noMultiLvlLbl val="0"/>
      </c:catAx>
      <c:valAx>
        <c:axId val="182235520"/>
        <c:scaling>
          <c:orientation val="minMax"/>
        </c:scaling>
        <c:delete val="0"/>
        <c:axPos val="l"/>
        <c:majorGridlines/>
        <c:numFmt formatCode="0.00%" sourceLinked="1"/>
        <c:majorTickMark val="out"/>
        <c:minorTickMark val="none"/>
        <c:tickLblPos val="nextTo"/>
        <c:crossAx val="182221440"/>
        <c:crosses val="autoZero"/>
        <c:crossBetween val="between"/>
      </c:valAx>
    </c:plotArea>
    <c:plotVisOnly val="1"/>
    <c:dispBlanksAs val="zero"/>
    <c:showDLblsOverMax val="0"/>
  </c:chart>
  <c:printSettings>
    <c:headerFooter/>
    <c:pageMargins b="0.75000000000001377" l="0.70000000000000062" r="0.70000000000000062" t="0.75000000000001377"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Net Profit %</a:t>
            </a:r>
            <a:r>
              <a:rPr lang="en-US" baseline="0"/>
              <a:t> - 4yr Trend</a:t>
            </a:r>
            <a:endParaRPr lang="en-US"/>
          </a:p>
        </c:rich>
      </c:tx>
      <c:layout>
        <c:manualLayout>
          <c:xMode val="edge"/>
          <c:yMode val="edge"/>
          <c:x val="0.25220153966109099"/>
          <c:y val="3.0828847886552317E-2"/>
        </c:manualLayout>
      </c:layout>
      <c:overlay val="0"/>
    </c:title>
    <c:autoTitleDeleted val="0"/>
    <c:plotArea>
      <c:layout>
        <c:manualLayout>
          <c:layoutTarget val="inner"/>
          <c:xMode val="edge"/>
          <c:yMode val="edge"/>
          <c:x val="0.12039271241722529"/>
          <c:y val="0.18141638265366736"/>
          <c:w val="0.84399781277343378"/>
          <c:h val="0.71268429596590011"/>
        </c:manualLayout>
      </c:layout>
      <c:lineChart>
        <c:grouping val="stacked"/>
        <c:varyColors val="0"/>
        <c:ser>
          <c:idx val="0"/>
          <c:order val="0"/>
          <c:tx>
            <c:v>Net Profit Margin % - 4 year</c:v>
          </c:tx>
          <c:spPr>
            <a:ln>
              <a:solidFill>
                <a:srgbClr val="00B050"/>
              </a:solidFill>
            </a:ln>
          </c:spPr>
          <c:marker>
            <c:spPr>
              <a:solidFill>
                <a:srgbClr val="00B050"/>
              </a:solidFill>
              <a:ln>
                <a:solidFill>
                  <a:srgbClr val="00B050"/>
                </a:solidFill>
              </a:ln>
            </c:spPr>
          </c:marker>
          <c:dLbls>
            <c:dLbl>
              <c:idx val="0"/>
              <c:spPr/>
              <c:txPr>
                <a:bodyPr/>
                <a:lstStyle/>
                <a:p>
                  <a:pPr>
                    <a:defRPr/>
                  </a:pPr>
                  <a:endParaRPr lang="en-US"/>
                </a:p>
              </c:txPr>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704D-4750-8461-87BA690722B8}"/>
                </c:ext>
              </c:extLst>
            </c:dLbl>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('P&amp;L COMPARISONS'!$B$5,'P&amp;L COMPARISONS'!$E$5,'P&amp;L COMPARISONS'!$H$5,'P&amp;L COMPARISONS'!$K$5)</c:f>
              <c:numCache>
                <c:formatCode>General</c:formatCode>
                <c:ptCount val="4"/>
                <c:pt idx="0">
                  <c:v>2025</c:v>
                </c:pt>
                <c:pt idx="1">
                  <c:v>2024</c:v>
                </c:pt>
                <c:pt idx="2">
                  <c:v>2023</c:v>
                </c:pt>
                <c:pt idx="3">
                  <c:v>2022</c:v>
                </c:pt>
              </c:numCache>
            </c:numRef>
          </c:cat>
          <c:val>
            <c:numRef>
              <c:f>('P&amp;L COMPARISONS'!$C$41,'P&amp;L COMPARISONS'!$F$41,'P&amp;L COMPARISONS'!$I$41,'P&amp;L COMPARISONS'!$L$41)</c:f>
              <c:numCache>
                <c:formatCode>0.00%</c:formatCode>
                <c:ptCount val="4"/>
                <c:pt idx="0">
                  <c:v>0</c:v>
                </c:pt>
                <c:pt idx="1">
                  <c:v>0</c:v>
                </c:pt>
                <c:pt idx="2">
                  <c:v>0</c:v>
                </c:pt>
                <c:pt idx="3">
                  <c:v>0</c:v>
                </c:pt>
              </c:numCache>
            </c:numRef>
          </c:val>
          <c:smooth val="0"/>
          <c:extLst>
            <c:ext xmlns:c16="http://schemas.microsoft.com/office/drawing/2014/chart" uri="{C3380CC4-5D6E-409C-BE32-E72D297353CC}">
              <c16:uniqueId val="{00000001-704D-4750-8461-87BA690722B8}"/>
            </c:ext>
          </c:extLst>
        </c:ser>
        <c:dLbls>
          <c:showLegendKey val="0"/>
          <c:showVal val="0"/>
          <c:showCatName val="0"/>
          <c:showSerName val="0"/>
          <c:showPercent val="0"/>
          <c:showBubbleSize val="0"/>
        </c:dLbls>
        <c:marker val="1"/>
        <c:smooth val="0"/>
        <c:axId val="182797824"/>
        <c:axId val="182799360"/>
      </c:lineChart>
      <c:catAx>
        <c:axId val="182797824"/>
        <c:scaling>
          <c:orientation val="minMax"/>
        </c:scaling>
        <c:delete val="0"/>
        <c:axPos val="b"/>
        <c:numFmt formatCode="General" sourceLinked="1"/>
        <c:majorTickMark val="out"/>
        <c:minorTickMark val="none"/>
        <c:tickLblPos val="nextTo"/>
        <c:crossAx val="182799360"/>
        <c:crosses val="autoZero"/>
        <c:auto val="1"/>
        <c:lblAlgn val="ctr"/>
        <c:lblOffset val="100"/>
        <c:noMultiLvlLbl val="0"/>
      </c:catAx>
      <c:valAx>
        <c:axId val="182799360"/>
        <c:scaling>
          <c:orientation val="minMax"/>
        </c:scaling>
        <c:delete val="0"/>
        <c:axPos val="l"/>
        <c:majorGridlines/>
        <c:numFmt formatCode="0.00%" sourceLinked="1"/>
        <c:majorTickMark val="out"/>
        <c:minorTickMark val="none"/>
        <c:tickLblPos val="nextTo"/>
        <c:crossAx val="182797824"/>
        <c:crosses val="autoZero"/>
        <c:crossBetween val="between"/>
      </c:valAx>
    </c:plotArea>
    <c:plotVisOnly val="1"/>
    <c:dispBlanksAs val="zero"/>
    <c:showDLblsOverMax val="0"/>
  </c:chart>
  <c:printSettings>
    <c:headerFooter/>
    <c:pageMargins b="0.75000000000001377" l="0.70000000000000062" r="0.70000000000000062" t="0.75000000000001377"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Avg. Days for</a:t>
            </a:r>
            <a:r>
              <a:rPr lang="en-US" baseline="0"/>
              <a:t> A/R</a:t>
            </a:r>
            <a:r>
              <a:rPr lang="en-US"/>
              <a:t> Collection Trend</a:t>
            </a:r>
          </a:p>
        </c:rich>
      </c:tx>
      <c:overlay val="0"/>
    </c:title>
    <c:autoTitleDeleted val="0"/>
    <c:plotArea>
      <c:layout/>
      <c:lineChart>
        <c:grouping val="stacked"/>
        <c:varyColors val="0"/>
        <c:ser>
          <c:idx val="0"/>
          <c:order val="0"/>
          <c:tx>
            <c:v>AVG Collection Period</c:v>
          </c:tx>
          <c:dLbls>
            <c:spPr>
              <a:noFill/>
              <a:ln>
                <a:noFill/>
              </a:ln>
              <a:effectLst/>
            </c:spPr>
            <c:dLblPos val="b"/>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('P&amp;L COMPARISONS'!$B$5,'P&amp;L COMPARISONS'!$E$5,'P&amp;L COMPARISONS'!$H$5,'P&amp;L COMPARISONS'!$K$5)</c:f>
              <c:numCache>
                <c:formatCode>General</c:formatCode>
                <c:ptCount val="4"/>
                <c:pt idx="0">
                  <c:v>2025</c:v>
                </c:pt>
                <c:pt idx="1">
                  <c:v>2024</c:v>
                </c:pt>
                <c:pt idx="2">
                  <c:v>2023</c:v>
                </c:pt>
                <c:pt idx="3">
                  <c:v>2022</c:v>
                </c:pt>
              </c:numCache>
            </c:numRef>
          </c:cat>
          <c:val>
            <c:numRef>
              <c:f>('WORKING CAPITAL ANALYSIS'!$B$33,'WORKING CAPITAL ANALYSIS'!$D$33,'WORKING CAPITAL ANALYSIS'!$F$33,'WORKING CAPITAL ANALYSIS'!$H$33)</c:f>
              <c:numCache>
                <c:formatCode>0.00</c:formatCode>
                <c:ptCount val="4"/>
                <c:pt idx="0">
                  <c:v>0</c:v>
                </c:pt>
                <c:pt idx="1">
                  <c:v>0</c:v>
                </c:pt>
                <c:pt idx="2">
                  <c:v>0</c:v>
                </c:pt>
                <c:pt idx="3">
                  <c:v>0</c:v>
                </c:pt>
              </c:numCache>
            </c:numRef>
          </c:val>
          <c:smooth val="0"/>
          <c:extLst>
            <c:ext xmlns:c16="http://schemas.microsoft.com/office/drawing/2014/chart" uri="{C3380CC4-5D6E-409C-BE32-E72D297353CC}">
              <c16:uniqueId val="{00000000-FA75-4C17-86AC-F64F51AB602C}"/>
            </c:ext>
          </c:extLst>
        </c:ser>
        <c:dLbls>
          <c:showLegendKey val="0"/>
          <c:showVal val="0"/>
          <c:showCatName val="0"/>
          <c:showSerName val="0"/>
          <c:showPercent val="0"/>
          <c:showBubbleSize val="0"/>
        </c:dLbls>
        <c:marker val="1"/>
        <c:smooth val="0"/>
        <c:axId val="182816128"/>
        <c:axId val="182838400"/>
      </c:lineChart>
      <c:catAx>
        <c:axId val="182816128"/>
        <c:scaling>
          <c:orientation val="minMax"/>
        </c:scaling>
        <c:delete val="0"/>
        <c:axPos val="b"/>
        <c:numFmt formatCode="General" sourceLinked="1"/>
        <c:majorTickMark val="out"/>
        <c:minorTickMark val="none"/>
        <c:tickLblPos val="nextTo"/>
        <c:crossAx val="182838400"/>
        <c:crosses val="autoZero"/>
        <c:auto val="1"/>
        <c:lblAlgn val="ctr"/>
        <c:lblOffset val="100"/>
        <c:noMultiLvlLbl val="0"/>
      </c:catAx>
      <c:valAx>
        <c:axId val="182838400"/>
        <c:scaling>
          <c:orientation val="minMax"/>
        </c:scaling>
        <c:delete val="0"/>
        <c:axPos val="l"/>
        <c:majorGridlines/>
        <c:numFmt formatCode="0.00" sourceLinked="1"/>
        <c:majorTickMark val="out"/>
        <c:minorTickMark val="none"/>
        <c:tickLblPos val="nextTo"/>
        <c:crossAx val="182816128"/>
        <c:crosses val="autoZero"/>
        <c:crossBetween val="between"/>
      </c:valAx>
    </c:plotArea>
    <c:plotVisOnly val="1"/>
    <c:dispBlanksAs val="zero"/>
    <c:showDLblsOverMax val="0"/>
  </c:chart>
  <c:printSettings>
    <c:headerFooter>
      <c:oddHeader>&amp;L&amp;G&amp;R&amp;G</c:oddHeader>
    </c:headerFooter>
    <c:pageMargins b="0.75000000000001399" l="0.70000000000000095" r="0.70000000000000095" t="0.75000000000001399" header="0.3" footer="0.3"/>
    <c:pageSetup orientation="landscape"/>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6357939878069241"/>
          <c:y val="0.1578422542822942"/>
          <c:w val="0.81474422104135691"/>
          <c:h val="0.76343826272066651"/>
        </c:manualLayout>
      </c:layout>
      <c:barChart>
        <c:barDir val="col"/>
        <c:grouping val="clustered"/>
        <c:varyColors val="0"/>
        <c:ser>
          <c:idx val="0"/>
          <c:order val="0"/>
          <c:tx>
            <c:v>Total Owner Return - 4yr Trend</c:v>
          </c:tx>
          <c:spPr>
            <a:solidFill>
              <a:srgbClr val="00B050"/>
            </a:solidFill>
            <a:effectLst>
              <a:outerShdw blurRad="76200" dir="18900000" sy="23000" kx="-1200000" algn="bl" rotWithShape="0">
                <a:prstClr val="black">
                  <a:alpha val="20000"/>
                </a:prstClr>
              </a:outerShdw>
            </a:effectLst>
            <a:scene3d>
              <a:camera prst="orthographicFront"/>
              <a:lightRig rig="threePt" dir="t"/>
            </a:scene3d>
            <a:sp3d/>
          </c:spPr>
          <c:invertIfNegative val="0"/>
          <c:dLbls>
            <c:dLbl>
              <c:idx val="0"/>
              <c:spPr/>
              <c:txPr>
                <a:bodyPr rot="0" vert="horz" anchor="ctr" anchorCtr="0"/>
                <a:lstStyle/>
                <a:p>
                  <a:pPr>
                    <a:defRPr b="1" i="0" baseline="0"/>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67B-4AE0-97CE-5BD9EEE5893E}"/>
                </c:ext>
              </c:extLst>
            </c:dLbl>
            <c:dLbl>
              <c:idx val="1"/>
              <c:spPr/>
              <c:txPr>
                <a:bodyPr rot="0" vert="horz" anchor="ctr" anchorCtr="0"/>
                <a:lstStyle/>
                <a:p>
                  <a:pPr>
                    <a:defRPr b="1" i="0" baseline="0"/>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67B-4AE0-97CE-5BD9EEE5893E}"/>
                </c:ext>
              </c:extLst>
            </c:dLbl>
            <c:dLbl>
              <c:idx val="2"/>
              <c:spPr/>
              <c:txPr>
                <a:bodyPr rot="0" vert="horz" anchor="ctr" anchorCtr="0"/>
                <a:lstStyle/>
                <a:p>
                  <a:pPr>
                    <a:defRPr b="1" i="0" baseline="0"/>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67B-4AE0-97CE-5BD9EEE5893E}"/>
                </c:ext>
              </c:extLst>
            </c:dLbl>
            <c:dLbl>
              <c:idx val="3"/>
              <c:spPr/>
              <c:txPr>
                <a:bodyPr rot="0" vert="horz" anchor="ctr" anchorCtr="0"/>
                <a:lstStyle/>
                <a:p>
                  <a:pPr>
                    <a:defRPr b="1" i="0" baseline="0"/>
                  </a:pPr>
                  <a:endParaRPr lang="en-US"/>
                </a:p>
              </c:txPr>
              <c:dLblPos val="ct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67B-4AE0-97CE-5BD9EEE5893E}"/>
                </c:ext>
              </c:extLst>
            </c:dLbl>
            <c:spPr>
              <a:noFill/>
              <a:ln>
                <a:noFill/>
              </a:ln>
              <a:effectLst/>
            </c:spPr>
            <c:showLegendKey val="0"/>
            <c:showVal val="0"/>
            <c:showCatName val="0"/>
            <c:showSerName val="0"/>
            <c:showPercent val="0"/>
            <c:showBubbleSize val="0"/>
            <c:extLst>
              <c:ext xmlns:c15="http://schemas.microsoft.com/office/drawing/2012/chart" uri="{CE6537A1-D6FC-4f65-9D91-7224C49458BB}">
                <c15:showLeaderLines val="0"/>
              </c:ext>
            </c:extLst>
          </c:dLbls>
          <c:cat>
            <c:numRef>
              <c:f>('4 YEAR HISTORY (Auto)'!$H$4,'4 YEAR HISTORY (Auto)'!$F$4,'4 YEAR HISTORY (Auto)'!$D$4,'4 YEAR HISTORY (Auto)'!$B$4)</c:f>
              <c:numCache>
                <c:formatCode>0</c:formatCode>
                <c:ptCount val="4"/>
                <c:pt idx="0">
                  <c:v>2025</c:v>
                </c:pt>
                <c:pt idx="1">
                  <c:v>2024</c:v>
                </c:pt>
                <c:pt idx="2">
                  <c:v>2023</c:v>
                </c:pt>
                <c:pt idx="3">
                  <c:v>2022</c:v>
                </c:pt>
              </c:numCache>
            </c:numRef>
          </c:cat>
          <c:val>
            <c:numRef>
              <c:f>('4 YEAR HISTORY (Auto)'!$H$19,'4 YEAR HISTORY (Auto)'!$F$19,'4 YEAR HISTORY (Auto)'!$D$19,'4 YEAR HISTORY (Auto)'!$B$19)</c:f>
              <c:numCache>
                <c:formatCode>_("$"* #,##0_);_("$"* \(#,##0\);_("$"* "-"_);_(@_)</c:formatCode>
                <c:ptCount val="4"/>
                <c:pt idx="0">
                  <c:v>267337</c:v>
                </c:pt>
                <c:pt idx="1">
                  <c:v>300778</c:v>
                </c:pt>
                <c:pt idx="2">
                  <c:v>324886</c:v>
                </c:pt>
                <c:pt idx="3">
                  <c:v>230828</c:v>
                </c:pt>
              </c:numCache>
            </c:numRef>
          </c:val>
          <c:extLst>
            <c:ext xmlns:c16="http://schemas.microsoft.com/office/drawing/2014/chart" uri="{C3380CC4-5D6E-409C-BE32-E72D297353CC}">
              <c16:uniqueId val="{00000004-D67B-4AE0-97CE-5BD9EEE5893E}"/>
            </c:ext>
          </c:extLst>
        </c:ser>
        <c:dLbls>
          <c:showLegendKey val="0"/>
          <c:showVal val="0"/>
          <c:showCatName val="0"/>
          <c:showSerName val="0"/>
          <c:showPercent val="0"/>
          <c:showBubbleSize val="0"/>
        </c:dLbls>
        <c:gapWidth val="150"/>
        <c:axId val="207099776"/>
        <c:axId val="207101312"/>
      </c:barChart>
      <c:catAx>
        <c:axId val="207099776"/>
        <c:scaling>
          <c:orientation val="minMax"/>
        </c:scaling>
        <c:delete val="0"/>
        <c:axPos val="b"/>
        <c:numFmt formatCode="0" sourceLinked="1"/>
        <c:majorTickMark val="out"/>
        <c:minorTickMark val="none"/>
        <c:tickLblPos val="nextTo"/>
        <c:crossAx val="207101312"/>
        <c:crosses val="autoZero"/>
        <c:auto val="1"/>
        <c:lblAlgn val="ctr"/>
        <c:lblOffset val="100"/>
        <c:tickMarkSkip val="1"/>
        <c:noMultiLvlLbl val="0"/>
      </c:catAx>
      <c:valAx>
        <c:axId val="207101312"/>
        <c:scaling>
          <c:orientation val="minMax"/>
        </c:scaling>
        <c:delete val="0"/>
        <c:axPos val="l"/>
        <c:majorGridlines/>
        <c:numFmt formatCode="_(&quot;$&quot;* #,##0_);_(&quot;$&quot;* \(#,##0\);_(&quot;$&quot;* &quot;-&quot;_);_(@_)" sourceLinked="1"/>
        <c:majorTickMark val="out"/>
        <c:minorTickMark val="none"/>
        <c:tickLblPos val="nextTo"/>
        <c:crossAx val="207099776"/>
        <c:crosses val="autoZero"/>
        <c:crossBetween val="between"/>
      </c:valAx>
    </c:plotArea>
    <c:plotVisOnly val="1"/>
    <c:dispBlanksAs val="gap"/>
    <c:showDLblsOverMax val="0"/>
  </c:chart>
  <c:printSettings>
    <c:headerFooter/>
    <c:pageMargins b="0.75000000000001388" l="0.70000000000000062" r="0.70000000000000062" t="0.75000000000001388"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Total Owners Equity - 4yr Trend</a:t>
            </a:r>
          </a:p>
        </c:rich>
      </c:tx>
      <c:overlay val="0"/>
    </c:title>
    <c:autoTitleDeleted val="0"/>
    <c:plotArea>
      <c:layout/>
      <c:lineChart>
        <c:grouping val="stacked"/>
        <c:varyColors val="0"/>
        <c:ser>
          <c:idx val="0"/>
          <c:order val="0"/>
          <c:tx>
            <c:v>TOTAL Owners Equity - 4yr Trend</c:v>
          </c:tx>
          <c:dLbls>
            <c:spPr>
              <a:noFill/>
              <a:ln>
                <a:noFill/>
              </a:ln>
              <a:effectLst/>
            </c:spPr>
            <c:txPr>
              <a:bodyPr/>
              <a:lstStyle/>
              <a:p>
                <a:pPr>
                  <a:defRPr b="1" i="0" baseline="0"/>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('P&amp;L COMPARISONS'!$B$5,'P&amp;L COMPARISONS'!$E$5,'P&amp;L COMPARISONS'!$H$5,'P&amp;L COMPARISONS'!$K$5)</c:f>
              <c:numCache>
                <c:formatCode>General</c:formatCode>
                <c:ptCount val="4"/>
                <c:pt idx="0">
                  <c:v>2025</c:v>
                </c:pt>
                <c:pt idx="1">
                  <c:v>2024</c:v>
                </c:pt>
                <c:pt idx="2">
                  <c:v>2023</c:v>
                </c:pt>
                <c:pt idx="3">
                  <c:v>2022</c:v>
                </c:pt>
              </c:numCache>
            </c:numRef>
          </c:cat>
          <c:val>
            <c:numRef>
              <c:f>('BALANCE SHT COMPARISONS'!$C$53,'BALANCE SHT COMPARISONS'!$F$53,'BALANCE SHT COMPARISONS'!$I$53,'BALANCE SHT COMPARISONS'!$L$53)</c:f>
              <c:numCache>
                <c:formatCode>_("$"* #,##0_);_("$"* \(#,##0\);_("$"* "-"??_);_(@_)</c:formatCode>
                <c:ptCount val="4"/>
                <c:pt idx="0">
                  <c:v>0</c:v>
                </c:pt>
                <c:pt idx="1">
                  <c:v>0</c:v>
                </c:pt>
                <c:pt idx="2">
                  <c:v>0</c:v>
                </c:pt>
                <c:pt idx="3">
                  <c:v>0</c:v>
                </c:pt>
              </c:numCache>
            </c:numRef>
          </c:val>
          <c:smooth val="0"/>
          <c:extLst>
            <c:ext xmlns:c16="http://schemas.microsoft.com/office/drawing/2014/chart" uri="{C3380CC4-5D6E-409C-BE32-E72D297353CC}">
              <c16:uniqueId val="{00000000-1C8F-4B2B-862A-B824B5EE010A}"/>
            </c:ext>
          </c:extLst>
        </c:ser>
        <c:dLbls>
          <c:showLegendKey val="0"/>
          <c:showVal val="0"/>
          <c:showCatName val="0"/>
          <c:showSerName val="0"/>
          <c:showPercent val="0"/>
          <c:showBubbleSize val="0"/>
        </c:dLbls>
        <c:marker val="1"/>
        <c:smooth val="0"/>
        <c:axId val="207130624"/>
        <c:axId val="207132160"/>
      </c:lineChart>
      <c:catAx>
        <c:axId val="207130624"/>
        <c:scaling>
          <c:orientation val="minMax"/>
        </c:scaling>
        <c:delete val="0"/>
        <c:axPos val="b"/>
        <c:numFmt formatCode="General" sourceLinked="1"/>
        <c:majorTickMark val="out"/>
        <c:minorTickMark val="none"/>
        <c:tickLblPos val="low"/>
        <c:crossAx val="207132160"/>
        <c:crosses val="autoZero"/>
        <c:auto val="1"/>
        <c:lblAlgn val="ctr"/>
        <c:lblOffset val="100"/>
        <c:noMultiLvlLbl val="0"/>
      </c:catAx>
      <c:valAx>
        <c:axId val="207132160"/>
        <c:scaling>
          <c:orientation val="minMax"/>
        </c:scaling>
        <c:delete val="0"/>
        <c:axPos val="l"/>
        <c:majorGridlines/>
        <c:numFmt formatCode="_(&quot;$&quot;* #,##0_);_(&quot;$&quot;* \(#,##0\);_(&quot;$&quot;* &quot;-&quot;??_);_(@_)" sourceLinked="1"/>
        <c:majorTickMark val="out"/>
        <c:minorTickMark val="none"/>
        <c:tickLblPos val="nextTo"/>
        <c:crossAx val="207130624"/>
        <c:crosses val="autoZero"/>
        <c:crossBetween val="between"/>
      </c:valAx>
    </c:plotArea>
    <c:plotVisOnly val="1"/>
    <c:dispBlanksAs val="zero"/>
    <c:showDLblsOverMax val="0"/>
  </c:chart>
  <c:printSettings>
    <c:headerFooter/>
    <c:pageMargins b="0.75000000000001388" l="0.70000000000000062" r="0.70000000000000062" t="0.75000000000001388" header="0.30000000000000032" footer="0.30000000000000032"/>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http://www.maguirehughes.com/" TargetMode="External"/></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9.xml.rels><?xml version="1.0" encoding="UTF-8" standalone="yes"?>
<Relationships xmlns="http://schemas.openxmlformats.org/package/2006/relationships"><Relationship Id="rId1" Type="http://schemas.openxmlformats.org/officeDocument/2006/relationships/chart" Target="../charts/chart3.xml"/></Relationships>
</file>

<file path=xl/drawings/_rels/drawing1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18.xml.rels><?xml version="1.0" encoding="UTF-8" standalone="yes"?>
<Relationships xmlns="http://schemas.openxmlformats.org/package/2006/relationships"><Relationship Id="rId1" Type="http://schemas.openxmlformats.org/officeDocument/2006/relationships/chart" Target="../charts/chart5.xml"/></Relationships>
</file>

<file path=xl/drawings/_rels/drawing57.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4" Type="http://schemas.openxmlformats.org/officeDocument/2006/relationships/chart" Target="../charts/chart9.xml"/></Relationships>
</file>

<file path=xl/drawings/_rels/drawing58.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 Id="rId4" Type="http://schemas.openxmlformats.org/officeDocument/2006/relationships/chart" Target="../charts/chart13.xml"/></Relationships>
</file>

<file path=xl/drawings/_rels/drawing59.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72.xml.rels><?xml version="1.0" encoding="UTF-8" standalone="yes"?>
<Relationships xmlns="http://schemas.openxmlformats.org/package/2006/relationships"><Relationship Id="rId1" Type="http://schemas.openxmlformats.org/officeDocument/2006/relationships/image" Target="../media/image10.jp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1.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33.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3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3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4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5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6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3.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7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7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8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8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8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8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8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9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9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94.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9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9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9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0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0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0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0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0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11.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13.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15.v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11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1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21.vml.rels><?xml version="1.0" encoding="UTF-8" standalone="yes"?>
<Relationships xmlns="http://schemas.openxmlformats.org/package/2006/relationships"><Relationship Id="rId1" Type="http://schemas.openxmlformats.org/officeDocument/2006/relationships/image" Target="../media/image8.jpeg"/></Relationships>
</file>

<file path=xl/drawings/_rels/vmlDrawing12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2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2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29.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31.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33.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35.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37.v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139.v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0</xdr:rowOff>
    </xdr:from>
    <xdr:to>
      <xdr:col>0</xdr:col>
      <xdr:colOff>304800</xdr:colOff>
      <xdr:row>18</xdr:row>
      <xdr:rowOff>146050</xdr:rowOff>
    </xdr:to>
    <xdr:sp macro="" textlink="">
      <xdr:nvSpPr>
        <xdr:cNvPr id="3299329" name="AutoShape 1" descr="data:image/png;base64,iVBORw0KGgoAAAANSUhEUgAAABAAAAAQCAYAAAAf8/9hAAABcklEQVR4XpXTPUvDUBTH4aR2c2hBQXGpTiIORhBcBOvgYKf0Awi+4Ggr1MVPIIrYdnEpShddHIyLi6AVXVxsRRDRwbi4KNgu4lCIv8i/i6QRDzycy+09555LqOl5nhEUptPoJe1iDHU8oYlrlDw79m4QEbSLPexzsIc8hDRm8YBjLpj4q8EgxQdab+MNd4ghhQ2adIc1+ORAFEnWWfTDRp7GDfImlsIavKALLuqoqMGUCs4wHtagiQ5uc8kDyCOBKlP1k78QNTOZnMXCQRxWsbjl6iuskV41SQG2Gj9rikvcR1WcgKFDBa1LOEUK56hqv8BUFV3SGWkVS9JQ6Dsv4wQ1DKMPORUvkm78BhdQMI1CTa5I0yrcwSFqFD+SZ7DQesIkCG5S/JpkHYERQRmuNsrZ7Grc+Ef8/Bcoslkfae8Wc7CUHZ++TuAEBj86pHntjaDKXllPy6PW/gkKFaThwp/K87N8hDcQTTKKFTioSxqB8Q2BNX5JtAljwgAAAABJRU5ErkJggg==">
          <a:hlinkClick xmlns:r="http://schemas.openxmlformats.org/officeDocument/2006/relationships" r:id="rId1" tooltip="Call: 937-272-5016"/>
          <a:extLst>
            <a:ext uri="{FF2B5EF4-FFF2-40B4-BE49-F238E27FC236}">
              <a16:creationId xmlns:a16="http://schemas.microsoft.com/office/drawing/2014/main" id="{00000000-0008-0000-0000-000001583200}"/>
            </a:ext>
          </a:extLst>
        </xdr:cNvPr>
        <xdr:cNvSpPr>
          <a:spLocks noChangeAspect="1" noChangeArrowheads="1"/>
        </xdr:cNvSpPr>
      </xdr:nvSpPr>
      <xdr:spPr bwMode="auto">
        <a:xfrm>
          <a:off x="0" y="26987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628650</xdr:colOff>
          <xdr:row>42</xdr:row>
          <xdr:rowOff>161925</xdr:rowOff>
        </xdr:from>
        <xdr:to>
          <xdr:col>0</xdr:col>
          <xdr:colOff>2343150</xdr:colOff>
          <xdr:row>45</xdr:row>
          <xdr:rowOff>85725</xdr:rowOff>
        </xdr:to>
        <xdr:sp macro="" textlink="">
          <xdr:nvSpPr>
            <xdr:cNvPr id="7181" name="Button 13" hidden="1">
              <a:extLst>
                <a:ext uri="{63B3BB69-23CF-44E3-9099-C40C66FF867C}">
                  <a14:compatExt spid="_x0000_s7181"/>
                </a:ext>
                <a:ext uri="{FF2B5EF4-FFF2-40B4-BE49-F238E27FC236}">
                  <a16:creationId xmlns:a16="http://schemas.microsoft.com/office/drawing/2014/main" id="{00000000-0008-0000-0200-00000D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CLEAR CLIENT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0</xdr:row>
          <xdr:rowOff>209550</xdr:rowOff>
        </xdr:from>
        <xdr:to>
          <xdr:col>0</xdr:col>
          <xdr:colOff>1628775</xdr:colOff>
          <xdr:row>2</xdr:row>
          <xdr:rowOff>57150</xdr:rowOff>
        </xdr:to>
        <xdr:sp macro="" textlink="">
          <xdr:nvSpPr>
            <xdr:cNvPr id="7185" name="Button 17" hidden="1">
              <a:extLst>
                <a:ext uri="{63B3BB69-23CF-44E3-9099-C40C66FF867C}">
                  <a14:compatExt spid="_x0000_s7185"/>
                </a:ext>
                <a:ext uri="{FF2B5EF4-FFF2-40B4-BE49-F238E27FC236}">
                  <a16:creationId xmlns:a16="http://schemas.microsoft.com/office/drawing/2014/main" id="{00000000-0008-0000-0200-000011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1838325</xdr:colOff>
          <xdr:row>0</xdr:row>
          <xdr:rowOff>38100</xdr:rowOff>
        </xdr:from>
        <xdr:to>
          <xdr:col>0</xdr:col>
          <xdr:colOff>2609850</xdr:colOff>
          <xdr:row>2</xdr:row>
          <xdr:rowOff>57150</xdr:rowOff>
        </xdr:to>
        <xdr:sp macro="" textlink="">
          <xdr:nvSpPr>
            <xdr:cNvPr id="7186" name="Button 18" hidden="1">
              <a:extLst>
                <a:ext uri="{63B3BB69-23CF-44E3-9099-C40C66FF867C}">
                  <a14:compatExt spid="_x0000_s7186"/>
                </a:ext>
                <a:ext uri="{FF2B5EF4-FFF2-40B4-BE49-F238E27FC236}">
                  <a16:creationId xmlns:a16="http://schemas.microsoft.com/office/drawing/2014/main" id="{00000000-0008-0000-0200-0000121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Print  This Sheet</a:t>
              </a:r>
            </a:p>
          </xdr:txBody>
        </xdr:sp>
        <xdr:clientData fPrintsWithSheet="0"/>
      </xdr:twoCellAnchor>
    </mc:Choice>
    <mc:Fallback/>
  </mc:AlternateContent>
  <xdr:twoCellAnchor editAs="oneCell">
    <xdr:from>
      <xdr:col>0</xdr:col>
      <xdr:colOff>0</xdr:colOff>
      <xdr:row>2</xdr:row>
      <xdr:rowOff>0</xdr:rowOff>
    </xdr:from>
    <xdr:to>
      <xdr:col>0</xdr:col>
      <xdr:colOff>2546684</xdr:colOff>
      <xdr:row>5</xdr:row>
      <xdr:rowOff>171955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0" y="641684"/>
          <a:ext cx="2546684" cy="98408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123825</xdr:colOff>
          <xdr:row>56</xdr:row>
          <xdr:rowOff>66675</xdr:rowOff>
        </xdr:from>
        <xdr:to>
          <xdr:col>2</xdr:col>
          <xdr:colOff>333375</xdr:colOff>
          <xdr:row>56</xdr:row>
          <xdr:rowOff>219075</xdr:rowOff>
        </xdr:to>
        <xdr:sp macro="" textlink="">
          <xdr:nvSpPr>
            <xdr:cNvPr id="16385" name="Check Box 1" hidden="1">
              <a:extLst>
                <a:ext uri="{63B3BB69-23CF-44E3-9099-C40C66FF867C}">
                  <a14:compatExt spid="_x0000_s16385"/>
                </a:ext>
                <a:ext uri="{FF2B5EF4-FFF2-40B4-BE49-F238E27FC236}">
                  <a16:creationId xmlns:a16="http://schemas.microsoft.com/office/drawing/2014/main" id="{00000000-0008-0000-03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857250</xdr:colOff>
          <xdr:row>56</xdr:row>
          <xdr:rowOff>47625</xdr:rowOff>
        </xdr:from>
        <xdr:to>
          <xdr:col>2</xdr:col>
          <xdr:colOff>1009650</xdr:colOff>
          <xdr:row>56</xdr:row>
          <xdr:rowOff>209550</xdr:rowOff>
        </xdr:to>
        <xdr:sp macro="" textlink="">
          <xdr:nvSpPr>
            <xdr:cNvPr id="16386" name="Check Box 2" hidden="1">
              <a:extLst>
                <a:ext uri="{63B3BB69-23CF-44E3-9099-C40C66FF867C}">
                  <a14:compatExt spid="_x0000_s16386"/>
                </a:ext>
                <a:ext uri="{FF2B5EF4-FFF2-40B4-BE49-F238E27FC236}">
                  <a16:creationId xmlns:a16="http://schemas.microsoft.com/office/drawing/2014/main" id="{00000000-0008-0000-03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1609725</xdr:colOff>
          <xdr:row>56</xdr:row>
          <xdr:rowOff>66675</xdr:rowOff>
        </xdr:from>
        <xdr:to>
          <xdr:col>2</xdr:col>
          <xdr:colOff>1819275</xdr:colOff>
          <xdr:row>57</xdr:row>
          <xdr:rowOff>0</xdr:rowOff>
        </xdr:to>
        <xdr:sp macro="" textlink="">
          <xdr:nvSpPr>
            <xdr:cNvPr id="16387" name="Check Box 3" hidden="1">
              <a:extLst>
                <a:ext uri="{63B3BB69-23CF-44E3-9099-C40C66FF867C}">
                  <a14:compatExt spid="_x0000_s16387"/>
                </a:ext>
                <a:ext uri="{FF2B5EF4-FFF2-40B4-BE49-F238E27FC236}">
                  <a16:creationId xmlns:a16="http://schemas.microsoft.com/office/drawing/2014/main" id="{00000000-0008-0000-03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228600</xdr:colOff>
          <xdr:row>57</xdr:row>
          <xdr:rowOff>123825</xdr:rowOff>
        </xdr:from>
        <xdr:to>
          <xdr:col>4</xdr:col>
          <xdr:colOff>19050</xdr:colOff>
          <xdr:row>60</xdr:row>
          <xdr:rowOff>200025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3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CLEAR CURRENT FINANCIAL INFORMATION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161925</xdr:colOff>
          <xdr:row>57</xdr:row>
          <xdr:rowOff>114300</xdr:rowOff>
        </xdr:from>
        <xdr:to>
          <xdr:col>6</xdr:col>
          <xdr:colOff>600075</xdr:colOff>
          <xdr:row>60</xdr:row>
          <xdr:rowOff>200025</xdr:rowOff>
        </xdr:to>
        <xdr:sp macro="" textlink="">
          <xdr:nvSpPr>
            <xdr:cNvPr id="16390" name="Button 6" hidden="1">
              <a:extLst>
                <a:ext uri="{63B3BB69-23CF-44E3-9099-C40C66FF867C}">
                  <a14:compatExt spid="_x0000_s16390"/>
                </a:ext>
                <a:ext uri="{FF2B5EF4-FFF2-40B4-BE49-F238E27FC236}">
                  <a16:creationId xmlns:a16="http://schemas.microsoft.com/office/drawing/2014/main" id="{00000000-0008-0000-0300-000006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CLEAR FINANCIAL NOTES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0</xdr:row>
          <xdr:rowOff>28575</xdr:rowOff>
        </xdr:from>
        <xdr:to>
          <xdr:col>1</xdr:col>
          <xdr:colOff>1295400</xdr:colOff>
          <xdr:row>1</xdr:row>
          <xdr:rowOff>257175</xdr:rowOff>
        </xdr:to>
        <xdr:sp macro="" textlink="">
          <xdr:nvSpPr>
            <xdr:cNvPr id="16391" name="Button 7" hidden="1">
              <a:extLst>
                <a:ext uri="{63B3BB69-23CF-44E3-9099-C40C66FF867C}">
                  <a14:compatExt spid="_x0000_s16391"/>
                </a:ext>
                <a:ext uri="{FF2B5EF4-FFF2-40B4-BE49-F238E27FC236}">
                  <a16:creationId xmlns:a16="http://schemas.microsoft.com/office/drawing/2014/main" id="{00000000-0008-0000-0300-000007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95250</xdr:colOff>
          <xdr:row>0</xdr:row>
          <xdr:rowOff>142875</xdr:rowOff>
        </xdr:from>
        <xdr:to>
          <xdr:col>8</xdr:col>
          <xdr:colOff>514350</xdr:colOff>
          <xdr:row>2</xdr:row>
          <xdr:rowOff>104775</xdr:rowOff>
        </xdr:to>
        <xdr:sp macro="" textlink="">
          <xdr:nvSpPr>
            <xdr:cNvPr id="16392" name="Button 8" hidden="1">
              <a:extLst>
                <a:ext uri="{63B3BB69-23CF-44E3-9099-C40C66FF867C}">
                  <a14:compatExt spid="_x0000_s16392"/>
                </a:ext>
                <a:ext uri="{FF2B5EF4-FFF2-40B4-BE49-F238E27FC236}">
                  <a16:creationId xmlns:a16="http://schemas.microsoft.com/office/drawing/2014/main" id="{00000000-0008-0000-0300-000008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1714500</xdr:colOff>
          <xdr:row>0</xdr:row>
          <xdr:rowOff>85725</xdr:rowOff>
        </xdr:from>
        <xdr:to>
          <xdr:col>1</xdr:col>
          <xdr:colOff>1209675</xdr:colOff>
          <xdr:row>1</xdr:row>
          <xdr:rowOff>104775</xdr:rowOff>
        </xdr:to>
        <xdr:sp macro="" textlink="">
          <xdr:nvSpPr>
            <xdr:cNvPr id="8212" name="Button 20" hidden="1">
              <a:extLst>
                <a:ext uri="{63B3BB69-23CF-44E3-9099-C40C66FF867C}">
                  <a14:compatExt spid="_x0000_s8212"/>
                </a:ext>
                <a:ext uri="{FF2B5EF4-FFF2-40B4-BE49-F238E27FC236}">
                  <a16:creationId xmlns:a16="http://schemas.microsoft.com/office/drawing/2014/main" id="{00000000-0008-0000-0400-000014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285750</xdr:colOff>
          <xdr:row>3</xdr:row>
          <xdr:rowOff>95250</xdr:rowOff>
        </xdr:from>
        <xdr:to>
          <xdr:col>14</xdr:col>
          <xdr:colOff>514350</xdr:colOff>
          <xdr:row>5</xdr:row>
          <xdr:rowOff>114300</xdr:rowOff>
        </xdr:to>
        <xdr:sp macro="" textlink="">
          <xdr:nvSpPr>
            <xdr:cNvPr id="8216" name="Button 24" hidden="1">
              <a:extLst>
                <a:ext uri="{63B3BB69-23CF-44E3-9099-C40C66FF867C}">
                  <a14:compatExt spid="_x0000_s8216"/>
                </a:ext>
                <a:ext uri="{FF2B5EF4-FFF2-40B4-BE49-F238E27FC236}">
                  <a16:creationId xmlns:a16="http://schemas.microsoft.com/office/drawing/2014/main" id="{00000000-0008-0000-0400-000018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MISC Direct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314325</xdr:colOff>
          <xdr:row>7</xdr:row>
          <xdr:rowOff>85725</xdr:rowOff>
        </xdr:from>
        <xdr:to>
          <xdr:col>14</xdr:col>
          <xdr:colOff>542925</xdr:colOff>
          <xdr:row>10</xdr:row>
          <xdr:rowOff>57150</xdr:rowOff>
        </xdr:to>
        <xdr:sp macro="" textlink="">
          <xdr:nvSpPr>
            <xdr:cNvPr id="8217" name="Button 25" hidden="1">
              <a:extLst>
                <a:ext uri="{63B3BB69-23CF-44E3-9099-C40C66FF867C}">
                  <a14:compatExt spid="_x0000_s8217"/>
                </a:ext>
                <a:ext uri="{FF2B5EF4-FFF2-40B4-BE49-F238E27FC236}">
                  <a16:creationId xmlns:a16="http://schemas.microsoft.com/office/drawing/2014/main" id="{00000000-0008-0000-0400-000019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MISC Indirect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371475</xdr:colOff>
          <xdr:row>11</xdr:row>
          <xdr:rowOff>38100</xdr:rowOff>
        </xdr:from>
        <xdr:to>
          <xdr:col>14</xdr:col>
          <xdr:colOff>571500</xdr:colOff>
          <xdr:row>14</xdr:row>
          <xdr:rowOff>57150</xdr:rowOff>
        </xdr:to>
        <xdr:sp macro="" textlink="">
          <xdr:nvSpPr>
            <xdr:cNvPr id="8218" name="Button 26" hidden="1">
              <a:extLst>
                <a:ext uri="{63B3BB69-23CF-44E3-9099-C40C66FF867C}">
                  <a14:compatExt spid="_x0000_s8218"/>
                </a:ext>
                <a:ext uri="{FF2B5EF4-FFF2-40B4-BE49-F238E27FC236}">
                  <a16:creationId xmlns:a16="http://schemas.microsoft.com/office/drawing/2014/main" id="{00000000-0008-0000-0400-00001A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Balance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238125</xdr:colOff>
          <xdr:row>50</xdr:row>
          <xdr:rowOff>114300</xdr:rowOff>
        </xdr:from>
        <xdr:to>
          <xdr:col>5</xdr:col>
          <xdr:colOff>133350</xdr:colOff>
          <xdr:row>53</xdr:row>
          <xdr:rowOff>133350</xdr:rowOff>
        </xdr:to>
        <xdr:sp macro="" textlink="">
          <xdr:nvSpPr>
            <xdr:cNvPr id="8219" name="Button 27" hidden="1">
              <a:extLst>
                <a:ext uri="{63B3BB69-23CF-44E3-9099-C40C66FF867C}">
                  <a14:compatExt spid="_x0000_s8219"/>
                </a:ext>
                <a:ext uri="{FF2B5EF4-FFF2-40B4-BE49-F238E27FC236}">
                  <a16:creationId xmlns:a16="http://schemas.microsoft.com/office/drawing/2014/main" id="{00000000-0008-0000-0400-00001B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Arial"/>
                  <a:cs typeface="Arial"/>
                </a:rPr>
                <a:t>ZERO THIS YEAR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390525</xdr:colOff>
          <xdr:row>50</xdr:row>
          <xdr:rowOff>76200</xdr:rowOff>
        </xdr:from>
        <xdr:to>
          <xdr:col>8</xdr:col>
          <xdr:colOff>85725</xdr:colOff>
          <xdr:row>53</xdr:row>
          <xdr:rowOff>123825</xdr:rowOff>
        </xdr:to>
        <xdr:sp macro="" textlink="">
          <xdr:nvSpPr>
            <xdr:cNvPr id="8220" name="Button 28" hidden="1">
              <a:extLst>
                <a:ext uri="{63B3BB69-23CF-44E3-9099-C40C66FF867C}">
                  <a14:compatExt spid="_x0000_s8220"/>
                </a:ext>
                <a:ext uri="{FF2B5EF4-FFF2-40B4-BE49-F238E27FC236}">
                  <a16:creationId xmlns:a16="http://schemas.microsoft.com/office/drawing/2014/main" id="{00000000-0008-0000-0400-00001C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Arial"/>
                  <a:cs typeface="Arial"/>
                </a:rPr>
                <a:t>ZERO THIS YEAR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10</xdr:col>
          <xdr:colOff>371475</xdr:colOff>
          <xdr:row>50</xdr:row>
          <xdr:rowOff>76200</xdr:rowOff>
        </xdr:from>
        <xdr:to>
          <xdr:col>11</xdr:col>
          <xdr:colOff>76200</xdr:colOff>
          <xdr:row>53</xdr:row>
          <xdr:rowOff>66675</xdr:rowOff>
        </xdr:to>
        <xdr:sp macro="" textlink="">
          <xdr:nvSpPr>
            <xdr:cNvPr id="8221" name="Button 29" hidden="1">
              <a:extLst>
                <a:ext uri="{63B3BB69-23CF-44E3-9099-C40C66FF867C}">
                  <a14:compatExt spid="_x0000_s8221"/>
                </a:ext>
                <a:ext uri="{FF2B5EF4-FFF2-40B4-BE49-F238E27FC236}">
                  <a16:creationId xmlns:a16="http://schemas.microsoft.com/office/drawing/2014/main" id="{00000000-0008-0000-0400-00001D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Arial"/>
                  <a:cs typeface="Arial"/>
                </a:rPr>
                <a:t>ZERO THIS YEAR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228600</xdr:colOff>
          <xdr:row>50</xdr:row>
          <xdr:rowOff>133350</xdr:rowOff>
        </xdr:from>
        <xdr:to>
          <xdr:col>2</xdr:col>
          <xdr:colOff>104775</xdr:colOff>
          <xdr:row>53</xdr:row>
          <xdr:rowOff>114300</xdr:rowOff>
        </xdr:to>
        <xdr:sp macro="" textlink="">
          <xdr:nvSpPr>
            <xdr:cNvPr id="8222" name="Button 30" hidden="1">
              <a:extLst>
                <a:ext uri="{63B3BB69-23CF-44E3-9099-C40C66FF867C}">
                  <a14:compatExt spid="_x0000_s8222"/>
                </a:ext>
                <a:ext uri="{FF2B5EF4-FFF2-40B4-BE49-F238E27FC236}">
                  <a16:creationId xmlns:a16="http://schemas.microsoft.com/office/drawing/2014/main" id="{00000000-0008-0000-0400-00001E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Arial"/>
                  <a:cs typeface="Arial"/>
                </a:rPr>
                <a:t>ZERO THIS YEAR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0</xdr:row>
          <xdr:rowOff>209550</xdr:rowOff>
        </xdr:from>
        <xdr:to>
          <xdr:col>0</xdr:col>
          <xdr:colOff>914400</xdr:colOff>
          <xdr:row>1</xdr:row>
          <xdr:rowOff>276225</xdr:rowOff>
        </xdr:to>
        <xdr:sp macro="" textlink="">
          <xdr:nvSpPr>
            <xdr:cNvPr id="8223" name="CheckBox1" hidden="1">
              <a:extLst>
                <a:ext uri="{63B3BB69-23CF-44E3-9099-C40C66FF867C}">
                  <a14:compatExt spid="_x0000_s8223"/>
                </a:ext>
                <a:ext uri="{FF2B5EF4-FFF2-40B4-BE49-F238E27FC236}">
                  <a16:creationId xmlns:a16="http://schemas.microsoft.com/office/drawing/2014/main" id="{00000000-0008-0000-0400-00001F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123825</xdr:colOff>
          <xdr:row>1</xdr:row>
          <xdr:rowOff>314325</xdr:rowOff>
        </xdr:from>
        <xdr:to>
          <xdr:col>0</xdr:col>
          <xdr:colOff>857250</xdr:colOff>
          <xdr:row>3</xdr:row>
          <xdr:rowOff>47625</xdr:rowOff>
        </xdr:to>
        <xdr:sp macro="" textlink="">
          <xdr:nvSpPr>
            <xdr:cNvPr id="8224" name="CheckBox2" hidden="1">
              <a:extLst>
                <a:ext uri="{63B3BB69-23CF-44E3-9099-C40C66FF867C}">
                  <a14:compatExt spid="_x0000_s8224"/>
                </a:ext>
                <a:ext uri="{FF2B5EF4-FFF2-40B4-BE49-F238E27FC236}">
                  <a16:creationId xmlns:a16="http://schemas.microsoft.com/office/drawing/2014/main" id="{00000000-0008-0000-0400-000020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13</xdr:col>
          <xdr:colOff>333375</xdr:colOff>
          <xdr:row>16</xdr:row>
          <xdr:rowOff>28575</xdr:rowOff>
        </xdr:from>
        <xdr:to>
          <xdr:col>14</xdr:col>
          <xdr:colOff>590550</xdr:colOff>
          <xdr:row>19</xdr:row>
          <xdr:rowOff>19050</xdr:rowOff>
        </xdr:to>
        <xdr:sp macro="" textlink="">
          <xdr:nvSpPr>
            <xdr:cNvPr id="8226" name="Button 34" hidden="1">
              <a:extLst>
                <a:ext uri="{63B3BB69-23CF-44E3-9099-C40C66FF867C}">
                  <a14:compatExt spid="_x0000_s8226"/>
                </a:ext>
                <a:ext uri="{FF2B5EF4-FFF2-40B4-BE49-F238E27FC236}">
                  <a16:creationId xmlns:a16="http://schemas.microsoft.com/office/drawing/2014/main" id="{00000000-0008-0000-0400-000022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12</xdr:col>
      <xdr:colOff>742950</xdr:colOff>
      <xdr:row>4</xdr:row>
      <xdr:rowOff>44904</xdr:rowOff>
    </xdr:from>
    <xdr:to>
      <xdr:col>15</xdr:col>
      <xdr:colOff>228600</xdr:colOff>
      <xdr:row>33</xdr:row>
      <xdr:rowOff>159204</xdr:rowOff>
    </xdr:to>
    <xdr:graphicFrame macro="">
      <xdr:nvGraphicFramePr>
        <xdr:cNvPr id="2" name="Chart 32">
          <a:extLst>
            <a:ext uri="{FF2B5EF4-FFF2-40B4-BE49-F238E27FC236}">
              <a16:creationId xmlns:a16="http://schemas.microsoft.com/office/drawing/2014/main" id="{00000000-0008-0000-0500-000002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238125</xdr:colOff>
      <xdr:row>3</xdr:row>
      <xdr:rowOff>133350</xdr:rowOff>
    </xdr:from>
    <xdr:to>
      <xdr:col>2</xdr:col>
      <xdr:colOff>628650</xdr:colOff>
      <xdr:row>31</xdr:row>
      <xdr:rowOff>85725</xdr:rowOff>
    </xdr:to>
    <xdr:graphicFrame macro="">
      <xdr:nvGraphicFramePr>
        <xdr:cNvPr id="3" name="Chart 25">
          <a:extLst>
            <a:ext uri="{FF2B5EF4-FFF2-40B4-BE49-F238E27FC236}">
              <a16:creationId xmlns:a16="http://schemas.microsoft.com/office/drawing/2014/main" id="{00000000-0008-0000-0500-000003000000}"/>
            </a:ext>
          </a:extLst>
        </xdr:cNvPr>
        <xdr:cNvGraphicFramePr>
          <a:graphicFrameLocks noChangeAspect="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352425</xdr:colOff>
      <xdr:row>22</xdr:row>
      <xdr:rowOff>142875</xdr:rowOff>
    </xdr:from>
    <xdr:to>
      <xdr:col>0</xdr:col>
      <xdr:colOff>504825</xdr:colOff>
      <xdr:row>25</xdr:row>
      <xdr:rowOff>47625</xdr:rowOff>
    </xdr:to>
    <xdr:sp macro="" textlink="">
      <xdr:nvSpPr>
        <xdr:cNvPr id="4" name="AutoShape 29">
          <a:extLst>
            <a:ext uri="{FF2B5EF4-FFF2-40B4-BE49-F238E27FC236}">
              <a16:creationId xmlns:a16="http://schemas.microsoft.com/office/drawing/2014/main" id="{00000000-0008-0000-0500-000004000000}"/>
            </a:ext>
          </a:extLst>
        </xdr:cNvPr>
        <xdr:cNvSpPr>
          <a:spLocks noChangeArrowheads="1"/>
        </xdr:cNvSpPr>
      </xdr:nvSpPr>
      <xdr:spPr bwMode="auto">
        <a:xfrm>
          <a:off x="352425" y="4743450"/>
          <a:ext cx="152400" cy="476250"/>
        </a:xfrm>
        <a:prstGeom prst="curvedRightArrow">
          <a:avLst>
            <a:gd name="adj1" fmla="val 64193"/>
            <a:gd name="adj2" fmla="val 139511"/>
            <a:gd name="adj3" fmla="val 33333"/>
          </a:avLst>
        </a:prstGeom>
        <a:solidFill>
          <a:srgbClr val="00FF00">
            <a:alpha val="72940"/>
          </a:srgbClr>
        </a:solidFill>
        <a:ln w="9525">
          <a:solidFill>
            <a:srgbClr val="000000"/>
          </a:solidFill>
          <a:miter lim="800000"/>
          <a:headEnd/>
          <a:tailEnd/>
        </a:ln>
      </xdr:spPr>
    </xdr:sp>
    <xdr:clientData/>
  </xdr:twoCellAnchor>
  <xdr:twoCellAnchor>
    <xdr:from>
      <xdr:col>15</xdr:col>
      <xdr:colOff>104775</xdr:colOff>
      <xdr:row>20</xdr:row>
      <xdr:rowOff>57150</xdr:rowOff>
    </xdr:from>
    <xdr:to>
      <xdr:col>15</xdr:col>
      <xdr:colOff>266700</xdr:colOff>
      <xdr:row>22</xdr:row>
      <xdr:rowOff>104775</xdr:rowOff>
    </xdr:to>
    <xdr:sp macro="" textlink="">
      <xdr:nvSpPr>
        <xdr:cNvPr id="5" name="AutoShape 30">
          <a:extLst>
            <a:ext uri="{FF2B5EF4-FFF2-40B4-BE49-F238E27FC236}">
              <a16:creationId xmlns:a16="http://schemas.microsoft.com/office/drawing/2014/main" id="{00000000-0008-0000-0500-000005000000}"/>
            </a:ext>
          </a:extLst>
        </xdr:cNvPr>
        <xdr:cNvSpPr>
          <a:spLocks noChangeArrowheads="1"/>
        </xdr:cNvSpPr>
      </xdr:nvSpPr>
      <xdr:spPr bwMode="auto">
        <a:xfrm>
          <a:off x="10277475" y="4276725"/>
          <a:ext cx="161925" cy="428625"/>
        </a:xfrm>
        <a:prstGeom prst="curvedLeftArrow">
          <a:avLst>
            <a:gd name="adj1" fmla="val 43517"/>
            <a:gd name="adj2" fmla="val 89645"/>
            <a:gd name="adj3" fmla="val 40000"/>
          </a:avLst>
        </a:prstGeom>
        <a:solidFill>
          <a:srgbClr val="993366">
            <a:alpha val="32156"/>
          </a:srgbClr>
        </a:solidFill>
        <a:ln w="9525">
          <a:solidFill>
            <a:srgbClr val="000000"/>
          </a:solidFill>
          <a:miter lim="800000"/>
          <a:headEnd/>
          <a:tailEnd/>
        </a:ln>
      </xdr:spPr>
    </xdr:sp>
    <xdr:clientData/>
  </xdr:twoCellAnchor>
  <xdr:twoCellAnchor>
    <xdr:from>
      <xdr:col>0</xdr:col>
      <xdr:colOff>323850</xdr:colOff>
      <xdr:row>19</xdr:row>
      <xdr:rowOff>104775</xdr:rowOff>
    </xdr:from>
    <xdr:to>
      <xdr:col>0</xdr:col>
      <xdr:colOff>504825</xdr:colOff>
      <xdr:row>22</xdr:row>
      <xdr:rowOff>0</xdr:rowOff>
    </xdr:to>
    <xdr:sp macro="" textlink="">
      <xdr:nvSpPr>
        <xdr:cNvPr id="6" name="AutoShape 36">
          <a:extLst>
            <a:ext uri="{FF2B5EF4-FFF2-40B4-BE49-F238E27FC236}">
              <a16:creationId xmlns:a16="http://schemas.microsoft.com/office/drawing/2014/main" id="{00000000-0008-0000-0500-000006000000}"/>
            </a:ext>
          </a:extLst>
        </xdr:cNvPr>
        <xdr:cNvSpPr>
          <a:spLocks noChangeArrowheads="1"/>
        </xdr:cNvSpPr>
      </xdr:nvSpPr>
      <xdr:spPr bwMode="auto">
        <a:xfrm>
          <a:off x="323850" y="4133850"/>
          <a:ext cx="180975" cy="466725"/>
        </a:xfrm>
        <a:prstGeom prst="curvedRightArrow">
          <a:avLst>
            <a:gd name="adj1" fmla="val 38792"/>
            <a:gd name="adj2" fmla="val 92448"/>
            <a:gd name="adj3" fmla="val 51269"/>
          </a:avLst>
        </a:prstGeom>
        <a:solidFill>
          <a:srgbClr val="993366">
            <a:alpha val="30980"/>
          </a:srgbClr>
        </a:solidFill>
        <a:ln w="9525">
          <a:solidFill>
            <a:srgbClr val="000000"/>
          </a:solidFill>
          <a:miter lim="800000"/>
          <a:headEnd/>
          <a:tailEnd/>
        </a:ln>
      </xdr:spPr>
    </xdr:sp>
    <xdr:clientData/>
  </xdr:twoCellAnchor>
  <xdr:twoCellAnchor>
    <xdr:from>
      <xdr:col>15</xdr:col>
      <xdr:colOff>133350</xdr:colOff>
      <xdr:row>23</xdr:row>
      <xdr:rowOff>95250</xdr:rowOff>
    </xdr:from>
    <xdr:to>
      <xdr:col>15</xdr:col>
      <xdr:colOff>304800</xdr:colOff>
      <xdr:row>25</xdr:row>
      <xdr:rowOff>180975</xdr:rowOff>
    </xdr:to>
    <xdr:sp macro="" textlink="">
      <xdr:nvSpPr>
        <xdr:cNvPr id="7" name="AutoShape 37">
          <a:extLst>
            <a:ext uri="{FF2B5EF4-FFF2-40B4-BE49-F238E27FC236}">
              <a16:creationId xmlns:a16="http://schemas.microsoft.com/office/drawing/2014/main" id="{00000000-0008-0000-0500-000007000000}"/>
            </a:ext>
          </a:extLst>
        </xdr:cNvPr>
        <xdr:cNvSpPr>
          <a:spLocks noChangeAspect="1" noChangeArrowheads="1"/>
        </xdr:cNvSpPr>
      </xdr:nvSpPr>
      <xdr:spPr bwMode="auto">
        <a:xfrm>
          <a:off x="10306050" y="4886325"/>
          <a:ext cx="171450" cy="466725"/>
        </a:xfrm>
        <a:prstGeom prst="curvedLeftArrow">
          <a:avLst>
            <a:gd name="adj1" fmla="val 55075"/>
            <a:gd name="adj2" fmla="val 138556"/>
            <a:gd name="adj3" fmla="val 41611"/>
          </a:avLst>
        </a:prstGeom>
        <a:solidFill>
          <a:srgbClr val="00FF00">
            <a:alpha val="85881"/>
          </a:srgbClr>
        </a:solidFill>
        <a:ln w="9525">
          <a:solidFill>
            <a:srgbClr val="000000"/>
          </a:solidFill>
          <a:miter lim="800000"/>
          <a:headEnd/>
          <a:tailEnd/>
        </a:ln>
      </xdr:spPr>
    </xdr:sp>
    <xdr:clientData/>
  </xdr:twoCellAnchor>
  <mc:AlternateContent xmlns:mc="http://schemas.openxmlformats.org/markup-compatibility/2006">
    <mc:Choice xmlns:a14="http://schemas.microsoft.com/office/drawing/2010/main" Requires="a14">
      <xdr:twoCellAnchor editAs="absolute">
        <xdr:from>
          <xdr:col>16</xdr:col>
          <xdr:colOff>9525</xdr:colOff>
          <xdr:row>0</xdr:row>
          <xdr:rowOff>257175</xdr:rowOff>
        </xdr:from>
        <xdr:to>
          <xdr:col>18</xdr:col>
          <xdr:colOff>419100</xdr:colOff>
          <xdr:row>2</xdr:row>
          <xdr:rowOff>123825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38100</xdr:colOff>
          <xdr:row>0</xdr:row>
          <xdr:rowOff>19050</xdr:rowOff>
        </xdr:from>
        <xdr:to>
          <xdr:col>2</xdr:col>
          <xdr:colOff>104775</xdr:colOff>
          <xdr:row>1</xdr:row>
          <xdr:rowOff>57150</xdr:rowOff>
        </xdr:to>
        <xdr:sp macro="" textlink="">
          <xdr:nvSpPr>
            <xdr:cNvPr id="18434" name="Button 2" hidden="1">
              <a:extLst>
                <a:ext uri="{63B3BB69-23CF-44E3-9099-C40C66FF867C}">
                  <a14:compatExt spid="_x0000_s18434"/>
                </a:ext>
                <a:ext uri="{FF2B5EF4-FFF2-40B4-BE49-F238E27FC236}">
                  <a16:creationId xmlns:a16="http://schemas.microsoft.com/office/drawing/2014/main" id="{00000000-0008-0000-0500-000002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13</xdr:col>
          <xdr:colOff>209550</xdr:colOff>
          <xdr:row>0</xdr:row>
          <xdr:rowOff>228600</xdr:rowOff>
        </xdr:from>
        <xdr:to>
          <xdr:col>14</xdr:col>
          <xdr:colOff>495300</xdr:colOff>
          <xdr:row>2</xdr:row>
          <xdr:rowOff>114300</xdr:rowOff>
        </xdr:to>
        <xdr:sp macro="" textlink="">
          <xdr:nvSpPr>
            <xdr:cNvPr id="14341" name="Button 5" hidden="1">
              <a:extLst>
                <a:ext uri="{63B3BB69-23CF-44E3-9099-C40C66FF867C}">
                  <a14:compatExt spid="_x0000_s14341"/>
                </a:ext>
                <a:ext uri="{FF2B5EF4-FFF2-40B4-BE49-F238E27FC236}">
                  <a16:creationId xmlns:a16="http://schemas.microsoft.com/office/drawing/2014/main" id="{00000000-0008-0000-0600-000005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MISC Indirect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142875</xdr:colOff>
          <xdr:row>0</xdr:row>
          <xdr:rowOff>276225</xdr:rowOff>
        </xdr:from>
        <xdr:to>
          <xdr:col>0</xdr:col>
          <xdr:colOff>1485900</xdr:colOff>
          <xdr:row>2</xdr:row>
          <xdr:rowOff>28575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600-000002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228600</xdr:colOff>
          <xdr:row>2</xdr:row>
          <xdr:rowOff>285750</xdr:rowOff>
        </xdr:from>
        <xdr:to>
          <xdr:col>14</xdr:col>
          <xdr:colOff>495300</xdr:colOff>
          <xdr:row>5</xdr:row>
          <xdr:rowOff>38100</xdr:rowOff>
        </xdr:to>
        <xdr:sp macro="" textlink="">
          <xdr:nvSpPr>
            <xdr:cNvPr id="14342" name="Button 6" hidden="1">
              <a:extLst>
                <a:ext uri="{63B3BB69-23CF-44E3-9099-C40C66FF867C}">
                  <a14:compatExt spid="_x0000_s14342"/>
                </a:ext>
                <a:ext uri="{FF2B5EF4-FFF2-40B4-BE49-F238E27FC236}">
                  <a16:creationId xmlns:a16="http://schemas.microsoft.com/office/drawing/2014/main" id="{00000000-0008-0000-0600-000006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Income Statement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238125</xdr:colOff>
          <xdr:row>6</xdr:row>
          <xdr:rowOff>152400</xdr:rowOff>
        </xdr:from>
        <xdr:to>
          <xdr:col>14</xdr:col>
          <xdr:colOff>495300</xdr:colOff>
          <xdr:row>9</xdr:row>
          <xdr:rowOff>142875</xdr:rowOff>
        </xdr:to>
        <xdr:sp macro="" textlink="">
          <xdr:nvSpPr>
            <xdr:cNvPr id="14344" name="Button 8" hidden="1">
              <a:extLst>
                <a:ext uri="{63B3BB69-23CF-44E3-9099-C40C66FF867C}">
                  <a14:compatExt spid="_x0000_s14344"/>
                </a:ext>
                <a:ext uri="{FF2B5EF4-FFF2-40B4-BE49-F238E27FC236}">
                  <a16:creationId xmlns:a16="http://schemas.microsoft.com/office/drawing/2014/main" id="{00000000-0008-0000-0600-000008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476250</xdr:colOff>
          <xdr:row>37</xdr:row>
          <xdr:rowOff>76200</xdr:rowOff>
        </xdr:from>
        <xdr:to>
          <xdr:col>0</xdr:col>
          <xdr:colOff>1524000</xdr:colOff>
          <xdr:row>40</xdr:row>
          <xdr:rowOff>114300</xdr:rowOff>
        </xdr:to>
        <xdr:sp macro="" textlink="">
          <xdr:nvSpPr>
            <xdr:cNvPr id="14345" name="Button 9" hidden="1">
              <a:extLst>
                <a:ext uri="{63B3BB69-23CF-44E3-9099-C40C66FF867C}">
                  <a14:compatExt spid="_x0000_s14345"/>
                </a:ext>
                <a:ext uri="{FF2B5EF4-FFF2-40B4-BE49-F238E27FC236}">
                  <a16:creationId xmlns:a16="http://schemas.microsoft.com/office/drawing/2014/main" id="{00000000-0008-0000-0600-000009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Arial"/>
                  <a:cs typeface="Arial"/>
                </a:rPr>
                <a:t>Clear MISC DIRECT Expense Descriptions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257175</xdr:colOff>
          <xdr:row>37</xdr:row>
          <xdr:rowOff>247650</xdr:rowOff>
        </xdr:from>
        <xdr:to>
          <xdr:col>0</xdr:col>
          <xdr:colOff>1295400</xdr:colOff>
          <xdr:row>42</xdr:row>
          <xdr:rowOff>47625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7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Arial"/>
                  <a:cs typeface="Arial"/>
                </a:rPr>
                <a:t>Clear MISC INDIRECT Expense Descriptions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19050</xdr:colOff>
          <xdr:row>0</xdr:row>
          <xdr:rowOff>38100</xdr:rowOff>
        </xdr:from>
        <xdr:to>
          <xdr:col>0</xdr:col>
          <xdr:colOff>1628775</xdr:colOff>
          <xdr:row>1</xdr:row>
          <xdr:rowOff>142875</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133350</xdr:colOff>
          <xdr:row>1</xdr:row>
          <xdr:rowOff>123825</xdr:rowOff>
        </xdr:from>
        <xdr:to>
          <xdr:col>14</xdr:col>
          <xdr:colOff>361950</xdr:colOff>
          <xdr:row>3</xdr:row>
          <xdr:rowOff>76200</xdr:rowOff>
        </xdr:to>
        <xdr:sp macro="" textlink="">
          <xdr:nvSpPr>
            <xdr:cNvPr id="15365" name="Button 5" hidden="1">
              <a:extLst>
                <a:ext uri="{63B3BB69-23CF-44E3-9099-C40C66FF867C}">
                  <a14:compatExt spid="_x0000_s15365"/>
                </a:ext>
                <a:ext uri="{FF2B5EF4-FFF2-40B4-BE49-F238E27FC236}">
                  <a16:creationId xmlns:a16="http://schemas.microsoft.com/office/drawing/2014/main" id="{00000000-0008-0000-07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MISC Direct Expenses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180975</xdr:colOff>
          <xdr:row>5</xdr:row>
          <xdr:rowOff>85725</xdr:rowOff>
        </xdr:from>
        <xdr:to>
          <xdr:col>14</xdr:col>
          <xdr:colOff>400050</xdr:colOff>
          <xdr:row>8</xdr:row>
          <xdr:rowOff>114300</xdr:rowOff>
        </xdr:to>
        <xdr:sp macro="" textlink="">
          <xdr:nvSpPr>
            <xdr:cNvPr id="15366" name="Button 6" hidden="1">
              <a:extLst>
                <a:ext uri="{63B3BB69-23CF-44E3-9099-C40C66FF867C}">
                  <a14:compatExt spid="_x0000_s15366"/>
                </a:ext>
                <a:ext uri="{FF2B5EF4-FFF2-40B4-BE49-F238E27FC236}">
                  <a16:creationId xmlns:a16="http://schemas.microsoft.com/office/drawing/2014/main" id="{00000000-0008-0000-07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Income Statement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209550</xdr:colOff>
          <xdr:row>11</xdr:row>
          <xdr:rowOff>0</xdr:rowOff>
        </xdr:from>
        <xdr:to>
          <xdr:col>14</xdr:col>
          <xdr:colOff>476250</xdr:colOff>
          <xdr:row>14</xdr:row>
          <xdr:rowOff>0</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07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342900</xdr:colOff>
          <xdr:row>1</xdr:row>
          <xdr:rowOff>85725</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800-00000A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428625</xdr:colOff>
          <xdr:row>60</xdr:row>
          <xdr:rowOff>152400</xdr:rowOff>
        </xdr:from>
        <xdr:to>
          <xdr:col>2</xdr:col>
          <xdr:colOff>1304925</xdr:colOff>
          <xdr:row>64</xdr:row>
          <xdr:rowOff>104775</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800-00000B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ZERO THIS YEAR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476250</xdr:colOff>
          <xdr:row>60</xdr:row>
          <xdr:rowOff>142875</xdr:rowOff>
        </xdr:from>
        <xdr:to>
          <xdr:col>5</xdr:col>
          <xdr:colOff>1343025</xdr:colOff>
          <xdr:row>64</xdr:row>
          <xdr:rowOff>104775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800-00000D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ZERO THIS YEAR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504825</xdr:colOff>
          <xdr:row>60</xdr:row>
          <xdr:rowOff>114300</xdr:rowOff>
        </xdr:from>
        <xdr:to>
          <xdr:col>11</xdr:col>
          <xdr:colOff>1323975</xdr:colOff>
          <xdr:row>64</xdr:row>
          <xdr:rowOff>0</xdr:rowOff>
        </xdr:to>
        <xdr:sp macro="" textlink="">
          <xdr:nvSpPr>
            <xdr:cNvPr id="9231" name="Button 15" hidden="1">
              <a:extLst>
                <a:ext uri="{63B3BB69-23CF-44E3-9099-C40C66FF867C}">
                  <a14:compatExt spid="_x0000_s9231"/>
                </a:ext>
                <a:ext uri="{FF2B5EF4-FFF2-40B4-BE49-F238E27FC236}">
                  <a16:creationId xmlns:a16="http://schemas.microsoft.com/office/drawing/2014/main" id="{00000000-0008-0000-0800-00000F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ZERO THIS YEAR ONLY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8</xdr:col>
          <xdr:colOff>581025</xdr:colOff>
          <xdr:row>60</xdr:row>
          <xdr:rowOff>95250</xdr:rowOff>
        </xdr:from>
        <xdr:to>
          <xdr:col>9</xdr:col>
          <xdr:colOff>19050</xdr:colOff>
          <xdr:row>64</xdr:row>
          <xdr:rowOff>38100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800-000011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ZERO THIS YEAR ONLY</a:t>
              </a:r>
            </a:p>
            <a:p>
              <a:pPr algn="ctr" rtl="0">
                <a:defRPr sz="1000"/>
              </a:pPr>
              <a:endParaRPr lang="en-US" sz="1000" b="1" i="0" u="none" strike="noStrike" baseline="0">
                <a:solidFill>
                  <a:srgbClr val="FF0000"/>
                </a:solidFill>
                <a:latin typeface="Arial"/>
                <a:cs typeface="Arial"/>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304800</xdr:colOff>
          <xdr:row>0</xdr:row>
          <xdr:rowOff>238125</xdr:rowOff>
        </xdr:from>
        <xdr:to>
          <xdr:col>15</xdr:col>
          <xdr:colOff>266700</xdr:colOff>
          <xdr:row>2</xdr:row>
          <xdr:rowOff>104775</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800-000012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Arial"/>
                  <a:cs typeface="Arial"/>
                </a:rPr>
                <a:t>Income Statement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13</xdr:col>
          <xdr:colOff>419100</xdr:colOff>
          <xdr:row>3</xdr:row>
          <xdr:rowOff>0</xdr:rowOff>
        </xdr:from>
        <xdr:to>
          <xdr:col>15</xdr:col>
          <xdr:colOff>190500</xdr:colOff>
          <xdr:row>6</xdr:row>
          <xdr:rowOff>9525</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800-0000132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0</xdr:col>
      <xdr:colOff>104775</xdr:colOff>
      <xdr:row>21</xdr:row>
      <xdr:rowOff>19050</xdr:rowOff>
    </xdr:from>
    <xdr:to>
      <xdr:col>10</xdr:col>
      <xdr:colOff>390525</xdr:colOff>
      <xdr:row>51</xdr:row>
      <xdr:rowOff>95250</xdr:rowOff>
    </xdr:to>
    <xdr:graphicFrame macro="">
      <xdr:nvGraphicFramePr>
        <xdr:cNvPr id="2313" name="Chart 1">
          <a:extLst>
            <a:ext uri="{FF2B5EF4-FFF2-40B4-BE49-F238E27FC236}">
              <a16:creationId xmlns:a16="http://schemas.microsoft.com/office/drawing/2014/main" id="{00000000-0008-0000-0900-00000909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0</xdr:col>
          <xdr:colOff>9525</xdr:colOff>
          <xdr:row>0</xdr:row>
          <xdr:rowOff>9525</xdr:rowOff>
        </xdr:from>
        <xdr:to>
          <xdr:col>1</xdr:col>
          <xdr:colOff>361950</xdr:colOff>
          <xdr:row>1</xdr:row>
          <xdr:rowOff>152400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9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371475</xdr:colOff>
          <xdr:row>0</xdr:row>
          <xdr:rowOff>152400</xdr:rowOff>
        </xdr:from>
        <xdr:to>
          <xdr:col>13</xdr:col>
          <xdr:colOff>962025</xdr:colOff>
          <xdr:row>1</xdr:row>
          <xdr:rowOff>295275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900-000003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1571625</xdr:colOff>
          <xdr:row>1</xdr:row>
          <xdr:rowOff>95250</xdr:rowOff>
        </xdr:to>
        <xdr:sp macro="" textlink="">
          <xdr:nvSpPr>
            <xdr:cNvPr id="67589" name="Button 5" hidden="1">
              <a:extLst>
                <a:ext uri="{63B3BB69-23CF-44E3-9099-C40C66FF867C}">
                  <a14:compatExt spid="_x0000_s67589"/>
                </a:ext>
                <a:ext uri="{FF2B5EF4-FFF2-40B4-BE49-F238E27FC236}">
                  <a16:creationId xmlns:a16="http://schemas.microsoft.com/office/drawing/2014/main" id="{00000000-0008-0000-0A00-000005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0</xdr:row>
          <xdr:rowOff>133350</xdr:rowOff>
        </xdr:from>
        <xdr:to>
          <xdr:col>11</xdr:col>
          <xdr:colOff>904875</xdr:colOff>
          <xdr:row>1</xdr:row>
          <xdr:rowOff>257175</xdr:rowOff>
        </xdr:to>
        <xdr:sp macro="" textlink="">
          <xdr:nvSpPr>
            <xdr:cNvPr id="67590" name="Button 6" hidden="1">
              <a:extLst>
                <a:ext uri="{63B3BB69-23CF-44E3-9099-C40C66FF867C}">
                  <a14:compatExt spid="_x0000_s67590"/>
                </a:ext>
                <a:ext uri="{FF2B5EF4-FFF2-40B4-BE49-F238E27FC236}">
                  <a16:creationId xmlns:a16="http://schemas.microsoft.com/office/drawing/2014/main" id="{00000000-0008-0000-0A00-00000608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19050</xdr:rowOff>
        </xdr:from>
        <xdr:to>
          <xdr:col>0</xdr:col>
          <xdr:colOff>1524000</xdr:colOff>
          <xdr:row>1</xdr:row>
          <xdr:rowOff>95250</xdr:rowOff>
        </xdr:to>
        <xdr:sp macro="" textlink="">
          <xdr:nvSpPr>
            <xdr:cNvPr id="55301" name="Button 5" hidden="1">
              <a:extLst>
                <a:ext uri="{63B3BB69-23CF-44E3-9099-C40C66FF867C}">
                  <a14:compatExt spid="_x0000_s55301"/>
                </a:ext>
                <a:ext uri="{FF2B5EF4-FFF2-40B4-BE49-F238E27FC236}">
                  <a16:creationId xmlns:a16="http://schemas.microsoft.com/office/drawing/2014/main" id="{00000000-0008-0000-0B00-000005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400050</xdr:colOff>
          <xdr:row>59</xdr:row>
          <xdr:rowOff>152400</xdr:rowOff>
        </xdr:from>
        <xdr:to>
          <xdr:col>8</xdr:col>
          <xdr:colOff>333375</xdr:colOff>
          <xdr:row>63</xdr:row>
          <xdr:rowOff>76200</xdr:rowOff>
        </xdr:to>
        <xdr:sp macro="" textlink="">
          <xdr:nvSpPr>
            <xdr:cNvPr id="55306" name="Button 10" hidden="1">
              <a:extLst>
                <a:ext uri="{63B3BB69-23CF-44E3-9099-C40C66FF867C}">
                  <a14:compatExt spid="_x0000_s55306"/>
                </a:ext>
                <a:ext uri="{FF2B5EF4-FFF2-40B4-BE49-F238E27FC236}">
                  <a16:creationId xmlns:a16="http://schemas.microsoft.com/office/drawing/2014/main" id="{00000000-0008-0000-0B00-00000A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ZERO THIS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647700</xdr:colOff>
          <xdr:row>0</xdr:row>
          <xdr:rowOff>123825</xdr:rowOff>
        </xdr:from>
        <xdr:to>
          <xdr:col>17</xdr:col>
          <xdr:colOff>190500</xdr:colOff>
          <xdr:row>1</xdr:row>
          <xdr:rowOff>295275</xdr:rowOff>
        </xdr:to>
        <xdr:sp macro="" textlink="">
          <xdr:nvSpPr>
            <xdr:cNvPr id="55307" name="Button 11" hidden="1">
              <a:extLst>
                <a:ext uri="{63B3BB69-23CF-44E3-9099-C40C66FF867C}">
                  <a14:compatExt spid="_x0000_s55307"/>
                </a:ext>
                <a:ext uri="{FF2B5EF4-FFF2-40B4-BE49-F238E27FC236}">
                  <a16:creationId xmlns:a16="http://schemas.microsoft.com/office/drawing/2014/main" id="{00000000-0008-0000-0B00-00000BD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1</xdr:col>
          <xdr:colOff>1133475</xdr:colOff>
          <xdr:row>1</xdr:row>
          <xdr:rowOff>66675</xdr:rowOff>
        </xdr:to>
        <xdr:sp macro="" textlink="">
          <xdr:nvSpPr>
            <xdr:cNvPr id="56321" name="Button 1" hidden="1">
              <a:extLst>
                <a:ext uri="{63B3BB69-23CF-44E3-9099-C40C66FF867C}">
                  <a14:compatExt spid="_x0000_s56321"/>
                </a:ext>
                <a:ext uri="{FF2B5EF4-FFF2-40B4-BE49-F238E27FC236}">
                  <a16:creationId xmlns:a16="http://schemas.microsoft.com/office/drawing/2014/main" id="{00000000-0008-0000-0C00-000001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1362075</xdr:colOff>
          <xdr:row>0</xdr:row>
          <xdr:rowOff>114300</xdr:rowOff>
        </xdr:from>
        <xdr:to>
          <xdr:col>10</xdr:col>
          <xdr:colOff>219075</xdr:colOff>
          <xdr:row>1</xdr:row>
          <xdr:rowOff>200025</xdr:rowOff>
        </xdr:to>
        <xdr:sp macro="" textlink="">
          <xdr:nvSpPr>
            <xdr:cNvPr id="56322" name="Button 2" hidden="1">
              <a:extLst>
                <a:ext uri="{63B3BB69-23CF-44E3-9099-C40C66FF867C}">
                  <a14:compatExt spid="_x0000_s56322"/>
                </a:ext>
                <a:ext uri="{FF2B5EF4-FFF2-40B4-BE49-F238E27FC236}">
                  <a16:creationId xmlns:a16="http://schemas.microsoft.com/office/drawing/2014/main" id="{00000000-0008-0000-0C00-000002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19050</xdr:rowOff>
        </xdr:from>
        <xdr:to>
          <xdr:col>1</xdr:col>
          <xdr:colOff>1209675</xdr:colOff>
          <xdr:row>1</xdr:row>
          <xdr:rowOff>114300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0D00-000001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895350</xdr:colOff>
          <xdr:row>0</xdr:row>
          <xdr:rowOff>180975</xdr:rowOff>
        </xdr:from>
        <xdr:to>
          <xdr:col>9</xdr:col>
          <xdr:colOff>2124075</xdr:colOff>
          <xdr:row>2</xdr:row>
          <xdr:rowOff>47625</xdr:rowOff>
        </xdr:to>
        <xdr:sp macro="" textlink="">
          <xdr:nvSpPr>
            <xdr:cNvPr id="57346" name="Button 2" hidden="1">
              <a:extLst>
                <a:ext uri="{63B3BB69-23CF-44E3-9099-C40C66FF867C}">
                  <a14:compatExt spid="_x0000_s57346"/>
                </a:ext>
                <a:ext uri="{FF2B5EF4-FFF2-40B4-BE49-F238E27FC236}">
                  <a16:creationId xmlns:a16="http://schemas.microsoft.com/office/drawing/2014/main" id="{00000000-0008-0000-0D00-000002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1</xdr:col>
          <xdr:colOff>1190625</xdr:colOff>
          <xdr:row>1</xdr:row>
          <xdr:rowOff>114300</xdr:rowOff>
        </xdr:to>
        <xdr:sp macro="" textlink="">
          <xdr:nvSpPr>
            <xdr:cNvPr id="58369" name="Button 1" hidden="1">
              <a:extLst>
                <a:ext uri="{63B3BB69-23CF-44E3-9099-C40C66FF867C}">
                  <a14:compatExt spid="_x0000_s58369"/>
                </a:ext>
                <a:ext uri="{FF2B5EF4-FFF2-40B4-BE49-F238E27FC236}">
                  <a16:creationId xmlns:a16="http://schemas.microsoft.com/office/drawing/2014/main" id="{00000000-0008-0000-0E00-000001E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857250</xdr:colOff>
          <xdr:row>0</xdr:row>
          <xdr:rowOff>133350</xdr:rowOff>
        </xdr:from>
        <xdr:to>
          <xdr:col>9</xdr:col>
          <xdr:colOff>2019300</xdr:colOff>
          <xdr:row>1</xdr:row>
          <xdr:rowOff>276225</xdr:rowOff>
        </xdr:to>
        <xdr:sp macro="" textlink="">
          <xdr:nvSpPr>
            <xdr:cNvPr id="58370" name="Button 2" hidden="1">
              <a:extLst>
                <a:ext uri="{63B3BB69-23CF-44E3-9099-C40C66FF867C}">
                  <a14:compatExt spid="_x0000_s58370"/>
                </a:ext>
                <a:ext uri="{FF2B5EF4-FFF2-40B4-BE49-F238E27FC236}">
                  <a16:creationId xmlns:a16="http://schemas.microsoft.com/office/drawing/2014/main" id="{00000000-0008-0000-0E00-000002E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1</xdr:col>
          <xdr:colOff>1409700</xdr:colOff>
          <xdr:row>1</xdr:row>
          <xdr:rowOff>152400</xdr:rowOff>
        </xdr:to>
        <xdr:sp macro="" textlink="">
          <xdr:nvSpPr>
            <xdr:cNvPr id="59393" name="Button 1" hidden="1">
              <a:extLst>
                <a:ext uri="{63B3BB69-23CF-44E3-9099-C40C66FF867C}">
                  <a14:compatExt spid="_x0000_s59393"/>
                </a:ext>
                <a:ext uri="{FF2B5EF4-FFF2-40B4-BE49-F238E27FC236}">
                  <a16:creationId xmlns:a16="http://schemas.microsoft.com/office/drawing/2014/main" id="{00000000-0008-0000-0F00-000001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0</xdr:row>
          <xdr:rowOff>171450</xdr:rowOff>
        </xdr:from>
        <xdr:to>
          <xdr:col>12</xdr:col>
          <xdr:colOff>0</xdr:colOff>
          <xdr:row>2</xdr:row>
          <xdr:rowOff>57150</xdr:rowOff>
        </xdr:to>
        <xdr:sp macro="" textlink="">
          <xdr:nvSpPr>
            <xdr:cNvPr id="59394" name="Button 2" hidden="1">
              <a:extLst>
                <a:ext uri="{63B3BB69-23CF-44E3-9099-C40C66FF867C}">
                  <a14:compatExt spid="_x0000_s59394"/>
                </a:ext>
                <a:ext uri="{FF2B5EF4-FFF2-40B4-BE49-F238E27FC236}">
                  <a16:creationId xmlns:a16="http://schemas.microsoft.com/office/drawing/2014/main" id="{00000000-0008-0000-0F00-000002E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xdr:from>
      <xdr:col>0</xdr:col>
      <xdr:colOff>104775</xdr:colOff>
      <xdr:row>16</xdr:row>
      <xdr:rowOff>114300</xdr:rowOff>
    </xdr:from>
    <xdr:to>
      <xdr:col>10</xdr:col>
      <xdr:colOff>390525</xdr:colOff>
      <xdr:row>44</xdr:row>
      <xdr:rowOff>0</xdr:rowOff>
    </xdr:to>
    <xdr:graphicFrame macro="">
      <xdr:nvGraphicFramePr>
        <xdr:cNvPr id="1289" name="Chart 1">
          <a:extLst>
            <a:ext uri="{FF2B5EF4-FFF2-40B4-BE49-F238E27FC236}">
              <a16:creationId xmlns:a16="http://schemas.microsoft.com/office/drawing/2014/main" id="{00000000-0008-0000-1000-00000905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xdr:colOff>
          <xdr:row>0</xdr:row>
          <xdr:rowOff>19050</xdr:rowOff>
        </xdr:from>
        <xdr:to>
          <xdr:col>0</xdr:col>
          <xdr:colOff>1504950</xdr:colOff>
          <xdr:row>1</xdr:row>
          <xdr:rowOff>142875</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1000-000002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600075</xdr:colOff>
          <xdr:row>0</xdr:row>
          <xdr:rowOff>180975</xdr:rowOff>
        </xdr:from>
        <xdr:to>
          <xdr:col>13</xdr:col>
          <xdr:colOff>1009650</xdr:colOff>
          <xdr:row>2</xdr:row>
          <xdr:rowOff>133350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1000-00000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76200</xdr:rowOff>
        </xdr:from>
        <xdr:to>
          <xdr:col>1</xdr:col>
          <xdr:colOff>1285875</xdr:colOff>
          <xdr:row>4</xdr:row>
          <xdr:rowOff>66675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11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180975</xdr:colOff>
          <xdr:row>0</xdr:row>
          <xdr:rowOff>114300</xdr:rowOff>
        </xdr:from>
        <xdr:to>
          <xdr:col>7</xdr:col>
          <xdr:colOff>733425</xdr:colOff>
          <xdr:row>4</xdr:row>
          <xdr:rowOff>85725</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1100-000002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xdr:from>
      <xdr:col>0</xdr:col>
      <xdr:colOff>122116</xdr:colOff>
      <xdr:row>27</xdr:row>
      <xdr:rowOff>127000</xdr:rowOff>
    </xdr:from>
    <xdr:to>
      <xdr:col>28</xdr:col>
      <xdr:colOff>293566</xdr:colOff>
      <xdr:row>93</xdr:row>
      <xdr:rowOff>65454</xdr:rowOff>
    </xdr:to>
    <xdr:graphicFrame macro="">
      <xdr:nvGraphicFramePr>
        <xdr:cNvPr id="2" name="Chart 1">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absolute">
        <xdr:from>
          <xdr:col>2</xdr:col>
          <xdr:colOff>9525</xdr:colOff>
          <xdr:row>17</xdr:row>
          <xdr:rowOff>19050</xdr:rowOff>
        </xdr:from>
        <xdr:to>
          <xdr:col>4</xdr:col>
          <xdr:colOff>381000</xdr:colOff>
          <xdr:row>20</xdr:row>
          <xdr:rowOff>104775</xdr:rowOff>
        </xdr:to>
        <xdr:sp macro="" textlink="">
          <xdr:nvSpPr>
            <xdr:cNvPr id="3240963" name="Button 3" hidden="1">
              <a:extLst>
                <a:ext uri="{63B3BB69-23CF-44E3-9099-C40C66FF867C}">
                  <a14:compatExt spid="_x0000_s3240963"/>
                </a:ext>
                <a:ext uri="{FF2B5EF4-FFF2-40B4-BE49-F238E27FC236}">
                  <a16:creationId xmlns:a16="http://schemas.microsoft.com/office/drawing/2014/main" id="{00000000-0008-0000-1200-00000374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24</xdr:col>
          <xdr:colOff>285750</xdr:colOff>
          <xdr:row>17</xdr:row>
          <xdr:rowOff>152400</xdr:rowOff>
        </xdr:from>
        <xdr:to>
          <xdr:col>26</xdr:col>
          <xdr:colOff>361950</xdr:colOff>
          <xdr:row>22</xdr:row>
          <xdr:rowOff>0</xdr:rowOff>
        </xdr:to>
        <xdr:sp macro="" textlink="">
          <xdr:nvSpPr>
            <xdr:cNvPr id="3240964" name="Button 4" hidden="1">
              <a:extLst>
                <a:ext uri="{63B3BB69-23CF-44E3-9099-C40C66FF867C}">
                  <a14:compatExt spid="_x0000_s3240964"/>
                </a:ext>
                <a:ext uri="{FF2B5EF4-FFF2-40B4-BE49-F238E27FC236}">
                  <a16:creationId xmlns:a16="http://schemas.microsoft.com/office/drawing/2014/main" id="{00000000-0008-0000-1200-00000474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2</xdr:col>
          <xdr:colOff>371475</xdr:colOff>
          <xdr:row>1</xdr:row>
          <xdr:rowOff>285750</xdr:rowOff>
        </xdr:to>
        <xdr:sp macro="" textlink="">
          <xdr:nvSpPr>
            <xdr:cNvPr id="54273" name="Button 1" hidden="1">
              <a:extLst>
                <a:ext uri="{63B3BB69-23CF-44E3-9099-C40C66FF867C}">
                  <a14:compatExt spid="_x0000_s54273"/>
                </a:ext>
                <a:ext uri="{FF2B5EF4-FFF2-40B4-BE49-F238E27FC236}">
                  <a16:creationId xmlns:a16="http://schemas.microsoft.com/office/drawing/2014/main" id="{00000000-0008-0000-1300-000001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609600</xdr:colOff>
          <xdr:row>0</xdr:row>
          <xdr:rowOff>114300</xdr:rowOff>
        </xdr:from>
        <xdr:to>
          <xdr:col>13</xdr:col>
          <xdr:colOff>542925</xdr:colOff>
          <xdr:row>3</xdr:row>
          <xdr:rowOff>66675</xdr:rowOff>
        </xdr:to>
        <xdr:sp macro="" textlink="">
          <xdr:nvSpPr>
            <xdr:cNvPr id="54274" name="Button 2" hidden="1">
              <a:extLst>
                <a:ext uri="{63B3BB69-23CF-44E3-9099-C40C66FF867C}">
                  <a14:compatExt spid="_x0000_s54274"/>
                </a:ext>
                <a:ext uri="{FF2B5EF4-FFF2-40B4-BE49-F238E27FC236}">
                  <a16:creationId xmlns:a16="http://schemas.microsoft.com/office/drawing/2014/main" id="{00000000-0008-0000-1300-000002D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0</xdr:col>
          <xdr:colOff>1438275</xdr:colOff>
          <xdr:row>1</xdr:row>
          <xdr:rowOff>161925</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1400-000002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0</xdr:row>
          <xdr:rowOff>200025</xdr:rowOff>
        </xdr:from>
        <xdr:to>
          <xdr:col>11</xdr:col>
          <xdr:colOff>133350</xdr:colOff>
          <xdr:row>1</xdr:row>
          <xdr:rowOff>285750</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1400-0000032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0</xdr:rowOff>
        </xdr:from>
        <xdr:to>
          <xdr:col>0</xdr:col>
          <xdr:colOff>1295400</xdr:colOff>
          <xdr:row>1</xdr:row>
          <xdr:rowOff>171450</xdr:rowOff>
        </xdr:to>
        <xdr:sp macro="" textlink="">
          <xdr:nvSpPr>
            <xdr:cNvPr id="22531" name="Button 3" hidden="1">
              <a:extLst>
                <a:ext uri="{63B3BB69-23CF-44E3-9099-C40C66FF867C}">
                  <a14:compatExt spid="_x0000_s22531"/>
                </a:ext>
                <a:ext uri="{FF2B5EF4-FFF2-40B4-BE49-F238E27FC236}">
                  <a16:creationId xmlns:a16="http://schemas.microsoft.com/office/drawing/2014/main" id="{00000000-0008-0000-1500-000003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123825</xdr:colOff>
          <xdr:row>0</xdr:row>
          <xdr:rowOff>142875</xdr:rowOff>
        </xdr:from>
        <xdr:to>
          <xdr:col>15</xdr:col>
          <xdr:colOff>438150</xdr:colOff>
          <xdr:row>1</xdr:row>
          <xdr:rowOff>276225</xdr:rowOff>
        </xdr:to>
        <xdr:sp macro="" textlink="">
          <xdr:nvSpPr>
            <xdr:cNvPr id="22532" name="Button 4" hidden="1">
              <a:extLst>
                <a:ext uri="{63B3BB69-23CF-44E3-9099-C40C66FF867C}">
                  <a14:compatExt spid="_x0000_s22532"/>
                </a:ext>
                <a:ext uri="{FF2B5EF4-FFF2-40B4-BE49-F238E27FC236}">
                  <a16:creationId xmlns:a16="http://schemas.microsoft.com/office/drawing/2014/main" id="{00000000-0008-0000-1500-000004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1</xdr:col>
          <xdr:colOff>838200</xdr:colOff>
          <xdr:row>1</xdr:row>
          <xdr:rowOff>142875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16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276225</xdr:colOff>
          <xdr:row>0</xdr:row>
          <xdr:rowOff>200025</xdr:rowOff>
        </xdr:from>
        <xdr:to>
          <xdr:col>14</xdr:col>
          <xdr:colOff>9525</xdr:colOff>
          <xdr:row>1</xdr:row>
          <xdr:rowOff>304800</xdr:rowOff>
        </xdr:to>
        <xdr:sp macro="" textlink="">
          <xdr:nvSpPr>
            <xdr:cNvPr id="23554" name="Button 2" hidden="1">
              <a:extLst>
                <a:ext uri="{63B3BB69-23CF-44E3-9099-C40C66FF867C}">
                  <a14:compatExt spid="_x0000_s23554"/>
                </a:ext>
                <a:ext uri="{FF2B5EF4-FFF2-40B4-BE49-F238E27FC236}">
                  <a16:creationId xmlns:a16="http://schemas.microsoft.com/office/drawing/2014/main" id="{00000000-0008-0000-1600-000002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95250</xdr:rowOff>
        </xdr:from>
        <xdr:to>
          <xdr:col>1</xdr:col>
          <xdr:colOff>838200</xdr:colOff>
          <xdr:row>1</xdr:row>
          <xdr:rowOff>219075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17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533400</xdr:colOff>
          <xdr:row>0</xdr:row>
          <xdr:rowOff>228600</xdr:rowOff>
        </xdr:from>
        <xdr:to>
          <xdr:col>14</xdr:col>
          <xdr:colOff>219075</xdr:colOff>
          <xdr:row>2</xdr:row>
          <xdr:rowOff>28575</xdr:rowOff>
        </xdr:to>
        <xdr:sp macro="" textlink="">
          <xdr:nvSpPr>
            <xdr:cNvPr id="24578" name="Button 2" hidden="1">
              <a:extLst>
                <a:ext uri="{63B3BB69-23CF-44E3-9099-C40C66FF867C}">
                  <a14:compatExt spid="_x0000_s24578"/>
                </a:ext>
                <a:ext uri="{FF2B5EF4-FFF2-40B4-BE49-F238E27FC236}">
                  <a16:creationId xmlns:a16="http://schemas.microsoft.com/office/drawing/2014/main" id="{00000000-0008-0000-1700-000002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2</xdr:col>
          <xdr:colOff>180975</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18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161925</xdr:colOff>
          <xdr:row>0</xdr:row>
          <xdr:rowOff>200025</xdr:rowOff>
        </xdr:from>
        <xdr:to>
          <xdr:col>15</xdr:col>
          <xdr:colOff>561975</xdr:colOff>
          <xdr:row>2</xdr:row>
          <xdr:rowOff>57150</xdr:rowOff>
        </xdr:to>
        <xdr:sp macro="" textlink="">
          <xdr:nvSpPr>
            <xdr:cNvPr id="25602" name="Button 2" hidden="1">
              <a:extLst>
                <a:ext uri="{63B3BB69-23CF-44E3-9099-C40C66FF867C}">
                  <a14:compatExt spid="_x0000_s25602"/>
                </a:ext>
                <a:ext uri="{FF2B5EF4-FFF2-40B4-BE49-F238E27FC236}">
                  <a16:creationId xmlns:a16="http://schemas.microsoft.com/office/drawing/2014/main" id="{00000000-0008-0000-1800-000002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38100</xdr:rowOff>
        </xdr:from>
        <xdr:to>
          <xdr:col>2</xdr:col>
          <xdr:colOff>323850</xdr:colOff>
          <xdr:row>1</xdr:row>
          <xdr:rowOff>142875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1900-000001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438150</xdr:colOff>
          <xdr:row>0</xdr:row>
          <xdr:rowOff>266700</xdr:rowOff>
        </xdr:from>
        <xdr:to>
          <xdr:col>17</xdr:col>
          <xdr:colOff>28575</xdr:colOff>
          <xdr:row>2</xdr:row>
          <xdr:rowOff>180975</xdr:rowOff>
        </xdr:to>
        <xdr:sp macro="" textlink="">
          <xdr:nvSpPr>
            <xdr:cNvPr id="26626" name="Button 2" hidden="1">
              <a:extLst>
                <a:ext uri="{63B3BB69-23CF-44E3-9099-C40C66FF867C}">
                  <a14:compatExt spid="_x0000_s26626"/>
                </a:ext>
                <a:ext uri="{FF2B5EF4-FFF2-40B4-BE49-F238E27FC236}">
                  <a16:creationId xmlns:a16="http://schemas.microsoft.com/office/drawing/2014/main" id="{00000000-0008-0000-1900-000002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9900"/>
                  </a:solidFill>
                  <a:latin typeface="Arial"/>
                  <a:cs typeface="Arial"/>
                </a:rPr>
                <a:t>Print  This Sheet</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257175</xdr:rowOff>
        </xdr:from>
        <xdr:to>
          <xdr:col>1</xdr:col>
          <xdr:colOff>1247775</xdr:colOff>
          <xdr:row>2</xdr:row>
          <xdr:rowOff>95250</xdr:rowOff>
        </xdr:to>
        <xdr:sp macro="" textlink="">
          <xdr:nvSpPr>
            <xdr:cNvPr id="11267" name="Button 3" hidden="1">
              <a:extLst>
                <a:ext uri="{63B3BB69-23CF-44E3-9099-C40C66FF867C}">
                  <a14:compatExt spid="_x0000_s11267"/>
                </a:ext>
                <a:ext uri="{FF2B5EF4-FFF2-40B4-BE49-F238E27FC236}">
                  <a16:creationId xmlns:a16="http://schemas.microsoft.com/office/drawing/2014/main" id="{00000000-0008-0000-1A00-000003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666750</xdr:colOff>
          <xdr:row>0</xdr:row>
          <xdr:rowOff>0</xdr:rowOff>
        </xdr:from>
        <xdr:to>
          <xdr:col>12</xdr:col>
          <xdr:colOff>485775</xdr:colOff>
          <xdr:row>1</xdr:row>
          <xdr:rowOff>133350</xdr:rowOff>
        </xdr:to>
        <xdr:sp macro="" textlink="">
          <xdr:nvSpPr>
            <xdr:cNvPr id="11268" name="Button 4" hidden="1">
              <a:extLst>
                <a:ext uri="{63B3BB69-23CF-44E3-9099-C40C66FF867C}">
                  <a14:compatExt spid="_x0000_s11268"/>
                </a:ext>
                <a:ext uri="{FF2B5EF4-FFF2-40B4-BE49-F238E27FC236}">
                  <a16:creationId xmlns:a16="http://schemas.microsoft.com/office/drawing/2014/main" id="{00000000-0008-0000-1A00-000004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28575</xdr:rowOff>
        </xdr:from>
        <xdr:to>
          <xdr:col>0</xdr:col>
          <xdr:colOff>1524000</xdr:colOff>
          <xdr:row>1</xdr:row>
          <xdr:rowOff>66675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1B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0</xdr:row>
          <xdr:rowOff>161925</xdr:rowOff>
        </xdr:from>
        <xdr:to>
          <xdr:col>12</xdr:col>
          <xdr:colOff>66675</xdr:colOff>
          <xdr:row>2</xdr:row>
          <xdr:rowOff>28575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1B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66675</xdr:rowOff>
        </xdr:from>
        <xdr:to>
          <xdr:col>0</xdr:col>
          <xdr:colOff>1419225</xdr:colOff>
          <xdr:row>1</xdr:row>
          <xdr:rowOff>114300</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1C00-00000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1009650</xdr:colOff>
          <xdr:row>0</xdr:row>
          <xdr:rowOff>152400</xdr:rowOff>
        </xdr:from>
        <xdr:to>
          <xdr:col>12</xdr:col>
          <xdr:colOff>647700</xdr:colOff>
          <xdr:row>2</xdr:row>
          <xdr:rowOff>123825</xdr:rowOff>
        </xdr:to>
        <xdr:sp macro="" textlink="">
          <xdr:nvSpPr>
            <xdr:cNvPr id="28675" name="Button 3" hidden="1">
              <a:extLst>
                <a:ext uri="{63B3BB69-23CF-44E3-9099-C40C66FF867C}">
                  <a14:compatExt spid="_x0000_s28675"/>
                </a:ext>
                <a:ext uri="{FF2B5EF4-FFF2-40B4-BE49-F238E27FC236}">
                  <a16:creationId xmlns:a16="http://schemas.microsoft.com/office/drawing/2014/main" id="{00000000-0008-0000-1C00-000003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19050</xdr:rowOff>
        </xdr:from>
        <xdr:to>
          <xdr:col>0</xdr:col>
          <xdr:colOff>1419225</xdr:colOff>
          <xdr:row>1</xdr:row>
          <xdr:rowOff>57150</xdr:rowOff>
        </xdr:to>
        <xdr:sp macro="" textlink="">
          <xdr:nvSpPr>
            <xdr:cNvPr id="29697" name="Button 1" hidden="1">
              <a:extLst>
                <a:ext uri="{63B3BB69-23CF-44E3-9099-C40C66FF867C}">
                  <a14:compatExt spid="_x0000_s29697"/>
                </a:ext>
                <a:ext uri="{FF2B5EF4-FFF2-40B4-BE49-F238E27FC236}">
                  <a16:creationId xmlns:a16="http://schemas.microsoft.com/office/drawing/2014/main" id="{00000000-0008-0000-1D00-000001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400050</xdr:colOff>
          <xdr:row>0</xdr:row>
          <xdr:rowOff>200025</xdr:rowOff>
        </xdr:from>
        <xdr:to>
          <xdr:col>12</xdr:col>
          <xdr:colOff>447675</xdr:colOff>
          <xdr:row>1</xdr:row>
          <xdr:rowOff>276225</xdr:rowOff>
        </xdr:to>
        <xdr:sp macro="" textlink="">
          <xdr:nvSpPr>
            <xdr:cNvPr id="29698" name="Button 2" hidden="1">
              <a:extLst>
                <a:ext uri="{63B3BB69-23CF-44E3-9099-C40C66FF867C}">
                  <a14:compatExt spid="_x0000_s29698"/>
                </a:ext>
                <a:ext uri="{FF2B5EF4-FFF2-40B4-BE49-F238E27FC236}">
                  <a16:creationId xmlns:a16="http://schemas.microsoft.com/office/drawing/2014/main" id="{00000000-0008-0000-1D00-0000027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19050</xdr:rowOff>
        </xdr:from>
        <xdr:to>
          <xdr:col>0</xdr:col>
          <xdr:colOff>1581150</xdr:colOff>
          <xdr:row>1</xdr:row>
          <xdr:rowOff>57150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1E00-000001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581025</xdr:colOff>
          <xdr:row>0</xdr:row>
          <xdr:rowOff>142875</xdr:rowOff>
        </xdr:from>
        <xdr:to>
          <xdr:col>12</xdr:col>
          <xdr:colOff>504825</xdr:colOff>
          <xdr:row>1</xdr:row>
          <xdr:rowOff>314325</xdr:rowOff>
        </xdr:to>
        <xdr:sp macro="" textlink="">
          <xdr:nvSpPr>
            <xdr:cNvPr id="30722" name="Button 2" hidden="1">
              <a:extLst>
                <a:ext uri="{63B3BB69-23CF-44E3-9099-C40C66FF867C}">
                  <a14:compatExt spid="_x0000_s30722"/>
                </a:ext>
                <a:ext uri="{FF2B5EF4-FFF2-40B4-BE49-F238E27FC236}">
                  <a16:creationId xmlns:a16="http://schemas.microsoft.com/office/drawing/2014/main" id="{00000000-0008-0000-1E00-0000027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1381125</xdr:colOff>
          <xdr:row>1</xdr:row>
          <xdr:rowOff>104775</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1F00-000001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1047750</xdr:colOff>
          <xdr:row>0</xdr:row>
          <xdr:rowOff>257175</xdr:rowOff>
        </xdr:from>
        <xdr:to>
          <xdr:col>12</xdr:col>
          <xdr:colOff>666750</xdr:colOff>
          <xdr:row>2</xdr:row>
          <xdr:rowOff>57150</xdr:rowOff>
        </xdr:to>
        <xdr:sp macro="" textlink="">
          <xdr:nvSpPr>
            <xdr:cNvPr id="31746" name="Button 2" hidden="1">
              <a:extLst>
                <a:ext uri="{63B3BB69-23CF-44E3-9099-C40C66FF867C}">
                  <a14:compatExt spid="_x0000_s31746"/>
                </a:ext>
                <a:ext uri="{FF2B5EF4-FFF2-40B4-BE49-F238E27FC236}">
                  <a16:creationId xmlns:a16="http://schemas.microsoft.com/office/drawing/2014/main" id="{00000000-0008-0000-1F00-0000027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1352550</xdr:colOff>
          <xdr:row>1</xdr:row>
          <xdr:rowOff>57150</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20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876300</xdr:colOff>
          <xdr:row>1</xdr:row>
          <xdr:rowOff>0</xdr:rowOff>
        </xdr:from>
        <xdr:to>
          <xdr:col>12</xdr:col>
          <xdr:colOff>571500</xdr:colOff>
          <xdr:row>2</xdr:row>
          <xdr:rowOff>133350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2000-000005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85725</xdr:rowOff>
        </xdr:from>
        <xdr:to>
          <xdr:col>0</xdr:col>
          <xdr:colOff>2400300</xdr:colOff>
          <xdr:row>1</xdr:row>
          <xdr:rowOff>95250</xdr:rowOff>
        </xdr:to>
        <xdr:sp macro="" textlink="">
          <xdr:nvSpPr>
            <xdr:cNvPr id="3169281" name="Button 1" hidden="1">
              <a:extLst>
                <a:ext uri="{63B3BB69-23CF-44E3-9099-C40C66FF867C}">
                  <a14:compatExt spid="_x0000_s3169281"/>
                </a:ext>
                <a:ext uri="{FF2B5EF4-FFF2-40B4-BE49-F238E27FC236}">
                  <a16:creationId xmlns:a16="http://schemas.microsoft.com/office/drawing/2014/main" id="{00000000-0008-0000-2100-0000015C3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666750</xdr:colOff>
          <xdr:row>0</xdr:row>
          <xdr:rowOff>114300</xdr:rowOff>
        </xdr:from>
        <xdr:to>
          <xdr:col>12</xdr:col>
          <xdr:colOff>600075</xdr:colOff>
          <xdr:row>2</xdr:row>
          <xdr:rowOff>114300</xdr:rowOff>
        </xdr:to>
        <xdr:sp macro="" textlink="">
          <xdr:nvSpPr>
            <xdr:cNvPr id="3169282" name="Button 2" hidden="1">
              <a:extLst>
                <a:ext uri="{63B3BB69-23CF-44E3-9099-C40C66FF867C}">
                  <a14:compatExt spid="_x0000_s3169282"/>
                </a:ext>
                <a:ext uri="{FF2B5EF4-FFF2-40B4-BE49-F238E27FC236}">
                  <a16:creationId xmlns:a16="http://schemas.microsoft.com/office/drawing/2014/main" id="{00000000-0008-0000-2100-0000025C3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1600200</xdr:colOff>
          <xdr:row>1</xdr:row>
          <xdr:rowOff>47625</xdr:rowOff>
        </xdr:to>
        <xdr:sp macro="" textlink="">
          <xdr:nvSpPr>
            <xdr:cNvPr id="3170305" name="Button 1" hidden="1">
              <a:extLst>
                <a:ext uri="{63B3BB69-23CF-44E3-9099-C40C66FF867C}">
                  <a14:compatExt spid="_x0000_s3170305"/>
                </a:ext>
                <a:ext uri="{FF2B5EF4-FFF2-40B4-BE49-F238E27FC236}">
                  <a16:creationId xmlns:a16="http://schemas.microsoft.com/office/drawing/2014/main" id="{00000000-0008-0000-2200-000001603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704850</xdr:colOff>
          <xdr:row>0</xdr:row>
          <xdr:rowOff>161925</xdr:rowOff>
        </xdr:from>
        <xdr:to>
          <xdr:col>12</xdr:col>
          <xdr:colOff>657225</xdr:colOff>
          <xdr:row>2</xdr:row>
          <xdr:rowOff>66675</xdr:rowOff>
        </xdr:to>
        <xdr:sp macro="" textlink="">
          <xdr:nvSpPr>
            <xdr:cNvPr id="3170306" name="Button 2" hidden="1">
              <a:extLst>
                <a:ext uri="{63B3BB69-23CF-44E3-9099-C40C66FF867C}">
                  <a14:compatExt spid="_x0000_s3170306"/>
                </a:ext>
                <a:ext uri="{FF2B5EF4-FFF2-40B4-BE49-F238E27FC236}">
                  <a16:creationId xmlns:a16="http://schemas.microsoft.com/office/drawing/2014/main" id="{00000000-0008-0000-2200-000002603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0</xdr:col>
          <xdr:colOff>1524000</xdr:colOff>
          <xdr:row>1</xdr:row>
          <xdr:rowOff>19050</xdr:rowOff>
        </xdr:to>
        <xdr:sp macro="" textlink="">
          <xdr:nvSpPr>
            <xdr:cNvPr id="3171329" name="Button 1" hidden="1">
              <a:extLst>
                <a:ext uri="{63B3BB69-23CF-44E3-9099-C40C66FF867C}">
                  <a14:compatExt spid="_x0000_s3171329"/>
                </a:ext>
                <a:ext uri="{FF2B5EF4-FFF2-40B4-BE49-F238E27FC236}">
                  <a16:creationId xmlns:a16="http://schemas.microsoft.com/office/drawing/2014/main" id="{00000000-0008-0000-2300-000001643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714375</xdr:colOff>
          <xdr:row>0</xdr:row>
          <xdr:rowOff>180975</xdr:rowOff>
        </xdr:from>
        <xdr:to>
          <xdr:col>12</xdr:col>
          <xdr:colOff>552450</xdr:colOff>
          <xdr:row>2</xdr:row>
          <xdr:rowOff>28575</xdr:rowOff>
        </xdr:to>
        <xdr:sp macro="" textlink="">
          <xdr:nvSpPr>
            <xdr:cNvPr id="3171330" name="Button 2" hidden="1">
              <a:extLst>
                <a:ext uri="{63B3BB69-23CF-44E3-9099-C40C66FF867C}">
                  <a14:compatExt spid="_x0000_s3171330"/>
                </a:ext>
                <a:ext uri="{FF2B5EF4-FFF2-40B4-BE49-F238E27FC236}">
                  <a16:creationId xmlns:a16="http://schemas.microsoft.com/office/drawing/2014/main" id="{00000000-0008-0000-2300-000002643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3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28575</xdr:rowOff>
        </xdr:from>
        <xdr:to>
          <xdr:col>2</xdr:col>
          <xdr:colOff>352425</xdr:colOff>
          <xdr:row>1</xdr:row>
          <xdr:rowOff>247650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2400-000001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12</xdr:col>
          <xdr:colOff>161925</xdr:colOff>
          <xdr:row>0</xdr:row>
          <xdr:rowOff>0</xdr:rowOff>
        </xdr:from>
        <xdr:to>
          <xdr:col>13</xdr:col>
          <xdr:colOff>819150</xdr:colOff>
          <xdr:row>1</xdr:row>
          <xdr:rowOff>276225</xdr:rowOff>
        </xdr:to>
        <xdr:sp macro="" textlink="">
          <xdr:nvSpPr>
            <xdr:cNvPr id="33794" name="Button 2" hidden="1">
              <a:extLst>
                <a:ext uri="{63B3BB69-23CF-44E3-9099-C40C66FF867C}">
                  <a14:compatExt spid="_x0000_s33794"/>
                </a:ext>
                <a:ext uri="{FF2B5EF4-FFF2-40B4-BE49-F238E27FC236}">
                  <a16:creationId xmlns:a16="http://schemas.microsoft.com/office/drawing/2014/main" id="{00000000-0008-0000-2400-0000028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3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19050</xdr:colOff>
          <xdr:row>0</xdr:row>
          <xdr:rowOff>28575</xdr:rowOff>
        </xdr:from>
        <xdr:to>
          <xdr:col>2</xdr:col>
          <xdr:colOff>476250</xdr:colOff>
          <xdr:row>1</xdr:row>
          <xdr:rowOff>295275</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2500-000001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11</xdr:col>
          <xdr:colOff>590550</xdr:colOff>
          <xdr:row>1</xdr:row>
          <xdr:rowOff>19050</xdr:rowOff>
        </xdr:from>
        <xdr:to>
          <xdr:col>13</xdr:col>
          <xdr:colOff>781050</xdr:colOff>
          <xdr:row>3</xdr:row>
          <xdr:rowOff>28575</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2500-000002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3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38100</xdr:rowOff>
        </xdr:from>
        <xdr:to>
          <xdr:col>1</xdr:col>
          <xdr:colOff>809625</xdr:colOff>
          <xdr:row>1</xdr:row>
          <xdr:rowOff>180975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26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66675</xdr:colOff>
          <xdr:row>0</xdr:row>
          <xdr:rowOff>114300</xdr:rowOff>
        </xdr:from>
        <xdr:to>
          <xdr:col>16</xdr:col>
          <xdr:colOff>323850</xdr:colOff>
          <xdr:row>2</xdr:row>
          <xdr:rowOff>66675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26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3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1</xdr:col>
          <xdr:colOff>1133475</xdr:colOff>
          <xdr:row>2</xdr:row>
          <xdr:rowOff>9525</xdr:rowOff>
        </xdr:to>
        <xdr:sp macro="" textlink="">
          <xdr:nvSpPr>
            <xdr:cNvPr id="36865" name="Button 1" hidden="1">
              <a:extLst>
                <a:ext uri="{63B3BB69-23CF-44E3-9099-C40C66FF867C}">
                  <a14:compatExt spid="_x0000_s36865"/>
                </a:ext>
                <a:ext uri="{FF2B5EF4-FFF2-40B4-BE49-F238E27FC236}">
                  <a16:creationId xmlns:a16="http://schemas.microsoft.com/office/drawing/2014/main" id="{00000000-0008-0000-2700-000001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352425</xdr:colOff>
          <xdr:row>0</xdr:row>
          <xdr:rowOff>161925</xdr:rowOff>
        </xdr:from>
        <xdr:to>
          <xdr:col>20</xdr:col>
          <xdr:colOff>180975</xdr:colOff>
          <xdr:row>2</xdr:row>
          <xdr:rowOff>161925</xdr:rowOff>
        </xdr:to>
        <xdr:sp macro="" textlink="">
          <xdr:nvSpPr>
            <xdr:cNvPr id="36866" name="Button 2" hidden="1">
              <a:extLst>
                <a:ext uri="{63B3BB69-23CF-44E3-9099-C40C66FF867C}">
                  <a14:compatExt spid="_x0000_s36866"/>
                </a:ext>
                <a:ext uri="{FF2B5EF4-FFF2-40B4-BE49-F238E27FC236}">
                  <a16:creationId xmlns:a16="http://schemas.microsoft.com/office/drawing/2014/main" id="{00000000-0008-0000-2700-0000029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4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1</xdr:col>
          <xdr:colOff>1019175</xdr:colOff>
          <xdr:row>1</xdr:row>
          <xdr:rowOff>171450</xdr:rowOff>
        </xdr:to>
        <xdr:sp macro="" textlink="">
          <xdr:nvSpPr>
            <xdr:cNvPr id="37889" name="Button 1" hidden="1">
              <a:extLst>
                <a:ext uri="{63B3BB69-23CF-44E3-9099-C40C66FF867C}">
                  <a14:compatExt spid="_x0000_s37889"/>
                </a:ext>
                <a:ext uri="{FF2B5EF4-FFF2-40B4-BE49-F238E27FC236}">
                  <a16:creationId xmlns:a16="http://schemas.microsoft.com/office/drawing/2014/main" id="{00000000-0008-0000-2800-000001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9525</xdr:colOff>
          <xdr:row>0</xdr:row>
          <xdr:rowOff>142875</xdr:rowOff>
        </xdr:from>
        <xdr:to>
          <xdr:col>17</xdr:col>
          <xdr:colOff>76200</xdr:colOff>
          <xdr:row>1</xdr:row>
          <xdr:rowOff>219075</xdr:rowOff>
        </xdr:to>
        <xdr:sp macro="" textlink="">
          <xdr:nvSpPr>
            <xdr:cNvPr id="37890" name="Button 2" hidden="1">
              <a:extLst>
                <a:ext uri="{63B3BB69-23CF-44E3-9099-C40C66FF867C}">
                  <a14:compatExt spid="_x0000_s37890"/>
                </a:ext>
                <a:ext uri="{FF2B5EF4-FFF2-40B4-BE49-F238E27FC236}">
                  <a16:creationId xmlns:a16="http://schemas.microsoft.com/office/drawing/2014/main" id="{00000000-0008-0000-2800-000002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4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142875</xdr:rowOff>
        </xdr:from>
        <xdr:to>
          <xdr:col>1</xdr:col>
          <xdr:colOff>885825</xdr:colOff>
          <xdr:row>2</xdr:row>
          <xdr:rowOff>57150</xdr:rowOff>
        </xdr:to>
        <xdr:sp macro="" textlink="">
          <xdr:nvSpPr>
            <xdr:cNvPr id="38913" name="Button 1" hidden="1">
              <a:extLst>
                <a:ext uri="{63B3BB69-23CF-44E3-9099-C40C66FF867C}">
                  <a14:compatExt spid="_x0000_s38913"/>
                </a:ext>
                <a:ext uri="{FF2B5EF4-FFF2-40B4-BE49-F238E27FC236}">
                  <a16:creationId xmlns:a16="http://schemas.microsoft.com/office/drawing/2014/main" id="{00000000-0008-0000-2900-000001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219075</xdr:colOff>
          <xdr:row>0</xdr:row>
          <xdr:rowOff>133350</xdr:rowOff>
        </xdr:from>
        <xdr:to>
          <xdr:col>16</xdr:col>
          <xdr:colOff>238125</xdr:colOff>
          <xdr:row>2</xdr:row>
          <xdr:rowOff>47625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2900-0000029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4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161925</xdr:rowOff>
        </xdr:from>
        <xdr:to>
          <xdr:col>1</xdr:col>
          <xdr:colOff>838200</xdr:colOff>
          <xdr:row>1</xdr:row>
          <xdr:rowOff>180975</xdr:rowOff>
        </xdr:to>
        <xdr:sp macro="" textlink="">
          <xdr:nvSpPr>
            <xdr:cNvPr id="39937" name="Button 1" hidden="1">
              <a:extLst>
                <a:ext uri="{63B3BB69-23CF-44E3-9099-C40C66FF867C}">
                  <a14:compatExt spid="_x0000_s39937"/>
                </a:ext>
                <a:ext uri="{FF2B5EF4-FFF2-40B4-BE49-F238E27FC236}">
                  <a16:creationId xmlns:a16="http://schemas.microsoft.com/office/drawing/2014/main" id="{00000000-0008-0000-2A00-000001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142875</xdr:colOff>
          <xdr:row>0</xdr:row>
          <xdr:rowOff>95250</xdr:rowOff>
        </xdr:from>
        <xdr:to>
          <xdr:col>16</xdr:col>
          <xdr:colOff>247650</xdr:colOff>
          <xdr:row>2</xdr:row>
          <xdr:rowOff>57150</xdr:rowOff>
        </xdr:to>
        <xdr:sp macro="" textlink="">
          <xdr:nvSpPr>
            <xdr:cNvPr id="39938" name="Button 2" hidden="1">
              <a:extLst>
                <a:ext uri="{63B3BB69-23CF-44E3-9099-C40C66FF867C}">
                  <a14:compatExt spid="_x0000_s39938"/>
                </a:ext>
                <a:ext uri="{FF2B5EF4-FFF2-40B4-BE49-F238E27FC236}">
                  <a16:creationId xmlns:a16="http://schemas.microsoft.com/office/drawing/2014/main" id="{00000000-0008-0000-2A00-0000029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4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76200</xdr:colOff>
          <xdr:row>0</xdr:row>
          <xdr:rowOff>209550</xdr:rowOff>
        </xdr:from>
        <xdr:to>
          <xdr:col>1</xdr:col>
          <xdr:colOff>1028700</xdr:colOff>
          <xdr:row>2</xdr:row>
          <xdr:rowOff>190500</xdr:rowOff>
        </xdr:to>
        <xdr:sp macro="" textlink="">
          <xdr:nvSpPr>
            <xdr:cNvPr id="40961" name="Button 1" hidden="1">
              <a:extLst>
                <a:ext uri="{63B3BB69-23CF-44E3-9099-C40C66FF867C}">
                  <a14:compatExt spid="_x0000_s40961"/>
                </a:ext>
                <a:ext uri="{FF2B5EF4-FFF2-40B4-BE49-F238E27FC236}">
                  <a16:creationId xmlns:a16="http://schemas.microsoft.com/office/drawing/2014/main" id="{00000000-0008-0000-2B00-000001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504825</xdr:colOff>
          <xdr:row>1</xdr:row>
          <xdr:rowOff>0</xdr:rowOff>
        </xdr:from>
        <xdr:to>
          <xdr:col>19</xdr:col>
          <xdr:colOff>381000</xdr:colOff>
          <xdr:row>2</xdr:row>
          <xdr:rowOff>190500</xdr:rowOff>
        </xdr:to>
        <xdr:sp macro="" textlink="">
          <xdr:nvSpPr>
            <xdr:cNvPr id="40962" name="Button 2" hidden="1">
              <a:extLst>
                <a:ext uri="{63B3BB69-23CF-44E3-9099-C40C66FF867C}">
                  <a14:compatExt spid="_x0000_s40962"/>
                </a:ext>
                <a:ext uri="{FF2B5EF4-FFF2-40B4-BE49-F238E27FC236}">
                  <a16:creationId xmlns:a16="http://schemas.microsoft.com/office/drawing/2014/main" id="{00000000-0008-0000-2B00-000002A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4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1</xdr:col>
          <xdr:colOff>1038225</xdr:colOff>
          <xdr:row>1</xdr:row>
          <xdr:rowOff>47625</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00000000-0008-0000-2C00-000001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133350</xdr:colOff>
          <xdr:row>0</xdr:row>
          <xdr:rowOff>152400</xdr:rowOff>
        </xdr:from>
        <xdr:to>
          <xdr:col>19</xdr:col>
          <xdr:colOff>333375</xdr:colOff>
          <xdr:row>1</xdr:row>
          <xdr:rowOff>200025</xdr:rowOff>
        </xdr:to>
        <xdr:sp macro="" textlink="">
          <xdr:nvSpPr>
            <xdr:cNvPr id="41986" name="Button 2" hidden="1">
              <a:extLst>
                <a:ext uri="{63B3BB69-23CF-44E3-9099-C40C66FF867C}">
                  <a14:compatExt spid="_x0000_s41986"/>
                </a:ext>
                <a:ext uri="{FF2B5EF4-FFF2-40B4-BE49-F238E27FC236}">
                  <a16:creationId xmlns:a16="http://schemas.microsoft.com/office/drawing/2014/main" id="{00000000-0008-0000-2C00-000002A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4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38100</xdr:rowOff>
        </xdr:from>
        <xdr:to>
          <xdr:col>1</xdr:col>
          <xdr:colOff>800100</xdr:colOff>
          <xdr:row>1</xdr:row>
          <xdr:rowOff>152400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2D00-000001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209550</xdr:colOff>
          <xdr:row>0</xdr:row>
          <xdr:rowOff>114300</xdr:rowOff>
        </xdr:from>
        <xdr:to>
          <xdr:col>15</xdr:col>
          <xdr:colOff>219075</xdr:colOff>
          <xdr:row>1</xdr:row>
          <xdr:rowOff>209550</xdr:rowOff>
        </xdr:to>
        <xdr:sp macro="" textlink="">
          <xdr:nvSpPr>
            <xdr:cNvPr id="43011" name="Button 3" hidden="1">
              <a:extLst>
                <a:ext uri="{63B3BB69-23CF-44E3-9099-C40C66FF867C}">
                  <a14:compatExt spid="_x0000_s43011"/>
                </a:ext>
                <a:ext uri="{FF2B5EF4-FFF2-40B4-BE49-F238E27FC236}">
                  <a16:creationId xmlns:a16="http://schemas.microsoft.com/office/drawing/2014/main" id="{00000000-0008-0000-2D00-000003A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4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123825</xdr:rowOff>
        </xdr:from>
        <xdr:to>
          <xdr:col>1</xdr:col>
          <xdr:colOff>1009650</xdr:colOff>
          <xdr:row>1</xdr:row>
          <xdr:rowOff>219075</xdr:rowOff>
        </xdr:to>
        <xdr:sp macro="" textlink="">
          <xdr:nvSpPr>
            <xdr:cNvPr id="44033" name="Button 1" hidden="1">
              <a:extLst>
                <a:ext uri="{63B3BB69-23CF-44E3-9099-C40C66FF867C}">
                  <a14:compatExt spid="_x0000_s44033"/>
                </a:ext>
                <a:ext uri="{FF2B5EF4-FFF2-40B4-BE49-F238E27FC236}">
                  <a16:creationId xmlns:a16="http://schemas.microsoft.com/office/drawing/2014/main" id="{00000000-0008-0000-2E00-000001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190500</xdr:colOff>
          <xdr:row>0</xdr:row>
          <xdr:rowOff>66675</xdr:rowOff>
        </xdr:from>
        <xdr:to>
          <xdr:col>20</xdr:col>
          <xdr:colOff>304800</xdr:colOff>
          <xdr:row>2</xdr:row>
          <xdr:rowOff>38100</xdr:rowOff>
        </xdr:to>
        <xdr:sp macro="" textlink="">
          <xdr:nvSpPr>
            <xdr:cNvPr id="44034" name="Button 2" hidden="1">
              <a:extLst>
                <a:ext uri="{63B3BB69-23CF-44E3-9099-C40C66FF867C}">
                  <a14:compatExt spid="_x0000_s44034"/>
                </a:ext>
                <a:ext uri="{FF2B5EF4-FFF2-40B4-BE49-F238E27FC236}">
                  <a16:creationId xmlns:a16="http://schemas.microsoft.com/office/drawing/2014/main" id="{00000000-0008-0000-2E00-000002A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4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0</xdr:rowOff>
        </xdr:from>
        <xdr:to>
          <xdr:col>1</xdr:col>
          <xdr:colOff>723900</xdr:colOff>
          <xdr:row>2</xdr:row>
          <xdr:rowOff>133350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2F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466725</xdr:colOff>
          <xdr:row>0</xdr:row>
          <xdr:rowOff>0</xdr:rowOff>
        </xdr:from>
        <xdr:to>
          <xdr:col>9</xdr:col>
          <xdr:colOff>133350</xdr:colOff>
          <xdr:row>2</xdr:row>
          <xdr:rowOff>9525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2F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4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257175</xdr:colOff>
          <xdr:row>1</xdr:row>
          <xdr:rowOff>57150</xdr:rowOff>
        </xdr:from>
        <xdr:to>
          <xdr:col>1</xdr:col>
          <xdr:colOff>1933575</xdr:colOff>
          <xdr:row>4</xdr:row>
          <xdr:rowOff>19050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3000-000001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0</xdr:row>
          <xdr:rowOff>133350</xdr:rowOff>
        </xdr:from>
        <xdr:to>
          <xdr:col>8</xdr:col>
          <xdr:colOff>590550</xdr:colOff>
          <xdr:row>4</xdr:row>
          <xdr:rowOff>19050</xdr:rowOff>
        </xdr:to>
        <xdr:sp macro="" textlink="">
          <xdr:nvSpPr>
            <xdr:cNvPr id="46082" name="Button 2" hidden="1">
              <a:extLst>
                <a:ext uri="{63B3BB69-23CF-44E3-9099-C40C66FF867C}">
                  <a14:compatExt spid="_x0000_s46082"/>
                </a:ext>
                <a:ext uri="{FF2B5EF4-FFF2-40B4-BE49-F238E27FC236}">
                  <a16:creationId xmlns:a16="http://schemas.microsoft.com/office/drawing/2014/main" id="{00000000-0008-0000-3000-000002B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4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8</xdr:col>
          <xdr:colOff>190500</xdr:colOff>
          <xdr:row>55</xdr:row>
          <xdr:rowOff>104775</xdr:rowOff>
        </xdr:to>
        <xdr:sp macro="" textlink="">
          <xdr:nvSpPr>
            <xdr:cNvPr id="3136513" name="Object 1" hidden="1">
              <a:extLst>
                <a:ext uri="{63B3BB69-23CF-44E3-9099-C40C66FF867C}">
                  <a14:compatExt spid="_x0000_s3136513"/>
                </a:ext>
                <a:ext uri="{FF2B5EF4-FFF2-40B4-BE49-F238E27FC236}">
                  <a16:creationId xmlns:a16="http://schemas.microsoft.com/office/drawing/2014/main" id="{00000000-0008-0000-3100-000001DC2F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2</xdr:col>
          <xdr:colOff>104775</xdr:colOff>
          <xdr:row>2</xdr:row>
          <xdr:rowOff>123825</xdr:rowOff>
        </xdr:to>
        <xdr:sp macro="" textlink="">
          <xdr:nvSpPr>
            <xdr:cNvPr id="3136514" name="Button 2" hidden="1">
              <a:extLst>
                <a:ext uri="{63B3BB69-23CF-44E3-9099-C40C66FF867C}">
                  <a14:compatExt spid="_x0000_s3136514"/>
                </a:ext>
                <a:ext uri="{FF2B5EF4-FFF2-40B4-BE49-F238E27FC236}">
                  <a16:creationId xmlns:a16="http://schemas.microsoft.com/office/drawing/2014/main" id="{00000000-0008-0000-3100-000002DC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0</xdr:row>
          <xdr:rowOff>19050</xdr:rowOff>
        </xdr:from>
        <xdr:to>
          <xdr:col>10</xdr:col>
          <xdr:colOff>371475</xdr:colOff>
          <xdr:row>2</xdr:row>
          <xdr:rowOff>85725</xdr:rowOff>
        </xdr:to>
        <xdr:sp macro="" textlink="">
          <xdr:nvSpPr>
            <xdr:cNvPr id="3136515" name="Button 3" hidden="1">
              <a:extLst>
                <a:ext uri="{63B3BB69-23CF-44E3-9099-C40C66FF867C}">
                  <a14:compatExt spid="_x0000_s3136515"/>
                </a:ext>
                <a:ext uri="{FF2B5EF4-FFF2-40B4-BE49-F238E27FC236}">
                  <a16:creationId xmlns:a16="http://schemas.microsoft.com/office/drawing/2014/main" id="{00000000-0008-0000-3100-000003DC2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5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1</xdr:col>
          <xdr:colOff>1343025</xdr:colOff>
          <xdr:row>1</xdr:row>
          <xdr:rowOff>190500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3200-000001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419100</xdr:colOff>
          <xdr:row>0</xdr:row>
          <xdr:rowOff>161925</xdr:rowOff>
        </xdr:from>
        <xdr:to>
          <xdr:col>15</xdr:col>
          <xdr:colOff>247650</xdr:colOff>
          <xdr:row>2</xdr:row>
          <xdr:rowOff>180975</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3200-000002B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5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28575</xdr:rowOff>
        </xdr:from>
        <xdr:to>
          <xdr:col>1</xdr:col>
          <xdr:colOff>1228725</xdr:colOff>
          <xdr:row>1</xdr:row>
          <xdr:rowOff>133350</xdr:rowOff>
        </xdr:to>
        <xdr:sp macro="" textlink="">
          <xdr:nvSpPr>
            <xdr:cNvPr id="48129" name="Button 1" hidden="1">
              <a:extLst>
                <a:ext uri="{63B3BB69-23CF-44E3-9099-C40C66FF867C}">
                  <a14:compatExt spid="_x0000_s48129"/>
                </a:ext>
                <a:ext uri="{FF2B5EF4-FFF2-40B4-BE49-F238E27FC236}">
                  <a16:creationId xmlns:a16="http://schemas.microsoft.com/office/drawing/2014/main" id="{00000000-0008-0000-3300-000001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0</xdr:row>
          <xdr:rowOff>104775</xdr:rowOff>
        </xdr:from>
        <xdr:to>
          <xdr:col>15</xdr:col>
          <xdr:colOff>257175</xdr:colOff>
          <xdr:row>2</xdr:row>
          <xdr:rowOff>104775</xdr:rowOff>
        </xdr:to>
        <xdr:sp macro="" textlink="">
          <xdr:nvSpPr>
            <xdr:cNvPr id="48130" name="Button 2" hidden="1">
              <a:extLst>
                <a:ext uri="{63B3BB69-23CF-44E3-9099-C40C66FF867C}">
                  <a14:compatExt spid="_x0000_s48130"/>
                </a:ext>
                <a:ext uri="{FF2B5EF4-FFF2-40B4-BE49-F238E27FC236}">
                  <a16:creationId xmlns:a16="http://schemas.microsoft.com/office/drawing/2014/main" id="{00000000-0008-0000-3300-000002B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5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28575</xdr:rowOff>
        </xdr:from>
        <xdr:to>
          <xdr:col>1</xdr:col>
          <xdr:colOff>590550</xdr:colOff>
          <xdr:row>1</xdr:row>
          <xdr:rowOff>95250</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3400-000001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1628775</xdr:colOff>
          <xdr:row>0</xdr:row>
          <xdr:rowOff>114300</xdr:rowOff>
        </xdr:from>
        <xdr:to>
          <xdr:col>9</xdr:col>
          <xdr:colOff>2428875</xdr:colOff>
          <xdr:row>2</xdr:row>
          <xdr:rowOff>0</xdr:rowOff>
        </xdr:to>
        <xdr:sp macro="" textlink="">
          <xdr:nvSpPr>
            <xdr:cNvPr id="69634" name="Button 2" hidden="1">
              <a:extLst>
                <a:ext uri="{63B3BB69-23CF-44E3-9099-C40C66FF867C}">
                  <a14:compatExt spid="_x0000_s69634"/>
                </a:ext>
                <a:ext uri="{FF2B5EF4-FFF2-40B4-BE49-F238E27FC236}">
                  <a16:creationId xmlns:a16="http://schemas.microsoft.com/office/drawing/2014/main" id="{00000000-0008-0000-3400-000002100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5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0</xdr:row>
          <xdr:rowOff>9525</xdr:rowOff>
        </xdr:from>
        <xdr:to>
          <xdr:col>2</xdr:col>
          <xdr:colOff>304800</xdr:colOff>
          <xdr:row>4</xdr:row>
          <xdr:rowOff>76200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3500-000002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342900</xdr:colOff>
          <xdr:row>3</xdr:row>
          <xdr:rowOff>85725</xdr:rowOff>
        </xdr:from>
        <xdr:to>
          <xdr:col>13</xdr:col>
          <xdr:colOff>333375</xdr:colOff>
          <xdr:row>4</xdr:row>
          <xdr:rowOff>104775</xdr:rowOff>
        </xdr:to>
        <xdr:sp macro="" textlink="">
          <xdr:nvSpPr>
            <xdr:cNvPr id="13315" name="Button 3" hidden="1">
              <a:extLst>
                <a:ext uri="{63B3BB69-23CF-44E3-9099-C40C66FF867C}">
                  <a14:compatExt spid="_x0000_s13315"/>
                </a:ext>
                <a:ext uri="{FF2B5EF4-FFF2-40B4-BE49-F238E27FC236}">
                  <a16:creationId xmlns:a16="http://schemas.microsoft.com/office/drawing/2014/main" id="{00000000-0008-0000-3500-0000033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5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47625</xdr:rowOff>
        </xdr:from>
        <xdr:to>
          <xdr:col>3</xdr:col>
          <xdr:colOff>638175</xdr:colOff>
          <xdr:row>2</xdr:row>
          <xdr:rowOff>85725</xdr:rowOff>
        </xdr:to>
        <xdr:sp macro="" textlink="">
          <xdr:nvSpPr>
            <xdr:cNvPr id="49153" name="Button 1" hidden="1">
              <a:extLst>
                <a:ext uri="{63B3BB69-23CF-44E3-9099-C40C66FF867C}">
                  <a14:compatExt spid="_x0000_s49153"/>
                </a:ext>
                <a:ext uri="{FF2B5EF4-FFF2-40B4-BE49-F238E27FC236}">
                  <a16:creationId xmlns:a16="http://schemas.microsoft.com/office/drawing/2014/main" id="{00000000-0008-0000-3600-000001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0</xdr:row>
          <xdr:rowOff>114300</xdr:rowOff>
        </xdr:from>
        <xdr:to>
          <xdr:col>14</xdr:col>
          <xdr:colOff>238125</xdr:colOff>
          <xdr:row>3</xdr:row>
          <xdr:rowOff>123825</xdr:rowOff>
        </xdr:to>
        <xdr:sp macro="" textlink="">
          <xdr:nvSpPr>
            <xdr:cNvPr id="49154" name="Button 2" hidden="1">
              <a:extLst>
                <a:ext uri="{63B3BB69-23CF-44E3-9099-C40C66FF867C}">
                  <a14:compatExt spid="_x0000_s49154"/>
                </a:ext>
                <a:ext uri="{FF2B5EF4-FFF2-40B4-BE49-F238E27FC236}">
                  <a16:creationId xmlns:a16="http://schemas.microsoft.com/office/drawing/2014/main" id="{00000000-0008-0000-3600-000002C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5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47625</xdr:rowOff>
        </xdr:from>
        <xdr:to>
          <xdr:col>0</xdr:col>
          <xdr:colOff>1228725</xdr:colOff>
          <xdr:row>2</xdr:row>
          <xdr:rowOff>123825</xdr:rowOff>
        </xdr:to>
        <xdr:sp macro="" textlink="">
          <xdr:nvSpPr>
            <xdr:cNvPr id="2248705" name="Button 1" hidden="1">
              <a:extLst>
                <a:ext uri="{63B3BB69-23CF-44E3-9099-C40C66FF867C}">
                  <a14:compatExt spid="_x0000_s2248705"/>
                </a:ext>
                <a:ext uri="{FF2B5EF4-FFF2-40B4-BE49-F238E27FC236}">
                  <a16:creationId xmlns:a16="http://schemas.microsoft.com/office/drawing/2014/main" id="{00000000-0008-0000-3700-000001502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1</xdr:row>
          <xdr:rowOff>152400</xdr:rowOff>
        </xdr:from>
        <xdr:to>
          <xdr:col>14</xdr:col>
          <xdr:colOff>47625</xdr:colOff>
          <xdr:row>2</xdr:row>
          <xdr:rowOff>447675</xdr:rowOff>
        </xdr:to>
        <xdr:sp macro="" textlink="">
          <xdr:nvSpPr>
            <xdr:cNvPr id="2248706" name="Button 2" hidden="1">
              <a:extLst>
                <a:ext uri="{63B3BB69-23CF-44E3-9099-C40C66FF867C}">
                  <a14:compatExt spid="_x0000_s2248706"/>
                </a:ext>
                <a:ext uri="{FF2B5EF4-FFF2-40B4-BE49-F238E27FC236}">
                  <a16:creationId xmlns:a16="http://schemas.microsoft.com/office/drawing/2014/main" id="{00000000-0008-0000-3700-000002502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5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1</xdr:row>
          <xdr:rowOff>9525</xdr:rowOff>
        </xdr:from>
        <xdr:to>
          <xdr:col>0</xdr:col>
          <xdr:colOff>1314450</xdr:colOff>
          <xdr:row>2</xdr:row>
          <xdr:rowOff>238125</xdr:rowOff>
        </xdr:to>
        <xdr:sp macro="" textlink="">
          <xdr:nvSpPr>
            <xdr:cNvPr id="50177" name="Button 1" hidden="1">
              <a:extLst>
                <a:ext uri="{63B3BB69-23CF-44E3-9099-C40C66FF867C}">
                  <a14:compatExt spid="_x0000_s50177"/>
                </a:ext>
                <a:ext uri="{FF2B5EF4-FFF2-40B4-BE49-F238E27FC236}">
                  <a16:creationId xmlns:a16="http://schemas.microsoft.com/office/drawing/2014/main" id="{00000000-0008-0000-3800-000001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409575</xdr:colOff>
          <xdr:row>2</xdr:row>
          <xdr:rowOff>371475</xdr:rowOff>
        </xdr:from>
        <xdr:to>
          <xdr:col>14</xdr:col>
          <xdr:colOff>38100</xdr:colOff>
          <xdr:row>2</xdr:row>
          <xdr:rowOff>733425</xdr:rowOff>
        </xdr:to>
        <xdr:sp macro="" textlink="">
          <xdr:nvSpPr>
            <xdr:cNvPr id="50178" name="Button 2" hidden="1">
              <a:extLst>
                <a:ext uri="{63B3BB69-23CF-44E3-9099-C40C66FF867C}">
                  <a14:compatExt spid="_x0000_s50178"/>
                </a:ext>
                <a:ext uri="{FF2B5EF4-FFF2-40B4-BE49-F238E27FC236}">
                  <a16:creationId xmlns:a16="http://schemas.microsoft.com/office/drawing/2014/main" id="{00000000-0008-0000-3800-000002C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57.xml><?xml version="1.0" encoding="utf-8"?>
<xdr:wsDr xmlns:xdr="http://schemas.openxmlformats.org/drawingml/2006/spreadsheetDrawing" xmlns:a="http://schemas.openxmlformats.org/drawingml/2006/main">
  <xdr:twoCellAnchor>
    <xdr:from>
      <xdr:col>0</xdr:col>
      <xdr:colOff>85725</xdr:colOff>
      <xdr:row>2</xdr:row>
      <xdr:rowOff>250825</xdr:rowOff>
    </xdr:from>
    <xdr:to>
      <xdr:col>5</xdr:col>
      <xdr:colOff>619125</xdr:colOff>
      <xdr:row>18</xdr:row>
      <xdr:rowOff>215900</xdr:rowOff>
    </xdr:to>
    <xdr:graphicFrame macro="">
      <xdr:nvGraphicFramePr>
        <xdr:cNvPr id="1039882" name="Chart 5">
          <a:extLst>
            <a:ext uri="{FF2B5EF4-FFF2-40B4-BE49-F238E27FC236}">
              <a16:creationId xmlns:a16="http://schemas.microsoft.com/office/drawing/2014/main" id="{00000000-0008-0000-3900-00000ADE0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76200</xdr:colOff>
      <xdr:row>19</xdr:row>
      <xdr:rowOff>57150</xdr:rowOff>
    </xdr:from>
    <xdr:to>
      <xdr:col>5</xdr:col>
      <xdr:colOff>590550</xdr:colOff>
      <xdr:row>36</xdr:row>
      <xdr:rowOff>133350</xdr:rowOff>
    </xdr:to>
    <xdr:graphicFrame macro="">
      <xdr:nvGraphicFramePr>
        <xdr:cNvPr id="1039883" name="Chart 6">
          <a:extLst>
            <a:ext uri="{FF2B5EF4-FFF2-40B4-BE49-F238E27FC236}">
              <a16:creationId xmlns:a16="http://schemas.microsoft.com/office/drawing/2014/main" id="{00000000-0008-0000-3900-00000BDE0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685800</xdr:colOff>
      <xdr:row>2</xdr:row>
      <xdr:rowOff>247650</xdr:rowOff>
    </xdr:from>
    <xdr:to>
      <xdr:col>10</xdr:col>
      <xdr:colOff>609600</xdr:colOff>
      <xdr:row>18</xdr:row>
      <xdr:rowOff>219075</xdr:rowOff>
    </xdr:to>
    <xdr:graphicFrame macro="">
      <xdr:nvGraphicFramePr>
        <xdr:cNvPr id="1039884" name="Chart 7">
          <a:extLst>
            <a:ext uri="{FF2B5EF4-FFF2-40B4-BE49-F238E27FC236}">
              <a16:creationId xmlns:a16="http://schemas.microsoft.com/office/drawing/2014/main" id="{00000000-0008-0000-3900-00000CDE0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704850</xdr:colOff>
      <xdr:row>19</xdr:row>
      <xdr:rowOff>57150</xdr:rowOff>
    </xdr:from>
    <xdr:to>
      <xdr:col>10</xdr:col>
      <xdr:colOff>619125</xdr:colOff>
      <xdr:row>36</xdr:row>
      <xdr:rowOff>133350</xdr:rowOff>
    </xdr:to>
    <xdr:graphicFrame macro="">
      <xdr:nvGraphicFramePr>
        <xdr:cNvPr id="1039885" name="Chart 8">
          <a:extLst>
            <a:ext uri="{FF2B5EF4-FFF2-40B4-BE49-F238E27FC236}">
              <a16:creationId xmlns:a16="http://schemas.microsoft.com/office/drawing/2014/main" id="{00000000-0008-0000-3900-00000DDE0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142875</xdr:rowOff>
        </xdr:from>
        <xdr:to>
          <xdr:col>1</xdr:col>
          <xdr:colOff>476250</xdr:colOff>
          <xdr:row>2</xdr:row>
          <xdr:rowOff>104775</xdr:rowOff>
        </xdr:to>
        <xdr:sp macro="" textlink="">
          <xdr:nvSpPr>
            <xdr:cNvPr id="1039361" name="Button 1" hidden="1">
              <a:extLst>
                <a:ext uri="{63B3BB69-23CF-44E3-9099-C40C66FF867C}">
                  <a14:compatExt spid="_x0000_s1039361"/>
                </a:ext>
                <a:ext uri="{FF2B5EF4-FFF2-40B4-BE49-F238E27FC236}">
                  <a16:creationId xmlns:a16="http://schemas.microsoft.com/office/drawing/2014/main" id="{00000000-0008-0000-3900-000001D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66675</xdr:colOff>
          <xdr:row>0</xdr:row>
          <xdr:rowOff>38100</xdr:rowOff>
        </xdr:from>
        <xdr:to>
          <xdr:col>12</xdr:col>
          <xdr:colOff>590550</xdr:colOff>
          <xdr:row>2</xdr:row>
          <xdr:rowOff>28575</xdr:rowOff>
        </xdr:to>
        <xdr:sp macro="" textlink="">
          <xdr:nvSpPr>
            <xdr:cNvPr id="1039363" name="Button 3" hidden="1">
              <a:extLst>
                <a:ext uri="{63B3BB69-23CF-44E3-9099-C40C66FF867C}">
                  <a14:compatExt spid="_x0000_s1039363"/>
                </a:ext>
                <a:ext uri="{FF2B5EF4-FFF2-40B4-BE49-F238E27FC236}">
                  <a16:creationId xmlns:a16="http://schemas.microsoft.com/office/drawing/2014/main" id="{00000000-0008-0000-3900-000003D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58.xml><?xml version="1.0" encoding="utf-8"?>
<xdr:wsDr xmlns:xdr="http://schemas.openxmlformats.org/drawingml/2006/spreadsheetDrawing" xmlns:a="http://schemas.openxmlformats.org/drawingml/2006/main">
  <xdr:twoCellAnchor>
    <xdr:from>
      <xdr:col>1</xdr:col>
      <xdr:colOff>390525</xdr:colOff>
      <xdr:row>3</xdr:row>
      <xdr:rowOff>57150</xdr:rowOff>
    </xdr:from>
    <xdr:to>
      <xdr:col>5</xdr:col>
      <xdr:colOff>619125</xdr:colOff>
      <xdr:row>18</xdr:row>
      <xdr:rowOff>133350</xdr:rowOff>
    </xdr:to>
    <xdr:graphicFrame macro="">
      <xdr:nvGraphicFramePr>
        <xdr:cNvPr id="1040906" name="Chart 1">
          <a:extLst>
            <a:ext uri="{FF2B5EF4-FFF2-40B4-BE49-F238E27FC236}">
              <a16:creationId xmlns:a16="http://schemas.microsoft.com/office/drawing/2014/main" id="{00000000-0008-0000-3A00-00000AE20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828675</xdr:colOff>
      <xdr:row>3</xdr:row>
      <xdr:rowOff>57150</xdr:rowOff>
    </xdr:from>
    <xdr:to>
      <xdr:col>9</xdr:col>
      <xdr:colOff>1038225</xdr:colOff>
      <xdr:row>18</xdr:row>
      <xdr:rowOff>123825</xdr:rowOff>
    </xdr:to>
    <xdr:graphicFrame macro="">
      <xdr:nvGraphicFramePr>
        <xdr:cNvPr id="1040907" name="Chart 2">
          <a:extLst>
            <a:ext uri="{FF2B5EF4-FFF2-40B4-BE49-F238E27FC236}">
              <a16:creationId xmlns:a16="http://schemas.microsoft.com/office/drawing/2014/main" id="{00000000-0008-0000-3A00-00000BE20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390525</xdr:colOff>
      <xdr:row>19</xdr:row>
      <xdr:rowOff>47625</xdr:rowOff>
    </xdr:from>
    <xdr:to>
      <xdr:col>5</xdr:col>
      <xdr:colOff>619125</xdr:colOff>
      <xdr:row>38</xdr:row>
      <xdr:rowOff>123825</xdr:rowOff>
    </xdr:to>
    <xdr:graphicFrame macro="">
      <xdr:nvGraphicFramePr>
        <xdr:cNvPr id="1040908" name="Chart 3">
          <a:extLst>
            <a:ext uri="{FF2B5EF4-FFF2-40B4-BE49-F238E27FC236}">
              <a16:creationId xmlns:a16="http://schemas.microsoft.com/office/drawing/2014/main" id="{00000000-0008-0000-3A00-00000CE20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828675</xdr:colOff>
      <xdr:row>19</xdr:row>
      <xdr:rowOff>47625</xdr:rowOff>
    </xdr:from>
    <xdr:to>
      <xdr:col>9</xdr:col>
      <xdr:colOff>1057275</xdr:colOff>
      <xdr:row>38</xdr:row>
      <xdr:rowOff>123825</xdr:rowOff>
    </xdr:to>
    <xdr:graphicFrame macro="">
      <xdr:nvGraphicFramePr>
        <xdr:cNvPr id="1040909" name="Chart 4">
          <a:extLst>
            <a:ext uri="{FF2B5EF4-FFF2-40B4-BE49-F238E27FC236}">
              <a16:creationId xmlns:a16="http://schemas.microsoft.com/office/drawing/2014/main" id="{00000000-0008-0000-3A00-00000DE20F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0</xdr:colOff>
          <xdr:row>0</xdr:row>
          <xdr:rowOff>57150</xdr:rowOff>
        </xdr:from>
        <xdr:to>
          <xdr:col>1</xdr:col>
          <xdr:colOff>295275</xdr:colOff>
          <xdr:row>0</xdr:row>
          <xdr:rowOff>342900</xdr:rowOff>
        </xdr:to>
        <xdr:sp macro="" textlink="">
          <xdr:nvSpPr>
            <xdr:cNvPr id="1040385" name="Button 1" hidden="1">
              <a:extLst>
                <a:ext uri="{63B3BB69-23CF-44E3-9099-C40C66FF867C}">
                  <a14:compatExt spid="_x0000_s1040385"/>
                </a:ext>
                <a:ext uri="{FF2B5EF4-FFF2-40B4-BE49-F238E27FC236}">
                  <a16:creationId xmlns:a16="http://schemas.microsoft.com/office/drawing/2014/main" id="{00000000-0008-0000-3A00-000001E0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1076325</xdr:colOff>
          <xdr:row>0</xdr:row>
          <xdr:rowOff>200025</xdr:rowOff>
        </xdr:from>
        <xdr:to>
          <xdr:col>10</xdr:col>
          <xdr:colOff>581025</xdr:colOff>
          <xdr:row>1</xdr:row>
          <xdr:rowOff>304800</xdr:rowOff>
        </xdr:to>
        <xdr:sp macro="" textlink="">
          <xdr:nvSpPr>
            <xdr:cNvPr id="1040386" name="Button 2" hidden="1">
              <a:extLst>
                <a:ext uri="{63B3BB69-23CF-44E3-9099-C40C66FF867C}">
                  <a14:compatExt spid="_x0000_s1040386"/>
                </a:ext>
                <a:ext uri="{FF2B5EF4-FFF2-40B4-BE49-F238E27FC236}">
                  <a16:creationId xmlns:a16="http://schemas.microsoft.com/office/drawing/2014/main" id="{00000000-0008-0000-3A00-000002E0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59.xml><?xml version="1.0" encoding="utf-8"?>
<xdr:wsDr xmlns:xdr="http://schemas.openxmlformats.org/drawingml/2006/spreadsheetDrawing" xmlns:a="http://schemas.openxmlformats.org/drawingml/2006/main">
  <xdr:twoCellAnchor>
    <xdr:from>
      <xdr:col>0</xdr:col>
      <xdr:colOff>171450</xdr:colOff>
      <xdr:row>3</xdr:row>
      <xdr:rowOff>104775</xdr:rowOff>
    </xdr:from>
    <xdr:to>
      <xdr:col>6</xdr:col>
      <xdr:colOff>76200</xdr:colOff>
      <xdr:row>27</xdr:row>
      <xdr:rowOff>0</xdr:rowOff>
    </xdr:to>
    <xdr:graphicFrame macro="">
      <xdr:nvGraphicFramePr>
        <xdr:cNvPr id="1249516" name="Chart 2">
          <a:extLst>
            <a:ext uri="{FF2B5EF4-FFF2-40B4-BE49-F238E27FC236}">
              <a16:creationId xmlns:a16="http://schemas.microsoft.com/office/drawing/2014/main" id="{00000000-0008-0000-3B00-0000EC10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200025</xdr:colOff>
      <xdr:row>3</xdr:row>
      <xdr:rowOff>104775</xdr:rowOff>
    </xdr:from>
    <xdr:to>
      <xdr:col>13</xdr:col>
      <xdr:colOff>466725</xdr:colOff>
      <xdr:row>26</xdr:row>
      <xdr:rowOff>142875</xdr:rowOff>
    </xdr:to>
    <xdr:graphicFrame macro="">
      <xdr:nvGraphicFramePr>
        <xdr:cNvPr id="1249517" name="Chart 3">
          <a:extLst>
            <a:ext uri="{FF2B5EF4-FFF2-40B4-BE49-F238E27FC236}">
              <a16:creationId xmlns:a16="http://schemas.microsoft.com/office/drawing/2014/main" id="{00000000-0008-0000-3B00-0000ED101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9525</xdr:colOff>
          <xdr:row>0</xdr:row>
          <xdr:rowOff>85725</xdr:rowOff>
        </xdr:from>
        <xdr:to>
          <xdr:col>1</xdr:col>
          <xdr:colOff>657225</xdr:colOff>
          <xdr:row>1</xdr:row>
          <xdr:rowOff>142875</xdr:rowOff>
        </xdr:to>
        <xdr:sp macro="" textlink="">
          <xdr:nvSpPr>
            <xdr:cNvPr id="1249281" name="Button 1" hidden="1">
              <a:extLst>
                <a:ext uri="{63B3BB69-23CF-44E3-9099-C40C66FF867C}">
                  <a14:compatExt spid="_x0000_s1249281"/>
                </a:ext>
                <a:ext uri="{FF2B5EF4-FFF2-40B4-BE49-F238E27FC236}">
                  <a16:creationId xmlns:a16="http://schemas.microsoft.com/office/drawing/2014/main" id="{00000000-0008-0000-3B00-00000110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0</xdr:row>
          <xdr:rowOff>219075</xdr:rowOff>
        </xdr:from>
        <xdr:to>
          <xdr:col>13</xdr:col>
          <xdr:colOff>619125</xdr:colOff>
          <xdr:row>1</xdr:row>
          <xdr:rowOff>276225</xdr:rowOff>
        </xdr:to>
        <xdr:sp macro="" textlink="">
          <xdr:nvSpPr>
            <xdr:cNvPr id="1249282" name="Button 2" hidden="1">
              <a:extLst>
                <a:ext uri="{63B3BB69-23CF-44E3-9099-C40C66FF867C}">
                  <a14:compatExt spid="_x0000_s1249282"/>
                </a:ext>
                <a:ext uri="{FF2B5EF4-FFF2-40B4-BE49-F238E27FC236}">
                  <a16:creationId xmlns:a16="http://schemas.microsoft.com/office/drawing/2014/main" id="{00000000-0008-0000-3B00-00000210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6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xdr:col>
      <xdr:colOff>47625</xdr:colOff>
      <xdr:row>1</xdr:row>
      <xdr:rowOff>228600</xdr:rowOff>
    </xdr:to>
    <xdr:sp macro="" textlink="">
      <xdr:nvSpPr>
        <xdr:cNvPr id="2" name="Rectangle 1">
          <a:extLst>
            <a:ext uri="{FF2B5EF4-FFF2-40B4-BE49-F238E27FC236}">
              <a16:creationId xmlns:a16="http://schemas.microsoft.com/office/drawing/2014/main" id="{00000000-0008-0000-3C00-000002000000}"/>
            </a:ext>
          </a:extLst>
        </xdr:cNvPr>
        <xdr:cNvSpPr>
          <a:spLocks noChangeArrowheads="1"/>
        </xdr:cNvSpPr>
      </xdr:nvSpPr>
      <xdr:spPr bwMode="auto">
        <a:xfrm>
          <a:off x="0" y="0"/>
          <a:ext cx="114300" cy="409575"/>
        </a:xfrm>
        <a:prstGeom prst="rect">
          <a:avLst/>
        </a:prstGeom>
        <a:solidFill>
          <a:srgbClr val="000000"/>
        </a:solidFill>
        <a:ln w="9525">
          <a:noFill/>
          <a:miter lim="800000"/>
          <a:headEnd/>
          <a:tailEnd/>
        </a:ln>
        <a:effectLst/>
      </xdr:spPr>
    </xdr:sp>
    <xdr:clientData fPrintsWithSheet="0"/>
  </xdr:twoCellAnchor>
  <mc:AlternateContent xmlns:mc="http://schemas.openxmlformats.org/markup-compatibility/2006">
    <mc:Choice xmlns:a14="http://schemas.microsoft.com/office/drawing/2010/main" Requires="a14">
      <xdr:twoCellAnchor editAs="oneCell">
        <xdr:from>
          <xdr:col>13</xdr:col>
          <xdr:colOff>28575</xdr:colOff>
          <xdr:row>4</xdr:row>
          <xdr:rowOff>152400</xdr:rowOff>
        </xdr:from>
        <xdr:to>
          <xdr:col>14</xdr:col>
          <xdr:colOff>619125</xdr:colOff>
          <xdr:row>5</xdr:row>
          <xdr:rowOff>504825</xdr:rowOff>
        </xdr:to>
        <xdr:sp macro="" textlink="">
          <xdr:nvSpPr>
            <xdr:cNvPr id="3219459" name="Button 3" hidden="1">
              <a:extLst>
                <a:ext uri="{63B3BB69-23CF-44E3-9099-C40C66FF867C}">
                  <a14:compatExt spid="_x0000_s3219459"/>
                </a:ext>
                <a:ext uri="{FF2B5EF4-FFF2-40B4-BE49-F238E27FC236}">
                  <a16:creationId xmlns:a16="http://schemas.microsoft.com/office/drawing/2014/main" id="{00000000-0008-0000-3C00-00000320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xdr:row>
          <xdr:rowOff>19050</xdr:rowOff>
        </xdr:from>
        <xdr:to>
          <xdr:col>2</xdr:col>
          <xdr:colOff>38100</xdr:colOff>
          <xdr:row>2</xdr:row>
          <xdr:rowOff>152400</xdr:rowOff>
        </xdr:to>
        <xdr:sp macro="" textlink="">
          <xdr:nvSpPr>
            <xdr:cNvPr id="3219460" name="Button 4" hidden="1">
              <a:extLst>
                <a:ext uri="{63B3BB69-23CF-44E3-9099-C40C66FF867C}">
                  <a14:compatExt spid="_x0000_s3219460"/>
                </a:ext>
                <a:ext uri="{FF2B5EF4-FFF2-40B4-BE49-F238E27FC236}">
                  <a16:creationId xmlns:a16="http://schemas.microsoft.com/office/drawing/2014/main" id="{00000000-0008-0000-3C00-00000420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xdr:wsDr>
</file>

<file path=xl/drawings/drawing61.xml><?xml version="1.0" encoding="utf-8"?>
<xdr:wsDr xmlns:xdr="http://schemas.openxmlformats.org/drawingml/2006/spreadsheetDrawing" xmlns:a="http://schemas.openxmlformats.org/drawingml/2006/main">
  <xdr:twoCellAnchor>
    <xdr:from>
      <xdr:col>3</xdr:col>
      <xdr:colOff>9525</xdr:colOff>
      <xdr:row>21</xdr:row>
      <xdr:rowOff>0</xdr:rowOff>
    </xdr:from>
    <xdr:to>
      <xdr:col>10</xdr:col>
      <xdr:colOff>57150</xdr:colOff>
      <xdr:row>44</xdr:row>
      <xdr:rowOff>57150</xdr:rowOff>
    </xdr:to>
    <xdr:sp macro="" textlink="">
      <xdr:nvSpPr>
        <xdr:cNvPr id="2" name="Text 1">
          <a:extLst>
            <a:ext uri="{FF2B5EF4-FFF2-40B4-BE49-F238E27FC236}">
              <a16:creationId xmlns:a16="http://schemas.microsoft.com/office/drawing/2014/main" id="{00000000-0008-0000-3D00-000002000000}"/>
            </a:ext>
          </a:extLst>
        </xdr:cNvPr>
        <xdr:cNvSpPr txBox="1">
          <a:spLocks noChangeArrowheads="1"/>
        </xdr:cNvSpPr>
      </xdr:nvSpPr>
      <xdr:spPr bwMode="auto">
        <a:xfrm>
          <a:off x="2066925" y="3819525"/>
          <a:ext cx="6429375" cy="3781425"/>
        </a:xfrm>
        <a:prstGeom prst="rect">
          <a:avLst/>
        </a:prstGeom>
        <a:noFill/>
        <a:ln w="9525">
          <a:noFill/>
          <a:miter lim="800000"/>
          <a:headEnd/>
          <a:tailEnd/>
        </a:ln>
      </xdr:spPr>
      <xdr:txBody>
        <a:bodyPr vertOverflow="clip" wrap="square" lIns="36576" tIns="27432" rIns="36576" bIns="0" anchor="t" upright="1"/>
        <a:lstStyle/>
        <a:p>
          <a:pPr algn="just" rtl="0">
            <a:defRPr sz="1000"/>
          </a:pPr>
          <a:r>
            <a:rPr lang="en-US" sz="1200" b="1" i="0" u="none" strike="noStrike" baseline="0">
              <a:solidFill>
                <a:srgbClr val="000000"/>
              </a:solidFill>
              <a:latin typeface="Arial"/>
              <a:cs typeface="Arial"/>
            </a:rPr>
            <a:t>Current Ratio</a:t>
          </a: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current ratio compares a company's current assets (those that can be converted to cash during the current accounting period) to its current liabilities (those liabilities coming due during the same period). The usual formula is:</a:t>
          </a:r>
        </a:p>
        <a:p>
          <a:pPr algn="just" rtl="0">
            <a:defRPr sz="1000"/>
          </a:pPr>
          <a:endParaRPr lang="en-US" sz="1200" b="0"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Current Ratio = Current Assets / Current Liabilities</a:t>
          </a: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current ratio measures the company's ability to repay the principal amounts of its liabilities.</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current ratio is closely related to the concept of working capital. Working capital is the difference between current assets and current liabilities.</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Is a high current ratio good or bad? Certainly, from the creditor's standpoint, a high current ratio means that the company is well-placed to pay back its loans. Consider, though, the nature of the current assets: they consist mainly of cash and cash equivalents. Funds invested in these types of assets do not contribute strongly and actively to the creation of income. Therefore, from the standpoint of stockholders and management, a current ratio that is very high means that the company's assets are not being used to best advantage.</a:t>
          </a:r>
        </a:p>
        <a:p>
          <a:pPr algn="just" rtl="0">
            <a:defRPr sz="1000"/>
          </a:pP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xdr:txBody>
    </xdr:sp>
    <xdr:clientData/>
  </xdr:twoCellAnchor>
  <xdr:twoCellAnchor>
    <xdr:from>
      <xdr:col>0</xdr:col>
      <xdr:colOff>0</xdr:colOff>
      <xdr:row>0</xdr:row>
      <xdr:rowOff>0</xdr:rowOff>
    </xdr:from>
    <xdr:to>
      <xdr:col>1</xdr:col>
      <xdr:colOff>66675</xdr:colOff>
      <xdr:row>1</xdr:row>
      <xdr:rowOff>76200</xdr:rowOff>
    </xdr:to>
    <xdr:sp macro="" textlink="">
      <xdr:nvSpPr>
        <xdr:cNvPr id="3" name="Rectangle 2">
          <a:extLst>
            <a:ext uri="{FF2B5EF4-FFF2-40B4-BE49-F238E27FC236}">
              <a16:creationId xmlns:a16="http://schemas.microsoft.com/office/drawing/2014/main" id="{00000000-0008-0000-3D00-000003000000}"/>
            </a:ext>
          </a:extLst>
        </xdr:cNvPr>
        <xdr:cNvSpPr>
          <a:spLocks noChangeArrowheads="1"/>
        </xdr:cNvSpPr>
      </xdr:nvSpPr>
      <xdr:spPr bwMode="auto">
        <a:xfrm>
          <a:off x="0" y="0"/>
          <a:ext cx="123825" cy="123825"/>
        </a:xfrm>
        <a:prstGeom prst="rect">
          <a:avLst/>
        </a:prstGeom>
        <a:solidFill>
          <a:srgbClr val="000000"/>
        </a:solidFill>
        <a:ln w="9525">
          <a:noFill/>
          <a:miter lim="800000"/>
          <a:headEnd/>
          <a:tailEnd/>
        </a:ln>
        <a:effectLst/>
      </xdr:spPr>
    </xdr:sp>
    <xdr:clientData/>
  </xdr:twoCellAnchor>
  <mc:AlternateContent xmlns:mc="http://schemas.openxmlformats.org/markup-compatibility/2006">
    <mc:Choice xmlns:a14="http://schemas.microsoft.com/office/drawing/2010/main" Requires="a14">
      <xdr:twoCellAnchor editAs="oneCell">
        <xdr:from>
          <xdr:col>12</xdr:col>
          <xdr:colOff>95250</xdr:colOff>
          <xdr:row>10</xdr:row>
          <xdr:rowOff>95250</xdr:rowOff>
        </xdr:from>
        <xdr:to>
          <xdr:col>14</xdr:col>
          <xdr:colOff>28575</xdr:colOff>
          <xdr:row>12</xdr:row>
          <xdr:rowOff>104775</xdr:rowOff>
        </xdr:to>
        <xdr:sp macro="" textlink="">
          <xdr:nvSpPr>
            <xdr:cNvPr id="3227649" name="Button 1" hidden="1">
              <a:extLst>
                <a:ext uri="{63B3BB69-23CF-44E3-9099-C40C66FF867C}">
                  <a14:compatExt spid="_x0000_s3227649"/>
                </a:ext>
                <a:ext uri="{FF2B5EF4-FFF2-40B4-BE49-F238E27FC236}">
                  <a16:creationId xmlns:a16="http://schemas.microsoft.com/office/drawing/2014/main" id="{00000000-0008-0000-3D00-00000140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161925</xdr:colOff>
          <xdr:row>16</xdr:row>
          <xdr:rowOff>152400</xdr:rowOff>
        </xdr:from>
        <xdr:to>
          <xdr:col>14</xdr:col>
          <xdr:colOff>114300</xdr:colOff>
          <xdr:row>19</xdr:row>
          <xdr:rowOff>95250</xdr:rowOff>
        </xdr:to>
        <xdr:sp macro="" textlink="">
          <xdr:nvSpPr>
            <xdr:cNvPr id="3227650" name="Button 2" hidden="1">
              <a:extLst>
                <a:ext uri="{63B3BB69-23CF-44E3-9099-C40C66FF867C}">
                  <a14:compatExt spid="_x0000_s3227650"/>
                </a:ext>
                <a:ext uri="{FF2B5EF4-FFF2-40B4-BE49-F238E27FC236}">
                  <a16:creationId xmlns:a16="http://schemas.microsoft.com/office/drawing/2014/main" id="{00000000-0008-0000-3D00-00000240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62.xml><?xml version="1.0" encoding="utf-8"?>
<xdr:wsDr xmlns:xdr="http://schemas.openxmlformats.org/drawingml/2006/spreadsheetDrawing" xmlns:a="http://schemas.openxmlformats.org/drawingml/2006/main">
  <xdr:twoCellAnchor>
    <xdr:from>
      <xdr:col>3</xdr:col>
      <xdr:colOff>9525</xdr:colOff>
      <xdr:row>23</xdr:row>
      <xdr:rowOff>0</xdr:rowOff>
    </xdr:from>
    <xdr:to>
      <xdr:col>10</xdr:col>
      <xdr:colOff>57150</xdr:colOff>
      <xdr:row>65</xdr:row>
      <xdr:rowOff>0</xdr:rowOff>
    </xdr:to>
    <xdr:sp macro="" textlink="">
      <xdr:nvSpPr>
        <xdr:cNvPr id="2" name="Text 1">
          <a:extLst>
            <a:ext uri="{FF2B5EF4-FFF2-40B4-BE49-F238E27FC236}">
              <a16:creationId xmlns:a16="http://schemas.microsoft.com/office/drawing/2014/main" id="{00000000-0008-0000-3E00-000002000000}"/>
            </a:ext>
          </a:extLst>
        </xdr:cNvPr>
        <xdr:cNvSpPr txBox="1">
          <a:spLocks noChangeArrowheads="1"/>
        </xdr:cNvSpPr>
      </xdr:nvSpPr>
      <xdr:spPr bwMode="auto">
        <a:xfrm>
          <a:off x="2066925" y="4143375"/>
          <a:ext cx="6429375" cy="6800850"/>
        </a:xfrm>
        <a:prstGeom prst="rect">
          <a:avLst/>
        </a:prstGeom>
        <a:noFill/>
        <a:ln w="9525">
          <a:noFill/>
          <a:miter lim="800000"/>
          <a:headEnd/>
          <a:tailEnd/>
        </a:ln>
      </xdr:spPr>
      <xdr:txBody>
        <a:bodyPr vertOverflow="clip" wrap="square" lIns="36576" tIns="27432" rIns="36576" bIns="0" anchor="t" upright="1"/>
        <a:lstStyle/>
        <a:p>
          <a:pPr algn="just" rtl="0">
            <a:defRPr sz="1000"/>
          </a:pPr>
          <a:r>
            <a:rPr lang="en-US" sz="1200" b="1" i="0" u="none" strike="noStrike" baseline="0">
              <a:solidFill>
                <a:srgbClr val="000000"/>
              </a:solidFill>
              <a:latin typeface="Arial"/>
              <a:cs typeface="Arial"/>
            </a:rPr>
            <a:t>Quick Ratio (Acid Test)</a:t>
          </a: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quick ratio is a variant of the current ratio. It takes into account the fact that inventory, while it is a current asset, is not as liquid as cash or accounts receivable. Cash is completely liquid; accounts receivable can normally be converted to cash fairly quickly, by pressing for collection from the customer. But inventory cannot be converted to cash except by selling it. The quick ratio determines the relationship between quickly accessible current assets and current liabilities:</a:t>
          </a:r>
        </a:p>
        <a:p>
          <a:pPr algn="just" rtl="0">
            <a:defRPr sz="1000"/>
          </a:pPr>
          <a:endParaRPr lang="en-US" sz="1200" b="0"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Quick Ratio = (Current Assets - Inventory) / Current Liabilities</a:t>
          </a: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quick ratio shows whether a company can meet its liabilities from quickly-accessible assets.</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In practice, a quick ratio of 1.0 is normally considered adequate, with this caveat: the credit periods that the company offers its customers and those granted to the company by its creditor must be roughly equal. If revenues will stay in accounts receivable for as long as 90 days, but accounts payable are due within 30 days, a quick ratio of 1.0 will mean that accounts receivable cannot be converted to cash quickly enough to meet accounts payable.</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It is possible for a company to manipulate the values of its current and quick ratios by taking certain actions toward the end of an accounting period such as a fiscal year. It might wait until the start of the next period to make purchases to its inventory, for example. Or, if its business is seasonal, it might choose a fiscal year that ends after its busy season, when inventories are usually low. As a potential creditor, you might want to examine the company’s current and quick ratios on, for example, a quarterly basis.</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Both a current and a quick ratio can also mislead you if the inventory figure does not represent the current replacement cost of the materials in inventory. There are various methods of valuing inventory. The LIFO method, in particular, can result in an inventory valuation that is much different from the inventory's current replacement value; this is because it assumes that the most recently acquired inventory is also the most recently sold.</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If your actual costs to purchase materials are falling, for example, the LIFO method could result in an over-valuation of the existing inventory. This would tend to inflate the value of the current ratio, and to underestimate the value of the quick ratio if you calculate it by subtracting inventory from current assets, rather than summing cash and cash equivalents.</a:t>
          </a:r>
        </a:p>
        <a:p>
          <a:pPr algn="just" rtl="0">
            <a:defRPr sz="1000"/>
          </a:pP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xdr:txBody>
    </xdr:sp>
    <xdr:clientData/>
  </xdr:twoCellAnchor>
  <xdr:twoCellAnchor>
    <xdr:from>
      <xdr:col>0</xdr:col>
      <xdr:colOff>0</xdr:colOff>
      <xdr:row>0</xdr:row>
      <xdr:rowOff>0</xdr:rowOff>
    </xdr:from>
    <xdr:to>
      <xdr:col>1</xdr:col>
      <xdr:colOff>66675</xdr:colOff>
      <xdr:row>1</xdr:row>
      <xdr:rowOff>76200</xdr:rowOff>
    </xdr:to>
    <xdr:sp macro="" textlink="">
      <xdr:nvSpPr>
        <xdr:cNvPr id="3" name="Rectangle 2">
          <a:extLst>
            <a:ext uri="{FF2B5EF4-FFF2-40B4-BE49-F238E27FC236}">
              <a16:creationId xmlns:a16="http://schemas.microsoft.com/office/drawing/2014/main" id="{00000000-0008-0000-3E00-000003000000}"/>
            </a:ext>
          </a:extLst>
        </xdr:cNvPr>
        <xdr:cNvSpPr>
          <a:spLocks noChangeArrowheads="1"/>
        </xdr:cNvSpPr>
      </xdr:nvSpPr>
      <xdr:spPr bwMode="auto">
        <a:xfrm>
          <a:off x="0" y="0"/>
          <a:ext cx="123825" cy="123825"/>
        </a:xfrm>
        <a:prstGeom prst="rect">
          <a:avLst/>
        </a:prstGeom>
        <a:solidFill>
          <a:srgbClr val="000000"/>
        </a:solidFill>
        <a:ln w="9525">
          <a:noFill/>
          <a:miter lim="800000"/>
          <a:headEnd/>
          <a:tailEnd/>
        </a:ln>
        <a:effectLst/>
      </xdr:spPr>
    </xdr:sp>
    <xdr:clientData/>
  </xdr:twoCellAnchor>
  <mc:AlternateContent xmlns:mc="http://schemas.openxmlformats.org/markup-compatibility/2006">
    <mc:Choice xmlns:a14="http://schemas.microsoft.com/office/drawing/2010/main" Requires="a14">
      <xdr:twoCellAnchor editAs="oneCell">
        <xdr:from>
          <xdr:col>12</xdr:col>
          <xdr:colOff>76200</xdr:colOff>
          <xdr:row>15</xdr:row>
          <xdr:rowOff>19050</xdr:rowOff>
        </xdr:from>
        <xdr:to>
          <xdr:col>14</xdr:col>
          <xdr:colOff>247650</xdr:colOff>
          <xdr:row>16</xdr:row>
          <xdr:rowOff>152400</xdr:rowOff>
        </xdr:to>
        <xdr:sp macro="" textlink="">
          <xdr:nvSpPr>
            <xdr:cNvPr id="3226625" name="Button 1" hidden="1">
              <a:extLst>
                <a:ext uri="{63B3BB69-23CF-44E3-9099-C40C66FF867C}">
                  <a14:compatExt spid="_x0000_s3226625"/>
                </a:ext>
                <a:ext uri="{FF2B5EF4-FFF2-40B4-BE49-F238E27FC236}">
                  <a16:creationId xmlns:a16="http://schemas.microsoft.com/office/drawing/2014/main" id="{00000000-0008-0000-3E00-0000013C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22</xdr:row>
          <xdr:rowOff>57150</xdr:rowOff>
        </xdr:from>
        <xdr:to>
          <xdr:col>14</xdr:col>
          <xdr:colOff>95250</xdr:colOff>
          <xdr:row>25</xdr:row>
          <xdr:rowOff>9525</xdr:rowOff>
        </xdr:to>
        <xdr:sp macro="" textlink="">
          <xdr:nvSpPr>
            <xdr:cNvPr id="3226626" name="Button 2" hidden="1">
              <a:extLst>
                <a:ext uri="{63B3BB69-23CF-44E3-9099-C40C66FF867C}">
                  <a14:compatExt spid="_x0000_s3226626"/>
                </a:ext>
                <a:ext uri="{FF2B5EF4-FFF2-40B4-BE49-F238E27FC236}">
                  <a16:creationId xmlns:a16="http://schemas.microsoft.com/office/drawing/2014/main" id="{00000000-0008-0000-3E00-0000023C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63.xml><?xml version="1.0" encoding="utf-8"?>
<xdr:wsDr xmlns:xdr="http://schemas.openxmlformats.org/drawingml/2006/spreadsheetDrawing" xmlns:a="http://schemas.openxmlformats.org/drawingml/2006/main">
  <xdr:twoCellAnchor>
    <xdr:from>
      <xdr:col>3</xdr:col>
      <xdr:colOff>9525</xdr:colOff>
      <xdr:row>21</xdr:row>
      <xdr:rowOff>0</xdr:rowOff>
    </xdr:from>
    <xdr:to>
      <xdr:col>10</xdr:col>
      <xdr:colOff>57150</xdr:colOff>
      <xdr:row>54</xdr:row>
      <xdr:rowOff>76200</xdr:rowOff>
    </xdr:to>
    <xdr:sp macro="" textlink="">
      <xdr:nvSpPr>
        <xdr:cNvPr id="2" name="Text 1">
          <a:extLst>
            <a:ext uri="{FF2B5EF4-FFF2-40B4-BE49-F238E27FC236}">
              <a16:creationId xmlns:a16="http://schemas.microsoft.com/office/drawing/2014/main" id="{00000000-0008-0000-3F00-000002000000}"/>
            </a:ext>
          </a:extLst>
        </xdr:cNvPr>
        <xdr:cNvSpPr txBox="1">
          <a:spLocks noChangeArrowheads="1"/>
        </xdr:cNvSpPr>
      </xdr:nvSpPr>
      <xdr:spPr bwMode="auto">
        <a:xfrm>
          <a:off x="2066925" y="3819525"/>
          <a:ext cx="6429375" cy="5419725"/>
        </a:xfrm>
        <a:prstGeom prst="rect">
          <a:avLst/>
        </a:prstGeom>
        <a:noFill/>
        <a:ln w="9525">
          <a:noFill/>
          <a:miter lim="800000"/>
          <a:headEnd/>
          <a:tailEnd/>
        </a:ln>
      </xdr:spPr>
      <xdr:txBody>
        <a:bodyPr vertOverflow="clip" wrap="square" lIns="36576" tIns="27432" rIns="36576" bIns="0" anchor="t" upright="1"/>
        <a:lstStyle/>
        <a:p>
          <a:pPr algn="just" rtl="0">
            <a:defRPr sz="1000"/>
          </a:pPr>
          <a:r>
            <a:rPr lang="en-US" sz="1200" b="1" i="0" u="none" strike="noStrike" baseline="0">
              <a:solidFill>
                <a:srgbClr val="000000"/>
              </a:solidFill>
              <a:latin typeface="Arial"/>
              <a:cs typeface="Arial"/>
            </a:rPr>
            <a:t>Gross Profit Margin</a:t>
          </a: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gross profit margin is a basic ratio that measures the added value that the market places on a company's non-manufacturing activities. Its formula is:</a:t>
          </a:r>
        </a:p>
        <a:p>
          <a:pPr algn="just" rtl="0">
            <a:defRPr sz="1000"/>
          </a:pPr>
          <a:endParaRPr lang="en-US" sz="1200" b="0"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Gross profit margin = (Sales - Cost of Goods Sold) / Sales</a:t>
          </a: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cost of goods sold is, clearly, an important component of the gross profit margin. It is usually calculated as the sum of the cost of materials the company purchases plus any labor involved in the manufacture of finished goods, plus associated overhead.</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gross profit margin depends heavily on the type of business in which a company is engaged. A service business, such as a financial services institution or a laundry, typically has little or no cost of goods sold. A manufacturing, wholesaling, or retailing company typically has a large cost of goods sold, with a gross profit margin that varies from 20 percent to 40 percent.</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gross profit margin measures the amount that customers are willing to pay for a company's product, over and above the company's cost for that product. As mentioned previously, this is the value that the company adds to that of the products it obtains from its suppliers. This margin can depend on the attractiveness of additional services, such as warranties, that the company provides. The gross profit margin also depends heavily on the ability of the sales force to persuade its customers of the value added by the company.</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This added value is, of course, created by other costs such as operating expenses. In turn, these costs must be met largely by the gross profit on sales. If customers do not place sufficient value on whatever the company adds to its products, there will not be enough gross profit to pay for the associated costs. Therefore, the calculation of the gross profit margin helps to highlight the effectiveness of the company's sales strategies and sales management.</a:t>
          </a:r>
        </a:p>
        <a:p>
          <a:pPr algn="just" rtl="0">
            <a:defRPr sz="1000"/>
          </a:pP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xdr:txBody>
    </xdr:sp>
    <xdr:clientData/>
  </xdr:twoCellAnchor>
  <xdr:twoCellAnchor>
    <xdr:from>
      <xdr:col>0</xdr:col>
      <xdr:colOff>0</xdr:colOff>
      <xdr:row>0</xdr:row>
      <xdr:rowOff>0</xdr:rowOff>
    </xdr:from>
    <xdr:to>
      <xdr:col>1</xdr:col>
      <xdr:colOff>66675</xdr:colOff>
      <xdr:row>1</xdr:row>
      <xdr:rowOff>76200</xdr:rowOff>
    </xdr:to>
    <xdr:sp macro="" textlink="">
      <xdr:nvSpPr>
        <xdr:cNvPr id="3" name="Rectangle 2">
          <a:extLst>
            <a:ext uri="{FF2B5EF4-FFF2-40B4-BE49-F238E27FC236}">
              <a16:creationId xmlns:a16="http://schemas.microsoft.com/office/drawing/2014/main" id="{00000000-0008-0000-3F00-000003000000}"/>
            </a:ext>
          </a:extLst>
        </xdr:cNvPr>
        <xdr:cNvSpPr>
          <a:spLocks noChangeArrowheads="1"/>
        </xdr:cNvSpPr>
      </xdr:nvSpPr>
      <xdr:spPr bwMode="auto">
        <a:xfrm>
          <a:off x="0" y="0"/>
          <a:ext cx="123825" cy="123825"/>
        </a:xfrm>
        <a:prstGeom prst="rect">
          <a:avLst/>
        </a:prstGeom>
        <a:solidFill>
          <a:srgbClr val="000000"/>
        </a:solidFill>
        <a:ln w="9525">
          <a:noFill/>
          <a:miter lim="800000"/>
          <a:headEnd/>
          <a:tailEnd/>
        </a:ln>
        <a:effectLst/>
      </xdr:spPr>
    </xdr:sp>
    <xdr:clientData/>
  </xdr:twoCellAnchor>
  <mc:AlternateContent xmlns:mc="http://schemas.openxmlformats.org/markup-compatibility/2006">
    <mc:Choice xmlns:a14="http://schemas.microsoft.com/office/drawing/2010/main" Requires="a14">
      <xdr:twoCellAnchor editAs="oneCell">
        <xdr:from>
          <xdr:col>12</xdr:col>
          <xdr:colOff>314325</xdr:colOff>
          <xdr:row>6</xdr:row>
          <xdr:rowOff>152400</xdr:rowOff>
        </xdr:from>
        <xdr:to>
          <xdr:col>14</xdr:col>
          <xdr:colOff>428625</xdr:colOff>
          <xdr:row>8</xdr:row>
          <xdr:rowOff>142875</xdr:rowOff>
        </xdr:to>
        <xdr:sp macro="" textlink="">
          <xdr:nvSpPr>
            <xdr:cNvPr id="3221505" name="Button 1" hidden="1">
              <a:extLst>
                <a:ext uri="{63B3BB69-23CF-44E3-9099-C40C66FF867C}">
                  <a14:compatExt spid="_x0000_s3221505"/>
                </a:ext>
                <a:ext uri="{FF2B5EF4-FFF2-40B4-BE49-F238E27FC236}">
                  <a16:creationId xmlns:a16="http://schemas.microsoft.com/office/drawing/2014/main" id="{00000000-0008-0000-3F00-00000128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504825</xdr:colOff>
          <xdr:row>12</xdr:row>
          <xdr:rowOff>133350</xdr:rowOff>
        </xdr:from>
        <xdr:to>
          <xdr:col>14</xdr:col>
          <xdr:colOff>228600</xdr:colOff>
          <xdr:row>14</xdr:row>
          <xdr:rowOff>28575</xdr:rowOff>
        </xdr:to>
        <xdr:sp macro="" textlink="">
          <xdr:nvSpPr>
            <xdr:cNvPr id="3221506" name="Button 2" hidden="1">
              <a:extLst>
                <a:ext uri="{63B3BB69-23CF-44E3-9099-C40C66FF867C}">
                  <a14:compatExt spid="_x0000_s3221506"/>
                </a:ext>
                <a:ext uri="{FF2B5EF4-FFF2-40B4-BE49-F238E27FC236}">
                  <a16:creationId xmlns:a16="http://schemas.microsoft.com/office/drawing/2014/main" id="{00000000-0008-0000-3F00-00000228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64.xml><?xml version="1.0" encoding="utf-8"?>
<xdr:wsDr xmlns:xdr="http://schemas.openxmlformats.org/drawingml/2006/spreadsheetDrawing" xmlns:a="http://schemas.openxmlformats.org/drawingml/2006/main">
  <xdr:twoCellAnchor>
    <xdr:from>
      <xdr:col>3</xdr:col>
      <xdr:colOff>9525</xdr:colOff>
      <xdr:row>21</xdr:row>
      <xdr:rowOff>0</xdr:rowOff>
    </xdr:from>
    <xdr:to>
      <xdr:col>10</xdr:col>
      <xdr:colOff>57150</xdr:colOff>
      <xdr:row>39</xdr:row>
      <xdr:rowOff>123825</xdr:rowOff>
    </xdr:to>
    <xdr:sp macro="" textlink="">
      <xdr:nvSpPr>
        <xdr:cNvPr id="2" name="Text 1">
          <a:extLst>
            <a:ext uri="{FF2B5EF4-FFF2-40B4-BE49-F238E27FC236}">
              <a16:creationId xmlns:a16="http://schemas.microsoft.com/office/drawing/2014/main" id="{00000000-0008-0000-4000-000002000000}"/>
            </a:ext>
          </a:extLst>
        </xdr:cNvPr>
        <xdr:cNvSpPr txBox="1">
          <a:spLocks noChangeArrowheads="1"/>
        </xdr:cNvSpPr>
      </xdr:nvSpPr>
      <xdr:spPr bwMode="auto">
        <a:xfrm>
          <a:off x="2066925" y="3819525"/>
          <a:ext cx="6429375" cy="3038475"/>
        </a:xfrm>
        <a:prstGeom prst="rect">
          <a:avLst/>
        </a:prstGeom>
        <a:noFill/>
        <a:ln w="9525">
          <a:noFill/>
          <a:miter lim="800000"/>
          <a:headEnd/>
          <a:tailEnd/>
        </a:ln>
      </xdr:spPr>
      <xdr:txBody>
        <a:bodyPr vertOverflow="clip" wrap="square" lIns="36576" tIns="27432" rIns="36576" bIns="0" anchor="t" upright="1"/>
        <a:lstStyle/>
        <a:p>
          <a:pPr algn="just" rtl="0">
            <a:defRPr sz="1000"/>
          </a:pPr>
          <a:r>
            <a:rPr lang="en-US" sz="1200" b="1" i="0" u="none" strike="noStrike" baseline="0">
              <a:solidFill>
                <a:srgbClr val="000000"/>
              </a:solidFill>
              <a:latin typeface="Arial"/>
              <a:cs typeface="Arial"/>
            </a:rPr>
            <a:t>Net Profit Margin</a:t>
          </a: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net profit margin narrows the focus on profitability, and highlights not just the company's sales efforts, but also its ability to keep operating costs down, relative to sales. The formula generally used to determine the net profit margin is:</a:t>
          </a:r>
        </a:p>
        <a:p>
          <a:pPr algn="just" rtl="0">
            <a:defRPr sz="1000"/>
          </a:pPr>
          <a:endParaRPr lang="en-US" sz="1200" b="0"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Net Profit Margin = Earnings After Taxes / Sales</a:t>
          </a: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When net profit margin falls dramatically from the first to the fourth quarters, a principal culprit is cost of sales.</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Another place to look when you see a discrepancy between gross profit margin and net profit margin is operating expenses. When the two margins covary closely, it suggests that management is doing a good job of reducing expenses when sales fall, and increasing expenses when necessary to support production and sales in better times.</a:t>
          </a:r>
        </a:p>
      </xdr:txBody>
    </xdr:sp>
    <xdr:clientData/>
  </xdr:twoCellAnchor>
  <xdr:twoCellAnchor>
    <xdr:from>
      <xdr:col>0</xdr:col>
      <xdr:colOff>0</xdr:colOff>
      <xdr:row>0</xdr:row>
      <xdr:rowOff>0</xdr:rowOff>
    </xdr:from>
    <xdr:to>
      <xdr:col>1</xdr:col>
      <xdr:colOff>66675</xdr:colOff>
      <xdr:row>1</xdr:row>
      <xdr:rowOff>76200</xdr:rowOff>
    </xdr:to>
    <xdr:sp macro="" textlink="">
      <xdr:nvSpPr>
        <xdr:cNvPr id="3" name="Rectangle 2">
          <a:extLst>
            <a:ext uri="{FF2B5EF4-FFF2-40B4-BE49-F238E27FC236}">
              <a16:creationId xmlns:a16="http://schemas.microsoft.com/office/drawing/2014/main" id="{00000000-0008-0000-4000-000003000000}"/>
            </a:ext>
          </a:extLst>
        </xdr:cNvPr>
        <xdr:cNvSpPr>
          <a:spLocks noChangeArrowheads="1"/>
        </xdr:cNvSpPr>
      </xdr:nvSpPr>
      <xdr:spPr bwMode="auto">
        <a:xfrm>
          <a:off x="0" y="0"/>
          <a:ext cx="123825" cy="123825"/>
        </a:xfrm>
        <a:prstGeom prst="rect">
          <a:avLst/>
        </a:prstGeom>
        <a:solidFill>
          <a:srgbClr val="000000"/>
        </a:solidFill>
        <a:ln w="9525">
          <a:noFill/>
          <a:miter lim="800000"/>
          <a:headEnd/>
          <a:tailEnd/>
        </a:ln>
        <a:effectLst/>
      </xdr:spPr>
    </xdr:sp>
    <xdr:clientData/>
  </xdr:twoCellAnchor>
  <mc:AlternateContent xmlns:mc="http://schemas.openxmlformats.org/markup-compatibility/2006">
    <mc:Choice xmlns:a14="http://schemas.microsoft.com/office/drawing/2010/main" Requires="a14">
      <xdr:twoCellAnchor editAs="oneCell">
        <xdr:from>
          <xdr:col>12</xdr:col>
          <xdr:colOff>152400</xdr:colOff>
          <xdr:row>7</xdr:row>
          <xdr:rowOff>114300</xdr:rowOff>
        </xdr:from>
        <xdr:to>
          <xdr:col>14</xdr:col>
          <xdr:colOff>9525</xdr:colOff>
          <xdr:row>9</xdr:row>
          <xdr:rowOff>76200</xdr:rowOff>
        </xdr:to>
        <xdr:sp macro="" textlink="">
          <xdr:nvSpPr>
            <xdr:cNvPr id="3222529" name="Button 1" hidden="1">
              <a:extLst>
                <a:ext uri="{63B3BB69-23CF-44E3-9099-C40C66FF867C}">
                  <a14:compatExt spid="_x0000_s3222529"/>
                </a:ext>
                <a:ext uri="{FF2B5EF4-FFF2-40B4-BE49-F238E27FC236}">
                  <a16:creationId xmlns:a16="http://schemas.microsoft.com/office/drawing/2014/main" id="{00000000-0008-0000-4000-0000012C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180975</xdr:colOff>
          <xdr:row>13</xdr:row>
          <xdr:rowOff>219075</xdr:rowOff>
        </xdr:from>
        <xdr:to>
          <xdr:col>14</xdr:col>
          <xdr:colOff>38100</xdr:colOff>
          <xdr:row>15</xdr:row>
          <xdr:rowOff>152400</xdr:rowOff>
        </xdr:to>
        <xdr:sp macro="" textlink="">
          <xdr:nvSpPr>
            <xdr:cNvPr id="3222530" name="Button 2" hidden="1">
              <a:extLst>
                <a:ext uri="{63B3BB69-23CF-44E3-9099-C40C66FF867C}">
                  <a14:compatExt spid="_x0000_s3222530"/>
                </a:ext>
                <a:ext uri="{FF2B5EF4-FFF2-40B4-BE49-F238E27FC236}">
                  <a16:creationId xmlns:a16="http://schemas.microsoft.com/office/drawing/2014/main" id="{00000000-0008-0000-4000-0000022C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65.xml><?xml version="1.0" encoding="utf-8"?>
<xdr:wsDr xmlns:xdr="http://schemas.openxmlformats.org/drawingml/2006/spreadsheetDrawing" xmlns:a="http://schemas.openxmlformats.org/drawingml/2006/main">
  <xdr:twoCellAnchor>
    <xdr:from>
      <xdr:col>3</xdr:col>
      <xdr:colOff>9525</xdr:colOff>
      <xdr:row>21</xdr:row>
      <xdr:rowOff>0</xdr:rowOff>
    </xdr:from>
    <xdr:to>
      <xdr:col>10</xdr:col>
      <xdr:colOff>57150</xdr:colOff>
      <xdr:row>37</xdr:row>
      <xdr:rowOff>133350</xdr:rowOff>
    </xdr:to>
    <xdr:sp macro="" textlink="">
      <xdr:nvSpPr>
        <xdr:cNvPr id="2" name="Text 1">
          <a:extLst>
            <a:ext uri="{FF2B5EF4-FFF2-40B4-BE49-F238E27FC236}">
              <a16:creationId xmlns:a16="http://schemas.microsoft.com/office/drawing/2014/main" id="{00000000-0008-0000-4100-000002000000}"/>
            </a:ext>
          </a:extLst>
        </xdr:cNvPr>
        <xdr:cNvSpPr txBox="1">
          <a:spLocks noChangeArrowheads="1"/>
        </xdr:cNvSpPr>
      </xdr:nvSpPr>
      <xdr:spPr bwMode="auto">
        <a:xfrm>
          <a:off x="2066925" y="3819525"/>
          <a:ext cx="6429375" cy="2724150"/>
        </a:xfrm>
        <a:prstGeom prst="rect">
          <a:avLst/>
        </a:prstGeom>
        <a:noFill/>
        <a:ln w="9525">
          <a:noFill/>
          <a:miter lim="800000"/>
          <a:headEnd/>
          <a:tailEnd/>
        </a:ln>
      </xdr:spPr>
      <xdr:txBody>
        <a:bodyPr vertOverflow="clip" wrap="square" lIns="36576" tIns="27432" rIns="36576" bIns="0" anchor="t" upright="1"/>
        <a:lstStyle/>
        <a:p>
          <a:pPr algn="just" rtl="0">
            <a:defRPr sz="1000"/>
          </a:pPr>
          <a:r>
            <a:rPr lang="en-US" sz="1200" b="1" i="0" u="none" strike="noStrike" baseline="0">
              <a:solidFill>
                <a:srgbClr val="000000"/>
              </a:solidFill>
              <a:latin typeface="Arial"/>
              <a:cs typeface="Arial"/>
            </a:rPr>
            <a:t>Return on Assets</a:t>
          </a: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One of management's most important responsibilities is to bring about a profit by effective use of the resources it has at hand. One ratio that speaks to this question is return on assets. There are several ways to measure this return; one useful method is:</a:t>
          </a:r>
        </a:p>
        <a:p>
          <a:pPr algn="just" rtl="0">
            <a:defRPr sz="1000"/>
          </a:pPr>
          <a:endParaRPr lang="en-US" sz="1200" b="0"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Return on Assets = Net Income/ Total Assets</a:t>
          </a: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This formula will return the percentage earnings for a company in terms of its total assets. The better the job that management does in managing its assets-the resources available to it-to bring about profits, the greater this percentage will be.</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It's normal to calculate the return on total assets on an annual basis, rather than on a quarterly basis.</a:t>
          </a:r>
        </a:p>
        <a:p>
          <a:pPr algn="just" rtl="0">
            <a:defRPr sz="1000"/>
          </a:pPr>
          <a:r>
            <a:rPr lang="en-US" sz="1200" b="0" i="0" u="none" strike="noStrike" baseline="0">
              <a:solidFill>
                <a:srgbClr val="000000"/>
              </a:solidFill>
              <a:latin typeface="Arial"/>
              <a:cs typeface="Arial"/>
            </a:rPr>
            <a:t> </a:t>
          </a:r>
        </a:p>
      </xdr:txBody>
    </xdr:sp>
    <xdr:clientData/>
  </xdr:twoCellAnchor>
  <xdr:twoCellAnchor>
    <xdr:from>
      <xdr:col>0</xdr:col>
      <xdr:colOff>0</xdr:colOff>
      <xdr:row>0</xdr:row>
      <xdr:rowOff>0</xdr:rowOff>
    </xdr:from>
    <xdr:to>
      <xdr:col>1</xdr:col>
      <xdr:colOff>66675</xdr:colOff>
      <xdr:row>1</xdr:row>
      <xdr:rowOff>76200</xdr:rowOff>
    </xdr:to>
    <xdr:sp macro="" textlink="">
      <xdr:nvSpPr>
        <xdr:cNvPr id="3" name="Rectangle 2">
          <a:extLst>
            <a:ext uri="{FF2B5EF4-FFF2-40B4-BE49-F238E27FC236}">
              <a16:creationId xmlns:a16="http://schemas.microsoft.com/office/drawing/2014/main" id="{00000000-0008-0000-4100-000003000000}"/>
            </a:ext>
          </a:extLst>
        </xdr:cNvPr>
        <xdr:cNvSpPr>
          <a:spLocks noChangeArrowheads="1"/>
        </xdr:cNvSpPr>
      </xdr:nvSpPr>
      <xdr:spPr bwMode="auto">
        <a:xfrm>
          <a:off x="0" y="0"/>
          <a:ext cx="123825" cy="123825"/>
        </a:xfrm>
        <a:prstGeom prst="rect">
          <a:avLst/>
        </a:prstGeom>
        <a:solidFill>
          <a:srgbClr val="000000"/>
        </a:solidFill>
        <a:ln w="9525">
          <a:noFill/>
          <a:miter lim="800000"/>
          <a:headEnd/>
          <a:tailEnd/>
        </a:ln>
        <a:effectLst/>
      </xdr:spPr>
    </xdr:sp>
    <xdr:clientData/>
  </xdr:twoCellAnchor>
  <mc:AlternateContent xmlns:mc="http://schemas.openxmlformats.org/markup-compatibility/2006">
    <mc:Choice xmlns:a14="http://schemas.microsoft.com/office/drawing/2010/main" Requires="a14">
      <xdr:twoCellAnchor editAs="oneCell">
        <xdr:from>
          <xdr:col>12</xdr:col>
          <xdr:colOff>66675</xdr:colOff>
          <xdr:row>8</xdr:row>
          <xdr:rowOff>114300</xdr:rowOff>
        </xdr:from>
        <xdr:to>
          <xdr:col>14</xdr:col>
          <xdr:colOff>190500</xdr:colOff>
          <xdr:row>10</xdr:row>
          <xdr:rowOff>66675</xdr:rowOff>
        </xdr:to>
        <xdr:sp macro="" textlink="">
          <xdr:nvSpPr>
            <xdr:cNvPr id="3223553" name="Button 1" hidden="1">
              <a:extLst>
                <a:ext uri="{63B3BB69-23CF-44E3-9099-C40C66FF867C}">
                  <a14:compatExt spid="_x0000_s3223553"/>
                </a:ext>
                <a:ext uri="{FF2B5EF4-FFF2-40B4-BE49-F238E27FC236}">
                  <a16:creationId xmlns:a16="http://schemas.microsoft.com/office/drawing/2014/main" id="{00000000-0008-0000-4100-00000130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123825</xdr:colOff>
          <xdr:row>14</xdr:row>
          <xdr:rowOff>161925</xdr:rowOff>
        </xdr:from>
        <xdr:to>
          <xdr:col>13</xdr:col>
          <xdr:colOff>485775</xdr:colOff>
          <xdr:row>17</xdr:row>
          <xdr:rowOff>9525</xdr:rowOff>
        </xdr:to>
        <xdr:sp macro="" textlink="">
          <xdr:nvSpPr>
            <xdr:cNvPr id="3223555" name="Button 3" hidden="1">
              <a:extLst>
                <a:ext uri="{63B3BB69-23CF-44E3-9099-C40C66FF867C}">
                  <a14:compatExt spid="_x0000_s3223555"/>
                </a:ext>
                <a:ext uri="{FF2B5EF4-FFF2-40B4-BE49-F238E27FC236}">
                  <a16:creationId xmlns:a16="http://schemas.microsoft.com/office/drawing/2014/main" id="{00000000-0008-0000-4100-00000330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66.xml><?xml version="1.0" encoding="utf-8"?>
<xdr:wsDr xmlns:xdr="http://schemas.openxmlformats.org/drawingml/2006/spreadsheetDrawing" xmlns:a="http://schemas.openxmlformats.org/drawingml/2006/main">
  <xdr:twoCellAnchor>
    <xdr:from>
      <xdr:col>3</xdr:col>
      <xdr:colOff>9525</xdr:colOff>
      <xdr:row>21</xdr:row>
      <xdr:rowOff>0</xdr:rowOff>
    </xdr:from>
    <xdr:to>
      <xdr:col>10</xdr:col>
      <xdr:colOff>57150</xdr:colOff>
      <xdr:row>50</xdr:row>
      <xdr:rowOff>152400</xdr:rowOff>
    </xdr:to>
    <xdr:sp macro="" textlink="">
      <xdr:nvSpPr>
        <xdr:cNvPr id="2" name="Text 1">
          <a:extLst>
            <a:ext uri="{FF2B5EF4-FFF2-40B4-BE49-F238E27FC236}">
              <a16:creationId xmlns:a16="http://schemas.microsoft.com/office/drawing/2014/main" id="{00000000-0008-0000-4200-000002000000}"/>
            </a:ext>
          </a:extLst>
        </xdr:cNvPr>
        <xdr:cNvSpPr txBox="1">
          <a:spLocks noChangeArrowheads="1"/>
        </xdr:cNvSpPr>
      </xdr:nvSpPr>
      <xdr:spPr bwMode="auto">
        <a:xfrm>
          <a:off x="2066925" y="3819525"/>
          <a:ext cx="6429375" cy="4848225"/>
        </a:xfrm>
        <a:prstGeom prst="rect">
          <a:avLst/>
        </a:prstGeom>
        <a:noFill/>
        <a:ln w="9525">
          <a:noFill/>
          <a:miter lim="800000"/>
          <a:headEnd/>
          <a:tailEnd/>
        </a:ln>
      </xdr:spPr>
      <xdr:txBody>
        <a:bodyPr vertOverflow="clip" wrap="square" lIns="36576" tIns="27432" rIns="36576" bIns="0" anchor="t" upright="1"/>
        <a:lstStyle/>
        <a:p>
          <a:pPr algn="just" rtl="0">
            <a:defRPr sz="1000"/>
          </a:pPr>
          <a:r>
            <a:rPr lang="en-US" sz="1200" b="1" i="0" u="none" strike="noStrike" baseline="0">
              <a:solidFill>
                <a:srgbClr val="000000"/>
              </a:solidFill>
              <a:latin typeface="Arial"/>
              <a:cs typeface="Arial"/>
            </a:rPr>
            <a:t>Return on Equity</a:t>
          </a: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Another related profitability measure to Return on Assets is the Return on Equity. Again, there are several ways to calculate this ratio; here, it is measured according to this formula:</a:t>
          </a:r>
        </a:p>
        <a:p>
          <a:pPr algn="just" rtl="0">
            <a:defRPr sz="1000"/>
          </a:pPr>
          <a:endParaRPr lang="en-US" sz="1200" b="0"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Return on Equity = Net Income / Stockholder's Equity</a:t>
          </a: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You can compare return on equity with return on assets to infer how a company obtains the funds used to acquire assets.</a:t>
          </a:r>
        </a:p>
        <a:p>
          <a:pPr algn="just" rtl="0">
            <a:defRPr sz="1000"/>
          </a:pPr>
          <a:endParaRPr lang="en-US" sz="1200" b="0"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The principal difference between the formula for return on assets and for return on equity is the use of equity rather than total assets in the denominator, and it is here that the technique of comparing ratios comes into play. By examining the difference between Return on Assets and Return on Equity, you can largely determine how the company is funding its operations.</a:t>
          </a: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Assets are acquired through two major sources: creditors (through borrowing) and stockholders (through retained earnings and capital contributions). Collectively, the retained earnings and capital contributions constitute the company's equity. When the value of the company's assets exceeds the value of its equity, you can expect that some form of financial leverage makes up the difference: i.e., debt financing.</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Therefore, if the Return on Equity ratio is much larger than the Return on Assets ratio, you can infer that the company has funded some portion of its operations through borrowing.</a:t>
          </a:r>
        </a:p>
      </xdr:txBody>
    </xdr:sp>
    <xdr:clientData/>
  </xdr:twoCellAnchor>
  <xdr:twoCellAnchor>
    <xdr:from>
      <xdr:col>0</xdr:col>
      <xdr:colOff>0</xdr:colOff>
      <xdr:row>0</xdr:row>
      <xdr:rowOff>0</xdr:rowOff>
    </xdr:from>
    <xdr:to>
      <xdr:col>1</xdr:col>
      <xdr:colOff>66675</xdr:colOff>
      <xdr:row>1</xdr:row>
      <xdr:rowOff>76200</xdr:rowOff>
    </xdr:to>
    <xdr:sp macro="" textlink="">
      <xdr:nvSpPr>
        <xdr:cNvPr id="3" name="Rectangle 2">
          <a:extLst>
            <a:ext uri="{FF2B5EF4-FFF2-40B4-BE49-F238E27FC236}">
              <a16:creationId xmlns:a16="http://schemas.microsoft.com/office/drawing/2014/main" id="{00000000-0008-0000-4200-000003000000}"/>
            </a:ext>
          </a:extLst>
        </xdr:cNvPr>
        <xdr:cNvSpPr>
          <a:spLocks noChangeArrowheads="1"/>
        </xdr:cNvSpPr>
      </xdr:nvSpPr>
      <xdr:spPr bwMode="auto">
        <a:xfrm>
          <a:off x="0" y="0"/>
          <a:ext cx="123825" cy="123825"/>
        </a:xfrm>
        <a:prstGeom prst="rect">
          <a:avLst/>
        </a:prstGeom>
        <a:solidFill>
          <a:srgbClr val="000000"/>
        </a:solidFill>
        <a:ln w="9525">
          <a:noFill/>
          <a:miter lim="800000"/>
          <a:headEnd/>
          <a:tailEnd/>
        </a:ln>
        <a:effectLst/>
      </xdr:spPr>
    </xdr:sp>
    <xdr:clientData/>
  </xdr:twoCellAnchor>
  <mc:AlternateContent xmlns:mc="http://schemas.openxmlformats.org/markup-compatibility/2006">
    <mc:Choice xmlns:a14="http://schemas.microsoft.com/office/drawing/2010/main" Requires="a14">
      <xdr:twoCellAnchor editAs="oneCell">
        <xdr:from>
          <xdr:col>12</xdr:col>
          <xdr:colOff>104775</xdr:colOff>
          <xdr:row>9</xdr:row>
          <xdr:rowOff>85725</xdr:rowOff>
        </xdr:from>
        <xdr:to>
          <xdr:col>14</xdr:col>
          <xdr:colOff>295275</xdr:colOff>
          <xdr:row>11</xdr:row>
          <xdr:rowOff>38100</xdr:rowOff>
        </xdr:to>
        <xdr:sp macro="" textlink="">
          <xdr:nvSpPr>
            <xdr:cNvPr id="3224577" name="Button 1" hidden="1">
              <a:extLst>
                <a:ext uri="{63B3BB69-23CF-44E3-9099-C40C66FF867C}">
                  <a14:compatExt spid="_x0000_s3224577"/>
                </a:ext>
                <a:ext uri="{FF2B5EF4-FFF2-40B4-BE49-F238E27FC236}">
                  <a16:creationId xmlns:a16="http://schemas.microsoft.com/office/drawing/2014/main" id="{00000000-0008-0000-4200-00000134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219075</xdr:colOff>
          <xdr:row>15</xdr:row>
          <xdr:rowOff>142875</xdr:rowOff>
        </xdr:from>
        <xdr:to>
          <xdr:col>13</xdr:col>
          <xdr:colOff>523875</xdr:colOff>
          <xdr:row>18</xdr:row>
          <xdr:rowOff>104775</xdr:rowOff>
        </xdr:to>
        <xdr:sp macro="" textlink="">
          <xdr:nvSpPr>
            <xdr:cNvPr id="3224578" name="Button 2" hidden="1">
              <a:extLst>
                <a:ext uri="{63B3BB69-23CF-44E3-9099-C40C66FF867C}">
                  <a14:compatExt spid="_x0000_s3224578"/>
                </a:ext>
                <a:ext uri="{FF2B5EF4-FFF2-40B4-BE49-F238E27FC236}">
                  <a16:creationId xmlns:a16="http://schemas.microsoft.com/office/drawing/2014/main" id="{00000000-0008-0000-4200-00000234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67.xml><?xml version="1.0" encoding="utf-8"?>
<xdr:wsDr xmlns:xdr="http://schemas.openxmlformats.org/drawingml/2006/spreadsheetDrawing" xmlns:a="http://schemas.openxmlformats.org/drawingml/2006/main">
  <xdr:twoCellAnchor>
    <xdr:from>
      <xdr:col>3</xdr:col>
      <xdr:colOff>9525</xdr:colOff>
      <xdr:row>24</xdr:row>
      <xdr:rowOff>66675</xdr:rowOff>
    </xdr:from>
    <xdr:to>
      <xdr:col>10</xdr:col>
      <xdr:colOff>57150</xdr:colOff>
      <xdr:row>57</xdr:row>
      <xdr:rowOff>85725</xdr:rowOff>
    </xdr:to>
    <xdr:sp macro="" textlink="">
      <xdr:nvSpPr>
        <xdr:cNvPr id="2" name="Text 1">
          <a:extLst>
            <a:ext uri="{FF2B5EF4-FFF2-40B4-BE49-F238E27FC236}">
              <a16:creationId xmlns:a16="http://schemas.microsoft.com/office/drawing/2014/main" id="{00000000-0008-0000-4300-000002000000}"/>
            </a:ext>
          </a:extLst>
        </xdr:cNvPr>
        <xdr:cNvSpPr txBox="1">
          <a:spLocks noChangeArrowheads="1"/>
        </xdr:cNvSpPr>
      </xdr:nvSpPr>
      <xdr:spPr bwMode="auto">
        <a:xfrm>
          <a:off x="2066925" y="4362450"/>
          <a:ext cx="6429375" cy="5362575"/>
        </a:xfrm>
        <a:prstGeom prst="rect">
          <a:avLst/>
        </a:prstGeom>
        <a:noFill/>
        <a:ln w="9525">
          <a:noFill/>
          <a:miter lim="800000"/>
          <a:headEnd/>
          <a:tailEnd/>
        </a:ln>
      </xdr:spPr>
      <xdr:txBody>
        <a:bodyPr vertOverflow="clip" wrap="square" lIns="36576" tIns="27432" rIns="36576" bIns="0" anchor="t" upright="1"/>
        <a:lstStyle/>
        <a:p>
          <a:pPr algn="just" rtl="0">
            <a:defRPr sz="1000"/>
          </a:pPr>
          <a:r>
            <a:rPr lang="en-US" sz="1200" b="1" i="0" u="none" strike="noStrike" baseline="0">
              <a:solidFill>
                <a:srgbClr val="000000"/>
              </a:solidFill>
              <a:latin typeface="Arial"/>
              <a:cs typeface="Arial"/>
            </a:rPr>
            <a:t>Average Collection Period</a:t>
          </a: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You can obtain a general estimate of the length of time it takes to receive payment for goods or services by calculating the Average Collection Period.</a:t>
          </a:r>
        </a:p>
        <a:p>
          <a:pPr algn="just" rtl="0">
            <a:defRPr sz="1000"/>
          </a:pPr>
          <a:r>
            <a:rPr lang="en-US" sz="1200" b="0" i="0" u="none" strike="noStrike" baseline="0">
              <a:solidFill>
                <a:srgbClr val="000000"/>
              </a:solidFill>
              <a:latin typeface="Arial"/>
              <a:cs typeface="Arial"/>
            </a:rPr>
            <a:t>One formula for this ratio is:</a:t>
          </a:r>
        </a:p>
        <a:p>
          <a:pPr algn="just" rtl="0">
            <a:defRPr sz="1000"/>
          </a:pPr>
          <a:endParaRPr lang="en-US" sz="1200" b="0"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Average Collection Period = Accounts Receivable / (Credit Sales / Days)</a:t>
          </a: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Where Days is the number of days in the period for which Accounts Receivable and Credit Sales accumulate.</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You should interpret the average collection period in terms of the company's credit policies. If, for example, the company's policy as stated to its customers is that payment is to be received within two weeks, then an average collection period of 30 days indicates that collections are lagging. It may be that collection procedures need to be reviewed, or it is possible that one particularly large account is responsible for most of the collections in arrears. It is also possible that the qualifying procedures used by the sales force are not stringent enough.</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calculation of the Average Collection Period assumes that credit sales are distributed roughly evenly during any given period. To the degree that the credit sales cluster at the end of the period, the Average Collection Period will return an inflated figure. If you obtain a result that appears too long (or too short), be sure to check whether the sales dates occur evenly throughout the period in question.</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Regardless of the cause, if the average collection period is over-long, it means that the company is losing profit. The company is not converting cash due from customers into new assets that can, in turn, be used to generate new income.</a:t>
          </a:r>
        </a:p>
        <a:p>
          <a:pPr algn="just" rtl="0">
            <a:defRPr sz="1000"/>
          </a:pP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xdr:txBody>
    </xdr:sp>
    <xdr:clientData/>
  </xdr:twoCellAnchor>
  <xdr:twoCellAnchor>
    <xdr:from>
      <xdr:col>0</xdr:col>
      <xdr:colOff>0</xdr:colOff>
      <xdr:row>0</xdr:row>
      <xdr:rowOff>0</xdr:rowOff>
    </xdr:from>
    <xdr:to>
      <xdr:col>1</xdr:col>
      <xdr:colOff>66675</xdr:colOff>
      <xdr:row>1</xdr:row>
      <xdr:rowOff>76200</xdr:rowOff>
    </xdr:to>
    <xdr:sp macro="" textlink="">
      <xdr:nvSpPr>
        <xdr:cNvPr id="3" name="Rectangle 2">
          <a:extLst>
            <a:ext uri="{FF2B5EF4-FFF2-40B4-BE49-F238E27FC236}">
              <a16:creationId xmlns:a16="http://schemas.microsoft.com/office/drawing/2014/main" id="{00000000-0008-0000-4300-000003000000}"/>
            </a:ext>
          </a:extLst>
        </xdr:cNvPr>
        <xdr:cNvSpPr>
          <a:spLocks noChangeArrowheads="1"/>
        </xdr:cNvSpPr>
      </xdr:nvSpPr>
      <xdr:spPr bwMode="auto">
        <a:xfrm>
          <a:off x="0" y="0"/>
          <a:ext cx="123825" cy="123825"/>
        </a:xfrm>
        <a:prstGeom prst="rect">
          <a:avLst/>
        </a:prstGeom>
        <a:solidFill>
          <a:srgbClr val="000000"/>
        </a:solidFill>
        <a:ln w="9525">
          <a:noFill/>
          <a:miter lim="800000"/>
          <a:headEnd/>
          <a:tailEnd/>
        </a:ln>
        <a:effectLst/>
      </xdr:spPr>
    </xdr:sp>
    <xdr:clientData/>
  </xdr:twoCellAnchor>
  <mc:AlternateContent xmlns:mc="http://schemas.openxmlformats.org/markup-compatibility/2006">
    <mc:Choice xmlns:a14="http://schemas.microsoft.com/office/drawing/2010/main" Requires="a14">
      <xdr:twoCellAnchor editAs="oneCell">
        <xdr:from>
          <xdr:col>12</xdr:col>
          <xdr:colOff>104775</xdr:colOff>
          <xdr:row>9</xdr:row>
          <xdr:rowOff>180975</xdr:rowOff>
        </xdr:from>
        <xdr:to>
          <xdr:col>14</xdr:col>
          <xdr:colOff>304800</xdr:colOff>
          <xdr:row>11</xdr:row>
          <xdr:rowOff>142875</xdr:rowOff>
        </xdr:to>
        <xdr:sp macro="" textlink="">
          <xdr:nvSpPr>
            <xdr:cNvPr id="3225601" name="Button 1" hidden="1">
              <a:extLst>
                <a:ext uri="{63B3BB69-23CF-44E3-9099-C40C66FF867C}">
                  <a14:compatExt spid="_x0000_s3225601"/>
                </a:ext>
                <a:ext uri="{FF2B5EF4-FFF2-40B4-BE49-F238E27FC236}">
                  <a16:creationId xmlns:a16="http://schemas.microsoft.com/office/drawing/2014/main" id="{00000000-0008-0000-4300-00000138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152400</xdr:colOff>
          <xdr:row>17</xdr:row>
          <xdr:rowOff>9525</xdr:rowOff>
        </xdr:from>
        <xdr:to>
          <xdr:col>14</xdr:col>
          <xdr:colOff>228600</xdr:colOff>
          <xdr:row>19</xdr:row>
          <xdr:rowOff>66675</xdr:rowOff>
        </xdr:to>
        <xdr:sp macro="" textlink="">
          <xdr:nvSpPr>
            <xdr:cNvPr id="3225602" name="Button 2" hidden="1">
              <a:extLst>
                <a:ext uri="{63B3BB69-23CF-44E3-9099-C40C66FF867C}">
                  <a14:compatExt spid="_x0000_s3225602"/>
                </a:ext>
                <a:ext uri="{FF2B5EF4-FFF2-40B4-BE49-F238E27FC236}">
                  <a16:creationId xmlns:a16="http://schemas.microsoft.com/office/drawing/2014/main" id="{00000000-0008-0000-4300-00000238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68.xml><?xml version="1.0" encoding="utf-8"?>
<xdr:wsDr xmlns:xdr="http://schemas.openxmlformats.org/drawingml/2006/spreadsheetDrawing" xmlns:a="http://schemas.openxmlformats.org/drawingml/2006/main">
  <xdr:twoCellAnchor>
    <xdr:from>
      <xdr:col>3</xdr:col>
      <xdr:colOff>9525</xdr:colOff>
      <xdr:row>21</xdr:row>
      <xdr:rowOff>66675</xdr:rowOff>
    </xdr:from>
    <xdr:to>
      <xdr:col>10</xdr:col>
      <xdr:colOff>57150</xdr:colOff>
      <xdr:row>58</xdr:row>
      <xdr:rowOff>152400</xdr:rowOff>
    </xdr:to>
    <xdr:sp macro="" textlink="">
      <xdr:nvSpPr>
        <xdr:cNvPr id="2" name="Text 1">
          <a:extLst>
            <a:ext uri="{FF2B5EF4-FFF2-40B4-BE49-F238E27FC236}">
              <a16:creationId xmlns:a16="http://schemas.microsoft.com/office/drawing/2014/main" id="{00000000-0008-0000-4400-000002000000}"/>
            </a:ext>
          </a:extLst>
        </xdr:cNvPr>
        <xdr:cNvSpPr txBox="1">
          <a:spLocks noChangeArrowheads="1"/>
        </xdr:cNvSpPr>
      </xdr:nvSpPr>
      <xdr:spPr bwMode="auto">
        <a:xfrm>
          <a:off x="2066925" y="3886200"/>
          <a:ext cx="6429375" cy="6076950"/>
        </a:xfrm>
        <a:prstGeom prst="rect">
          <a:avLst/>
        </a:prstGeom>
        <a:noFill/>
        <a:ln w="9525">
          <a:noFill/>
          <a:miter lim="800000"/>
          <a:headEnd/>
          <a:tailEnd/>
        </a:ln>
      </xdr:spPr>
      <xdr:txBody>
        <a:bodyPr vertOverflow="clip" wrap="square" lIns="36576" tIns="27432" rIns="36576" bIns="0" anchor="t" upright="1"/>
        <a:lstStyle/>
        <a:p>
          <a:pPr algn="just" rtl="0">
            <a:defRPr sz="1000"/>
          </a:pPr>
          <a:r>
            <a:rPr lang="en-US" sz="1200" b="1" i="0" u="none" strike="noStrike" baseline="0">
              <a:solidFill>
                <a:srgbClr val="000000"/>
              </a:solidFill>
              <a:latin typeface="Arial"/>
              <a:cs typeface="Arial"/>
            </a:rPr>
            <a:t>Inventory Turnover Ratio</a:t>
          </a: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No company wants to have too large an inventory (the sales force excepted: salespeople prefer to be able to tell their customers that they can obtain their purchase this afternoon). Goods that remain in inventory too long tie up the company's assets in idle stock, often incur carrying charges for the storage of the goods, and can become obsolete while awaiting sale.</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Just-in-Time inventory procedures attempt to ensure that the company obtains its inventory no sooner than absolutely required in order to support its sales efforts. That is, of course, an unrealistic ideal, but by calculating the inventory turnover rate you can estimate how well a company is approaching the ideal.</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formula for the Inventory Turnover Ratio is:</a:t>
          </a:r>
        </a:p>
        <a:p>
          <a:pPr algn="just" rtl="0">
            <a:defRPr sz="1000"/>
          </a:pPr>
          <a:endParaRPr lang="en-US" sz="1200" b="0"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Inventory Turnover = Cost of Goods Sold / Average Inventory</a:t>
          </a: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where the Average Inventory figure refers to the value of the inventory on any given day during the period during which the Cost of Goods Sold is calculated. The higher an inventory turnover rate, the more closely a company conforms to just-in-time procedures.</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figures for cost of goods sold and average inventory are taken directly from the Income Statement's cost of sales and the Balance Sheet's inventory levels. In a situation where you know only the beginning and ending inventory-for example, at the beginning and the ending of a period-you would use the average of the two levels: hence the term "average inventory."</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An acceptable inventory turnover rate can be determined only by knowledge of a company's business sector. If you are in the business of wholesaling fresh produce, for example, you would probably require an annual turnover rate in the 50s: a much lower rate would mean that you were losing too much inventory to spoilage. But if you sell computing equipment, you could probably afford an annual turnover rate of around 3 or 4, because hardware does not spoil, nor does it become technologically obsolete more frequently than every few months.</a:t>
          </a:r>
        </a:p>
        <a:p>
          <a:pPr algn="just" rtl="0">
            <a:defRPr sz="1000"/>
          </a:pP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xdr:txBody>
    </xdr:sp>
    <xdr:clientData/>
  </xdr:twoCellAnchor>
  <xdr:twoCellAnchor>
    <xdr:from>
      <xdr:col>0</xdr:col>
      <xdr:colOff>0</xdr:colOff>
      <xdr:row>0</xdr:row>
      <xdr:rowOff>0</xdr:rowOff>
    </xdr:from>
    <xdr:to>
      <xdr:col>1</xdr:col>
      <xdr:colOff>66675</xdr:colOff>
      <xdr:row>1</xdr:row>
      <xdr:rowOff>76200</xdr:rowOff>
    </xdr:to>
    <xdr:sp macro="" textlink="">
      <xdr:nvSpPr>
        <xdr:cNvPr id="3" name="Rectangle 2">
          <a:extLst>
            <a:ext uri="{FF2B5EF4-FFF2-40B4-BE49-F238E27FC236}">
              <a16:creationId xmlns:a16="http://schemas.microsoft.com/office/drawing/2014/main" id="{00000000-0008-0000-4400-000003000000}"/>
            </a:ext>
          </a:extLst>
        </xdr:cNvPr>
        <xdr:cNvSpPr>
          <a:spLocks noChangeArrowheads="1"/>
        </xdr:cNvSpPr>
      </xdr:nvSpPr>
      <xdr:spPr bwMode="auto">
        <a:xfrm>
          <a:off x="0" y="0"/>
          <a:ext cx="123825" cy="123825"/>
        </a:xfrm>
        <a:prstGeom prst="rect">
          <a:avLst/>
        </a:prstGeom>
        <a:solidFill>
          <a:srgbClr val="000000"/>
        </a:solidFill>
        <a:ln w="9525">
          <a:noFill/>
          <a:miter lim="800000"/>
          <a:headEnd/>
          <a:tailEnd/>
        </a:ln>
        <a:effectLst/>
      </xdr:spPr>
    </xdr:sp>
    <xdr:clientData/>
  </xdr:twoCellAnchor>
  <mc:AlternateContent xmlns:mc="http://schemas.openxmlformats.org/markup-compatibility/2006">
    <mc:Choice xmlns:a14="http://schemas.microsoft.com/office/drawing/2010/main" Requires="a14">
      <xdr:twoCellAnchor editAs="oneCell">
        <xdr:from>
          <xdr:col>12</xdr:col>
          <xdr:colOff>95250</xdr:colOff>
          <xdr:row>9</xdr:row>
          <xdr:rowOff>142875</xdr:rowOff>
        </xdr:from>
        <xdr:to>
          <xdr:col>14</xdr:col>
          <xdr:colOff>19050</xdr:colOff>
          <xdr:row>11</xdr:row>
          <xdr:rowOff>95250</xdr:rowOff>
        </xdr:to>
        <xdr:sp macro="" textlink="">
          <xdr:nvSpPr>
            <xdr:cNvPr id="3231745" name="Button 1" hidden="1">
              <a:extLst>
                <a:ext uri="{63B3BB69-23CF-44E3-9099-C40C66FF867C}">
                  <a14:compatExt spid="_x0000_s3231745"/>
                </a:ext>
                <a:ext uri="{FF2B5EF4-FFF2-40B4-BE49-F238E27FC236}">
                  <a16:creationId xmlns:a16="http://schemas.microsoft.com/office/drawing/2014/main" id="{00000000-0008-0000-4400-00000150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15</xdr:row>
          <xdr:rowOff>66675</xdr:rowOff>
        </xdr:from>
        <xdr:to>
          <xdr:col>13</xdr:col>
          <xdr:colOff>485775</xdr:colOff>
          <xdr:row>17</xdr:row>
          <xdr:rowOff>104775</xdr:rowOff>
        </xdr:to>
        <xdr:sp macro="" textlink="">
          <xdr:nvSpPr>
            <xdr:cNvPr id="3231746" name="Button 2" hidden="1">
              <a:extLst>
                <a:ext uri="{63B3BB69-23CF-44E3-9099-C40C66FF867C}">
                  <a14:compatExt spid="_x0000_s3231746"/>
                </a:ext>
                <a:ext uri="{FF2B5EF4-FFF2-40B4-BE49-F238E27FC236}">
                  <a16:creationId xmlns:a16="http://schemas.microsoft.com/office/drawing/2014/main" id="{00000000-0008-0000-4400-00000250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69.xml><?xml version="1.0" encoding="utf-8"?>
<xdr:wsDr xmlns:xdr="http://schemas.openxmlformats.org/drawingml/2006/spreadsheetDrawing" xmlns:a="http://schemas.openxmlformats.org/drawingml/2006/main">
  <xdr:twoCellAnchor>
    <xdr:from>
      <xdr:col>3</xdr:col>
      <xdr:colOff>9525</xdr:colOff>
      <xdr:row>21</xdr:row>
      <xdr:rowOff>0</xdr:rowOff>
    </xdr:from>
    <xdr:to>
      <xdr:col>10</xdr:col>
      <xdr:colOff>57150</xdr:colOff>
      <xdr:row>33</xdr:row>
      <xdr:rowOff>133350</xdr:rowOff>
    </xdr:to>
    <xdr:sp macro="" textlink="">
      <xdr:nvSpPr>
        <xdr:cNvPr id="2" name="Text 1">
          <a:extLst>
            <a:ext uri="{FF2B5EF4-FFF2-40B4-BE49-F238E27FC236}">
              <a16:creationId xmlns:a16="http://schemas.microsoft.com/office/drawing/2014/main" id="{00000000-0008-0000-4500-000002000000}"/>
            </a:ext>
          </a:extLst>
        </xdr:cNvPr>
        <xdr:cNvSpPr txBox="1">
          <a:spLocks noChangeArrowheads="1"/>
        </xdr:cNvSpPr>
      </xdr:nvSpPr>
      <xdr:spPr bwMode="auto">
        <a:xfrm>
          <a:off x="2066925" y="3819525"/>
          <a:ext cx="6429375" cy="2076450"/>
        </a:xfrm>
        <a:prstGeom prst="rect">
          <a:avLst/>
        </a:prstGeom>
        <a:noFill/>
        <a:ln w="9525">
          <a:noFill/>
          <a:miter lim="800000"/>
          <a:headEnd/>
          <a:tailEnd/>
        </a:ln>
      </xdr:spPr>
      <xdr:txBody>
        <a:bodyPr vertOverflow="clip" wrap="square" lIns="36576" tIns="27432" rIns="36576" bIns="0" anchor="t" upright="1"/>
        <a:lstStyle/>
        <a:p>
          <a:pPr algn="just" rtl="0">
            <a:defRPr sz="1000"/>
          </a:pPr>
          <a:r>
            <a:rPr lang="en-US" sz="1200" b="1" i="0" u="none" strike="noStrike" baseline="0">
              <a:solidFill>
                <a:srgbClr val="000000"/>
              </a:solidFill>
              <a:latin typeface="Arial"/>
              <a:cs typeface="Arial"/>
            </a:rPr>
            <a:t>Debt Ratio</a:t>
          </a:r>
        </a:p>
        <a:p>
          <a:pPr algn="just" rtl="0">
            <a:defRPr sz="1000"/>
          </a:pPr>
          <a:r>
            <a:rPr lang="en-US" sz="1200" b="0" i="0" u="none" strike="noStrike" baseline="0">
              <a:solidFill>
                <a:srgbClr val="000000"/>
              </a:solidFill>
              <a:latin typeface="Arial"/>
              <a:cs typeface="Arial"/>
            </a:rPr>
            <a:t>The debt ratio is defined by this formula:</a:t>
          </a:r>
          <a:endParaRPr lang="en-US" sz="1200" b="1" i="0" u="none" strike="noStrike" baseline="0">
            <a:solidFill>
              <a:srgbClr val="000000"/>
            </a:solidFill>
            <a:latin typeface="Arial"/>
            <a:cs typeface="Arial"/>
          </a:endParaRPr>
        </a:p>
        <a:p>
          <a:pPr algn="just" rtl="0">
            <a:defRPr sz="1000"/>
          </a:pPr>
          <a:endParaRPr lang="en-US" sz="1200" b="1"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Debt ratio = Total Liabilities / Total assets</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It is a healthy sign when a company's debt ratio is falling, although both stockholders and potential creditors would prefer to see the rate of decline in the debt ratio more closely match the decline in return on assets. As the return on assets falls, the net income available to make payments on debt also falls. This company should probably take action to retire some of its short-term debt, and the current portion of its long-term debt, as soon as possible.</a:t>
          </a:r>
        </a:p>
      </xdr:txBody>
    </xdr:sp>
    <xdr:clientData/>
  </xdr:twoCellAnchor>
  <xdr:twoCellAnchor>
    <xdr:from>
      <xdr:col>0</xdr:col>
      <xdr:colOff>0</xdr:colOff>
      <xdr:row>0</xdr:row>
      <xdr:rowOff>0</xdr:rowOff>
    </xdr:from>
    <xdr:to>
      <xdr:col>1</xdr:col>
      <xdr:colOff>66675</xdr:colOff>
      <xdr:row>1</xdr:row>
      <xdr:rowOff>76200</xdr:rowOff>
    </xdr:to>
    <xdr:sp macro="" textlink="">
      <xdr:nvSpPr>
        <xdr:cNvPr id="3" name="Rectangle 2">
          <a:extLst>
            <a:ext uri="{FF2B5EF4-FFF2-40B4-BE49-F238E27FC236}">
              <a16:creationId xmlns:a16="http://schemas.microsoft.com/office/drawing/2014/main" id="{00000000-0008-0000-4500-000003000000}"/>
            </a:ext>
          </a:extLst>
        </xdr:cNvPr>
        <xdr:cNvSpPr>
          <a:spLocks noChangeArrowheads="1"/>
        </xdr:cNvSpPr>
      </xdr:nvSpPr>
      <xdr:spPr bwMode="auto">
        <a:xfrm>
          <a:off x="0" y="0"/>
          <a:ext cx="123825" cy="123825"/>
        </a:xfrm>
        <a:prstGeom prst="rect">
          <a:avLst/>
        </a:prstGeom>
        <a:solidFill>
          <a:srgbClr val="000000"/>
        </a:solidFill>
        <a:ln w="9525">
          <a:noFill/>
          <a:miter lim="800000"/>
          <a:headEnd/>
          <a:tailEnd/>
        </a:ln>
        <a:effectLst/>
      </xdr:spPr>
    </xdr:sp>
    <xdr:clientData/>
  </xdr:twoCellAnchor>
  <mc:AlternateContent xmlns:mc="http://schemas.openxmlformats.org/markup-compatibility/2006">
    <mc:Choice xmlns:a14="http://schemas.microsoft.com/office/drawing/2010/main" Requires="a14">
      <xdr:twoCellAnchor editAs="oneCell">
        <xdr:from>
          <xdr:col>12</xdr:col>
          <xdr:colOff>114300</xdr:colOff>
          <xdr:row>8</xdr:row>
          <xdr:rowOff>76200</xdr:rowOff>
        </xdr:from>
        <xdr:to>
          <xdr:col>14</xdr:col>
          <xdr:colOff>200025</xdr:colOff>
          <xdr:row>10</xdr:row>
          <xdr:rowOff>0</xdr:rowOff>
        </xdr:to>
        <xdr:sp macro="" textlink="">
          <xdr:nvSpPr>
            <xdr:cNvPr id="3230721" name="Button 1" hidden="1">
              <a:extLst>
                <a:ext uri="{63B3BB69-23CF-44E3-9099-C40C66FF867C}">
                  <a14:compatExt spid="_x0000_s3230721"/>
                </a:ext>
                <a:ext uri="{FF2B5EF4-FFF2-40B4-BE49-F238E27FC236}">
                  <a16:creationId xmlns:a16="http://schemas.microsoft.com/office/drawing/2014/main" id="{00000000-0008-0000-4500-0000014C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133350</xdr:colOff>
          <xdr:row>14</xdr:row>
          <xdr:rowOff>76200</xdr:rowOff>
        </xdr:from>
        <xdr:to>
          <xdr:col>13</xdr:col>
          <xdr:colOff>523875</xdr:colOff>
          <xdr:row>16</xdr:row>
          <xdr:rowOff>104775</xdr:rowOff>
        </xdr:to>
        <xdr:sp macro="" textlink="">
          <xdr:nvSpPr>
            <xdr:cNvPr id="3230723" name="Button 3" hidden="1">
              <a:extLst>
                <a:ext uri="{63B3BB69-23CF-44E3-9099-C40C66FF867C}">
                  <a14:compatExt spid="_x0000_s3230723"/>
                </a:ext>
                <a:ext uri="{FF2B5EF4-FFF2-40B4-BE49-F238E27FC236}">
                  <a16:creationId xmlns:a16="http://schemas.microsoft.com/office/drawing/2014/main" id="{00000000-0008-0000-4500-0000034C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70.xml><?xml version="1.0" encoding="utf-8"?>
<xdr:wsDr xmlns:xdr="http://schemas.openxmlformats.org/drawingml/2006/spreadsheetDrawing" xmlns:a="http://schemas.openxmlformats.org/drawingml/2006/main">
  <xdr:twoCellAnchor>
    <xdr:from>
      <xdr:col>3</xdr:col>
      <xdr:colOff>9525</xdr:colOff>
      <xdr:row>21</xdr:row>
      <xdr:rowOff>0</xdr:rowOff>
    </xdr:from>
    <xdr:to>
      <xdr:col>10</xdr:col>
      <xdr:colOff>57150</xdr:colOff>
      <xdr:row>48</xdr:row>
      <xdr:rowOff>57150</xdr:rowOff>
    </xdr:to>
    <xdr:sp macro="" textlink="">
      <xdr:nvSpPr>
        <xdr:cNvPr id="2" name="Text 1">
          <a:extLst>
            <a:ext uri="{FF2B5EF4-FFF2-40B4-BE49-F238E27FC236}">
              <a16:creationId xmlns:a16="http://schemas.microsoft.com/office/drawing/2014/main" id="{00000000-0008-0000-4600-000002000000}"/>
            </a:ext>
          </a:extLst>
        </xdr:cNvPr>
        <xdr:cNvSpPr txBox="1">
          <a:spLocks noChangeArrowheads="1"/>
        </xdr:cNvSpPr>
      </xdr:nvSpPr>
      <xdr:spPr bwMode="auto">
        <a:xfrm>
          <a:off x="2066925" y="3819525"/>
          <a:ext cx="6429375" cy="4429125"/>
        </a:xfrm>
        <a:prstGeom prst="rect">
          <a:avLst/>
        </a:prstGeom>
        <a:noFill/>
        <a:ln w="9525">
          <a:noFill/>
          <a:miter lim="800000"/>
          <a:headEnd/>
          <a:tailEnd/>
        </a:ln>
      </xdr:spPr>
      <xdr:txBody>
        <a:bodyPr vertOverflow="clip" wrap="square" lIns="36576" tIns="27432" rIns="36576" bIns="0" anchor="t" upright="1"/>
        <a:lstStyle/>
        <a:p>
          <a:pPr algn="just" rtl="0">
            <a:defRPr sz="1000"/>
          </a:pPr>
          <a:r>
            <a:rPr lang="en-US" sz="1200" b="1" i="0" u="none" strike="noStrike" baseline="0">
              <a:solidFill>
                <a:srgbClr val="000000"/>
              </a:solidFill>
              <a:latin typeface="Arial"/>
              <a:cs typeface="Arial"/>
            </a:rPr>
            <a:t>Equity Ratio</a:t>
          </a: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equity ratio is the opposite of the debt ratio. It is that portion of the company's assets financed by stockholders:</a:t>
          </a:r>
        </a:p>
        <a:p>
          <a:pPr algn="just" rtl="0">
            <a:defRPr sz="1000"/>
          </a:pPr>
          <a:endParaRPr lang="en-US" sz="1200" b="0"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Equity Ratio = Total Equity / Total assets</a:t>
          </a: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It is usually easier to acquire assets through debt than to acquire them through equity. There are certain obvious considerations: for example, you might need to acquire investment capital from many investors; whereas you might be able to borrow the required funds from just one creditor. Less obvious is the issue of priority.</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By law, if a firm ceases operations, its creditors have the first claim on its assets to help repay the borrowed funds. Therefore, an investor's risk is somewhat higher than that of a creditor, and the effect is that stockholders tend to demand a greater return on their investment than a creditor does on its loan. The stockholder's demand for a return can take the form of dividend requirements or return on assets, each of which tend to increase the market value of their stock.</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But there is no "always" in financial planning. Because investors usually require a higher return on their investment than do creditors, it might seem that debt is the preferred method of raising funds to acquire assets. Potential creditors, though, look at ratios such as the return on assets and the debt ratio. A high debt ratio (or, conversely, a low equity ratio) means that existing creditors have supplied a large portion of the company's assets, and that there is relatively little stockholder's equity to help absorb the risk.</a:t>
          </a:r>
        </a:p>
        <a:p>
          <a:pPr algn="just" rtl="0">
            <a:defRPr sz="1000"/>
          </a:pP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xdr:txBody>
    </xdr:sp>
    <xdr:clientData/>
  </xdr:twoCellAnchor>
  <xdr:twoCellAnchor>
    <xdr:from>
      <xdr:col>0</xdr:col>
      <xdr:colOff>0</xdr:colOff>
      <xdr:row>0</xdr:row>
      <xdr:rowOff>0</xdr:rowOff>
    </xdr:from>
    <xdr:to>
      <xdr:col>1</xdr:col>
      <xdr:colOff>66675</xdr:colOff>
      <xdr:row>1</xdr:row>
      <xdr:rowOff>76200</xdr:rowOff>
    </xdr:to>
    <xdr:sp macro="" textlink="">
      <xdr:nvSpPr>
        <xdr:cNvPr id="3" name="Rectangle 2">
          <a:extLst>
            <a:ext uri="{FF2B5EF4-FFF2-40B4-BE49-F238E27FC236}">
              <a16:creationId xmlns:a16="http://schemas.microsoft.com/office/drawing/2014/main" id="{00000000-0008-0000-4600-000003000000}"/>
            </a:ext>
          </a:extLst>
        </xdr:cNvPr>
        <xdr:cNvSpPr>
          <a:spLocks noChangeArrowheads="1"/>
        </xdr:cNvSpPr>
      </xdr:nvSpPr>
      <xdr:spPr bwMode="auto">
        <a:xfrm>
          <a:off x="0" y="0"/>
          <a:ext cx="123825" cy="123825"/>
        </a:xfrm>
        <a:prstGeom prst="rect">
          <a:avLst/>
        </a:prstGeom>
        <a:solidFill>
          <a:srgbClr val="000000"/>
        </a:solidFill>
        <a:ln w="9525">
          <a:noFill/>
          <a:miter lim="800000"/>
          <a:headEnd/>
          <a:tailEnd/>
        </a:ln>
        <a:effectLst/>
      </xdr:spPr>
    </xdr:sp>
    <xdr:clientData/>
  </xdr:twoCellAnchor>
  <mc:AlternateContent xmlns:mc="http://schemas.openxmlformats.org/markup-compatibility/2006">
    <mc:Choice xmlns:a14="http://schemas.microsoft.com/office/drawing/2010/main" Requires="a14">
      <xdr:twoCellAnchor editAs="oneCell">
        <xdr:from>
          <xdr:col>12</xdr:col>
          <xdr:colOff>38100</xdr:colOff>
          <xdr:row>11</xdr:row>
          <xdr:rowOff>19050</xdr:rowOff>
        </xdr:from>
        <xdr:to>
          <xdr:col>14</xdr:col>
          <xdr:colOff>180975</xdr:colOff>
          <xdr:row>12</xdr:row>
          <xdr:rowOff>161925</xdr:rowOff>
        </xdr:to>
        <xdr:sp macro="" textlink="">
          <xdr:nvSpPr>
            <xdr:cNvPr id="3229697" name="Button 1" hidden="1">
              <a:extLst>
                <a:ext uri="{63B3BB69-23CF-44E3-9099-C40C66FF867C}">
                  <a14:compatExt spid="_x0000_s3229697"/>
                </a:ext>
                <a:ext uri="{FF2B5EF4-FFF2-40B4-BE49-F238E27FC236}">
                  <a16:creationId xmlns:a16="http://schemas.microsoft.com/office/drawing/2014/main" id="{00000000-0008-0000-4600-00000148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18</xdr:row>
          <xdr:rowOff>0</xdr:rowOff>
        </xdr:from>
        <xdr:to>
          <xdr:col>14</xdr:col>
          <xdr:colOff>57150</xdr:colOff>
          <xdr:row>20</xdr:row>
          <xdr:rowOff>66675</xdr:rowOff>
        </xdr:to>
        <xdr:sp macro="" textlink="">
          <xdr:nvSpPr>
            <xdr:cNvPr id="3229698" name="Button 2" hidden="1">
              <a:extLst>
                <a:ext uri="{63B3BB69-23CF-44E3-9099-C40C66FF867C}">
                  <a14:compatExt spid="_x0000_s3229698"/>
                </a:ext>
                <a:ext uri="{FF2B5EF4-FFF2-40B4-BE49-F238E27FC236}">
                  <a16:creationId xmlns:a16="http://schemas.microsoft.com/office/drawing/2014/main" id="{00000000-0008-0000-4600-00000248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71.xml><?xml version="1.0" encoding="utf-8"?>
<xdr:wsDr xmlns:xdr="http://schemas.openxmlformats.org/drawingml/2006/spreadsheetDrawing" xmlns:a="http://schemas.openxmlformats.org/drawingml/2006/main">
  <xdr:twoCellAnchor>
    <xdr:from>
      <xdr:col>3</xdr:col>
      <xdr:colOff>9525</xdr:colOff>
      <xdr:row>21</xdr:row>
      <xdr:rowOff>66675</xdr:rowOff>
    </xdr:from>
    <xdr:to>
      <xdr:col>10</xdr:col>
      <xdr:colOff>57150</xdr:colOff>
      <xdr:row>48</xdr:row>
      <xdr:rowOff>114300</xdr:rowOff>
    </xdr:to>
    <xdr:sp macro="" textlink="">
      <xdr:nvSpPr>
        <xdr:cNvPr id="2" name="Text 1">
          <a:extLst>
            <a:ext uri="{FF2B5EF4-FFF2-40B4-BE49-F238E27FC236}">
              <a16:creationId xmlns:a16="http://schemas.microsoft.com/office/drawing/2014/main" id="{00000000-0008-0000-4700-000002000000}"/>
            </a:ext>
          </a:extLst>
        </xdr:cNvPr>
        <xdr:cNvSpPr txBox="1">
          <a:spLocks noChangeArrowheads="1"/>
        </xdr:cNvSpPr>
      </xdr:nvSpPr>
      <xdr:spPr bwMode="auto">
        <a:xfrm>
          <a:off x="2066925" y="3886200"/>
          <a:ext cx="6429375" cy="4419600"/>
        </a:xfrm>
        <a:prstGeom prst="rect">
          <a:avLst/>
        </a:prstGeom>
        <a:noFill/>
        <a:ln w="9525">
          <a:noFill/>
          <a:miter lim="800000"/>
          <a:headEnd/>
          <a:tailEnd/>
        </a:ln>
      </xdr:spPr>
      <xdr:txBody>
        <a:bodyPr vertOverflow="clip" wrap="square" lIns="36576" tIns="27432" rIns="36576" bIns="0" anchor="t" upright="1"/>
        <a:lstStyle/>
        <a:p>
          <a:pPr algn="just" rtl="0">
            <a:defRPr sz="1000"/>
          </a:pPr>
          <a:r>
            <a:rPr lang="en-US" sz="1200" b="1" i="0" u="none" strike="noStrike" baseline="0">
              <a:solidFill>
                <a:srgbClr val="000000"/>
              </a:solidFill>
              <a:latin typeface="Arial"/>
              <a:cs typeface="Arial"/>
            </a:rPr>
            <a:t>Times interest Earned Ratio</a:t>
          </a: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One measure frequently used by creditors to evaluate the risk involved in loaning money to a firm is the Times Interest Earned ratio. This is the number of times in a given period that a company earns enough income to cover its interest payments. A ratio of 5, for example, would mean that the amount of interest payments is earned 5 times over during that period.</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usual formula is:</a:t>
          </a:r>
        </a:p>
        <a:p>
          <a:pPr algn="just" rtl="0">
            <a:defRPr sz="1000"/>
          </a:pPr>
          <a:endParaRPr lang="en-US" sz="1200" b="0" i="0" u="none" strike="noStrike" baseline="0">
            <a:solidFill>
              <a:srgbClr val="000000"/>
            </a:solidFill>
            <a:latin typeface="Arial"/>
            <a:cs typeface="Arial"/>
          </a:endParaRPr>
        </a:p>
        <a:p>
          <a:pPr algn="just" rtl="0">
            <a:defRPr sz="1000"/>
          </a:pPr>
          <a:r>
            <a:rPr lang="en-US" sz="1200" b="1" i="0" u="none" strike="noStrike" baseline="0">
              <a:solidFill>
                <a:srgbClr val="000000"/>
              </a:solidFill>
              <a:latin typeface="Arial"/>
              <a:cs typeface="Arial"/>
            </a:rPr>
            <a:t>Times Interest Earned = *EBIT / Total Interest Payments</a:t>
          </a:r>
          <a:endParaRPr lang="en-US" sz="1200" b="0" i="0" u="none" strike="noStrike" baseline="0">
            <a:solidFill>
              <a:srgbClr val="000000"/>
            </a:solidFill>
            <a:latin typeface="Arial"/>
            <a:cs typeface="Arial"/>
          </a:endParaRP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*EBIT stands for Earnings Before Interest and Taxes.</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The Times Interest Earned ratio, in reality, seldom exceeds 10. A value of 44.1 is very high, although certainly not unheard of during a particularly good quarter. A value of 5.1 would usually be considered strong but within the normal range.</a:t>
          </a:r>
        </a:p>
        <a:p>
          <a:pPr algn="just" rtl="0">
            <a:defRPr sz="1000"/>
          </a:pPr>
          <a:endParaRPr lang="en-US" sz="1200" b="0" i="0" u="none" strike="noStrike" baseline="0">
            <a:solidFill>
              <a:srgbClr val="000000"/>
            </a:solidFill>
            <a:latin typeface="Arial"/>
            <a:cs typeface="Arial"/>
          </a:endParaRPr>
        </a:p>
        <a:p>
          <a:pPr algn="just" rtl="0">
            <a:defRPr sz="1000"/>
          </a:pPr>
          <a:r>
            <a:rPr lang="en-US" sz="1200" b="0" i="0" u="none" strike="noStrike" baseline="0">
              <a:solidFill>
                <a:srgbClr val="000000"/>
              </a:solidFill>
              <a:latin typeface="Arial"/>
              <a:cs typeface="Arial"/>
            </a:rPr>
            <a:t>Notice that this is a measure of how deeply interest charges cut into a company's income. A ratio of 1, for example, would mean that the company earns enough income (after covering such costs as operating expenses and costs of sales) to cover only its interest charges. There would be no income remaining to pay income taxes (of course, in this case it's likely that there would be no income tax liability), to meet dividend requirements or to retain earnings for future investments.</a:t>
          </a:r>
        </a:p>
        <a:p>
          <a:pPr algn="just" rtl="0">
            <a:defRPr sz="1000"/>
          </a:pPr>
          <a:endParaRPr lang="en-US" sz="1200" b="0" i="0" u="none" strike="noStrike" baseline="0">
            <a:solidFill>
              <a:srgbClr val="000000"/>
            </a:solidFill>
            <a:latin typeface="Arial"/>
            <a:cs typeface="Arial"/>
          </a:endParaRPr>
        </a:p>
      </xdr:txBody>
    </xdr:sp>
    <xdr:clientData/>
  </xdr:twoCellAnchor>
  <xdr:twoCellAnchor>
    <xdr:from>
      <xdr:col>0</xdr:col>
      <xdr:colOff>0</xdr:colOff>
      <xdr:row>0</xdr:row>
      <xdr:rowOff>0</xdr:rowOff>
    </xdr:from>
    <xdr:to>
      <xdr:col>1</xdr:col>
      <xdr:colOff>66675</xdr:colOff>
      <xdr:row>1</xdr:row>
      <xdr:rowOff>76200</xdr:rowOff>
    </xdr:to>
    <xdr:sp macro="" textlink="">
      <xdr:nvSpPr>
        <xdr:cNvPr id="3" name="Rectangle 2">
          <a:extLst>
            <a:ext uri="{FF2B5EF4-FFF2-40B4-BE49-F238E27FC236}">
              <a16:creationId xmlns:a16="http://schemas.microsoft.com/office/drawing/2014/main" id="{00000000-0008-0000-4700-000003000000}"/>
            </a:ext>
          </a:extLst>
        </xdr:cNvPr>
        <xdr:cNvSpPr>
          <a:spLocks noChangeArrowheads="1"/>
        </xdr:cNvSpPr>
      </xdr:nvSpPr>
      <xdr:spPr bwMode="auto">
        <a:xfrm>
          <a:off x="0" y="0"/>
          <a:ext cx="123825" cy="123825"/>
        </a:xfrm>
        <a:prstGeom prst="rect">
          <a:avLst/>
        </a:prstGeom>
        <a:solidFill>
          <a:srgbClr val="000000"/>
        </a:solidFill>
        <a:ln w="9525">
          <a:noFill/>
          <a:miter lim="800000"/>
          <a:headEnd/>
          <a:tailEnd/>
        </a:ln>
        <a:effectLst/>
      </xdr:spPr>
    </xdr:sp>
    <xdr:clientData/>
  </xdr:twoCellAnchor>
  <mc:AlternateContent xmlns:mc="http://schemas.openxmlformats.org/markup-compatibility/2006">
    <mc:Choice xmlns:a14="http://schemas.microsoft.com/office/drawing/2010/main" Requires="a14">
      <xdr:twoCellAnchor editAs="oneCell">
        <xdr:from>
          <xdr:col>12</xdr:col>
          <xdr:colOff>104775</xdr:colOff>
          <xdr:row>11</xdr:row>
          <xdr:rowOff>85725</xdr:rowOff>
        </xdr:from>
        <xdr:to>
          <xdr:col>14</xdr:col>
          <xdr:colOff>238125</xdr:colOff>
          <xdr:row>13</xdr:row>
          <xdr:rowOff>57150</xdr:rowOff>
        </xdr:to>
        <xdr:sp macro="" textlink="">
          <xdr:nvSpPr>
            <xdr:cNvPr id="3228673" name="Button 1" hidden="1">
              <a:extLst>
                <a:ext uri="{63B3BB69-23CF-44E3-9099-C40C66FF867C}">
                  <a14:compatExt spid="_x0000_s3228673"/>
                </a:ext>
                <a:ext uri="{FF2B5EF4-FFF2-40B4-BE49-F238E27FC236}">
                  <a16:creationId xmlns:a16="http://schemas.microsoft.com/office/drawing/2014/main" id="{00000000-0008-0000-4700-00000144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 DIRECTORY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171450</xdr:colOff>
          <xdr:row>18</xdr:row>
          <xdr:rowOff>76200</xdr:rowOff>
        </xdr:from>
        <xdr:to>
          <xdr:col>14</xdr:col>
          <xdr:colOff>28575</xdr:colOff>
          <xdr:row>20</xdr:row>
          <xdr:rowOff>133350</xdr:rowOff>
        </xdr:to>
        <xdr:sp macro="" textlink="">
          <xdr:nvSpPr>
            <xdr:cNvPr id="3228674" name="Button 2" hidden="1">
              <a:extLst>
                <a:ext uri="{63B3BB69-23CF-44E3-9099-C40C66FF867C}">
                  <a14:compatExt spid="_x0000_s3228674"/>
                </a:ext>
                <a:ext uri="{FF2B5EF4-FFF2-40B4-BE49-F238E27FC236}">
                  <a16:creationId xmlns:a16="http://schemas.microsoft.com/office/drawing/2014/main" id="{00000000-0008-0000-4700-00000244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6600"/>
                  </a:solidFill>
                  <a:latin typeface="Arial"/>
                  <a:cs typeface="Arial"/>
                </a:rPr>
                <a:t>Print  This Sheet</a:t>
              </a:r>
            </a:p>
          </xdr:txBody>
        </xdr:sp>
        <xdr:clientData fPrintsWithSheet="0"/>
      </xdr:twoCellAnchor>
    </mc:Choice>
    <mc:Fallback/>
  </mc:AlternateContent>
</xdr:wsDr>
</file>

<file path=xl/drawings/drawing7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44</xdr:row>
          <xdr:rowOff>76200</xdr:rowOff>
        </xdr:from>
        <xdr:to>
          <xdr:col>11</xdr:col>
          <xdr:colOff>161925</xdr:colOff>
          <xdr:row>50</xdr:row>
          <xdr:rowOff>104775</xdr:rowOff>
        </xdr:to>
        <xdr:sp macro="" textlink="">
          <xdr:nvSpPr>
            <xdr:cNvPr id="3238913" name="Button 1" hidden="1">
              <a:extLst>
                <a:ext uri="{63B3BB69-23CF-44E3-9099-C40C66FF867C}">
                  <a14:compatExt spid="_x0000_s3238913"/>
                </a:ext>
                <a:ext uri="{FF2B5EF4-FFF2-40B4-BE49-F238E27FC236}">
                  <a16:creationId xmlns:a16="http://schemas.microsoft.com/office/drawing/2014/main" id="{00000000-0008-0000-4900-0000016C3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FF0000"/>
                  </a:solidFill>
                  <a:latin typeface="Arial"/>
                  <a:cs typeface="Arial"/>
                </a:rPr>
                <a:t>BY CLICKING THIS BUTTON</a:t>
              </a:r>
            </a:p>
            <a:p>
              <a:pPr algn="ctr" rtl="0">
                <a:defRPr sz="1000"/>
              </a:pPr>
              <a:r>
                <a:rPr lang="en-US" sz="1000" b="1" i="0" u="none" strike="noStrike" baseline="0">
                  <a:solidFill>
                    <a:srgbClr val="FF0000"/>
                  </a:solidFill>
                  <a:latin typeface="Arial"/>
                  <a:cs typeface="Arial"/>
                </a:rPr>
                <a:t>I agree to all the usage terms listed below</a:t>
              </a:r>
            </a:p>
          </xdr:txBody>
        </xdr:sp>
        <xdr:clientData fPrintsWithSheet="0"/>
      </xdr:twoCellAnchor>
    </mc:Choice>
    <mc:Fallback/>
  </mc:AlternateContent>
  <xdr:twoCellAnchor editAs="oneCell">
    <xdr:from>
      <xdr:col>4</xdr:col>
      <xdr:colOff>116279</xdr:colOff>
      <xdr:row>21</xdr:row>
      <xdr:rowOff>121771</xdr:rowOff>
    </xdr:from>
    <xdr:to>
      <xdr:col>14</xdr:col>
      <xdr:colOff>141756</xdr:colOff>
      <xdr:row>42</xdr:row>
      <xdr:rowOff>18677</xdr:rowOff>
    </xdr:to>
    <xdr:pic>
      <xdr:nvPicPr>
        <xdr:cNvPr id="2" name="Picture 1">
          <a:extLst>
            <a:ext uri="{FF2B5EF4-FFF2-40B4-BE49-F238E27FC236}">
              <a16:creationId xmlns:a16="http://schemas.microsoft.com/office/drawing/2014/main" id="{00000000-0008-0000-4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544220" y="3455521"/>
          <a:ext cx="6095330" cy="3230656"/>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Rob%20Belfield/Desktop/Users/Dave/AppData/Local/Microsoft/Windows/Temporary%20Internet%20Files/Content.Outlook/V5H0PNY9/Excel%20Tools/New%20Excel%20Toys/New%20Excel%20Toys/mastertoy.xls" TargetMode="External"/><Relationship Id="rId1" Type="http://schemas.openxmlformats.org/officeDocument/2006/relationships/externalLinkPath" Target="/Users/Rob%20Belfield/Desktop/Users/Dave/AppData/Local/Microsoft/Windows/Temporary%20Internet%20Files/Content.Outlook/V5H0PNY9/Excel%20Tools/New%20Excel%20Toys/New%20Excel%20Toys/mastertoy.xls"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Rob%20Belfield/Desktop/Users/dave/Desktop/Excel%20Tools/New%20Excel%20Toys/New%20Excel%20Toys/mastertoy.xls" TargetMode="External"/><Relationship Id="rId1" Type="http://schemas.openxmlformats.org/officeDocument/2006/relationships/externalLinkPath" Target="/Users/Rob%20Belfield/Desktop/Users/dave/Desktop/Excel%20Tools/New%20Excel%20Toys/New%20Excel%20Toys/mastertoy.xls" TargetMode="External"/></Relationships>
</file>

<file path=xl/externalLinks/_rels/externalLink3.xml.rels><?xml version="1.0" encoding="UTF-8" standalone="yes"?>
<Relationships xmlns="http://schemas.openxmlformats.org/package/2006/relationships"><Relationship Id="rId2" Type="http://schemas.openxmlformats.org/officeDocument/2006/relationships/externalLinkPath" Target="../../Users/Rob%20Belfield/Desktop/Users/Dave/AppData/Local/Microsoft/Windows/Temporary%20Internet%20Files/Content.Outlook/V5H0PNY9/Excel%20Tools/New%20Excel%20Toys/New%20Excel%20Toys/executivesummary.xls" TargetMode="External"/><Relationship Id="rId1" Type="http://schemas.openxmlformats.org/officeDocument/2006/relationships/externalLinkPath" Target="/Users/Rob%20Belfield/Desktop/Users/Dave/AppData/Local/Microsoft/Windows/Temporary%20Internet%20Files/Content.Outlook/V5H0PNY9/Excel%20Tools/New%20Excel%20Toys/New%20Excel%20Toys/executivesummary.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Users/Rob%20Belfield/Desktop/Users/dave/Desktop/Excel%20Tools/New%20Excel%20Toys/New%20Excel%20Toys/executivesummary.xls" TargetMode="External"/><Relationship Id="rId1" Type="http://schemas.openxmlformats.org/officeDocument/2006/relationships/externalLinkPath" Target="/Users/Rob%20Belfield/Desktop/Users/dave/Desktop/Excel%20Tools/New%20Excel%20Toys/New%20Excel%20Toys/executivesummary.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nsultant"/>
      <sheetName val="Statistics"/>
      <sheetName val="Master"/>
      <sheetName val="Make Charts"/>
      <sheetName val="Owner"/>
      <sheetName val="IndexSource"/>
      <sheetName val="Master Data Entry"/>
      <sheetName val="Forecast Analysis"/>
      <sheetName val="Financial Summary"/>
      <sheetName val="Executive Summary"/>
      <sheetName val="Comp. Income Statement"/>
      <sheetName val="Comp. Balance Sheet"/>
      <sheetName val="Cash Flow 4 Years"/>
    </sheetNames>
    <sheetDataSet>
      <sheetData sheetId="0" refreshError="1">
        <row r="5">
          <cell r="C5" t="str">
            <v>Number</v>
          </cell>
          <cell r="D5" t="str">
            <v>Category</v>
          </cell>
          <cell r="E5" t="str">
            <v>Function</v>
          </cell>
          <cell r="F5" t="str">
            <v>Enter Number</v>
          </cell>
        </row>
        <row r="6">
          <cell r="C6">
            <v>1</v>
          </cell>
          <cell r="D6" t="str">
            <v xml:space="preserve">PRODUCTION         </v>
          </cell>
          <cell r="E6" t="str">
            <v>OVERHEAD CONTROLS</v>
          </cell>
          <cell r="F6">
            <v>0</v>
          </cell>
        </row>
        <row r="7">
          <cell r="C7">
            <v>2</v>
          </cell>
          <cell r="D7" t="str">
            <v xml:space="preserve">PRODUCTION         </v>
          </cell>
          <cell r="E7" t="str">
            <v>FACILITY MAINTENANCE</v>
          </cell>
          <cell r="F7">
            <v>0</v>
          </cell>
        </row>
        <row r="8">
          <cell r="C8">
            <v>3</v>
          </cell>
          <cell r="D8" t="str">
            <v xml:space="preserve">PRODUCTION         </v>
          </cell>
          <cell r="E8" t="str">
            <v>OVERHEAD PROJECTIONS</v>
          </cell>
          <cell r="F8">
            <v>0</v>
          </cell>
        </row>
        <row r="9">
          <cell r="C9">
            <v>4</v>
          </cell>
          <cell r="D9" t="str">
            <v xml:space="preserve">PRODUCTION         </v>
          </cell>
          <cell r="E9" t="str">
            <v>MATERIAL HANDLING</v>
          </cell>
          <cell r="F9">
            <v>0</v>
          </cell>
        </row>
        <row r="10">
          <cell r="C10">
            <v>5</v>
          </cell>
          <cell r="D10" t="str">
            <v xml:space="preserve">PRODUCTION         </v>
          </cell>
          <cell r="E10" t="str">
            <v>LABOR COSTS</v>
          </cell>
          <cell r="F10">
            <v>0</v>
          </cell>
        </row>
        <row r="11">
          <cell r="C11">
            <v>6</v>
          </cell>
          <cell r="D11" t="str">
            <v xml:space="preserve">PRODUCTION         </v>
          </cell>
          <cell r="E11" t="str">
            <v>BUSINESS REPORTS USE</v>
          </cell>
          <cell r="F11">
            <v>0</v>
          </cell>
        </row>
        <row r="12">
          <cell r="C12">
            <v>7</v>
          </cell>
          <cell r="D12" t="str">
            <v xml:space="preserve">PRODUCTION         </v>
          </cell>
          <cell r="E12" t="str">
            <v>QUALITY CONTROL</v>
          </cell>
          <cell r="F12">
            <v>0</v>
          </cell>
        </row>
        <row r="13">
          <cell r="C13">
            <v>8</v>
          </cell>
          <cell r="D13" t="str">
            <v xml:space="preserve">PRODUCTION         </v>
          </cell>
          <cell r="E13" t="str">
            <v>NEW CUSTOMERS</v>
          </cell>
          <cell r="F13">
            <v>0</v>
          </cell>
        </row>
        <row r="14">
          <cell r="C14">
            <v>9</v>
          </cell>
          <cell r="D14" t="str">
            <v xml:space="preserve">PRODUCTION         </v>
          </cell>
          <cell r="E14" t="str">
            <v>EQUIPMENT UTILIZATION</v>
          </cell>
          <cell r="F14">
            <v>0</v>
          </cell>
        </row>
        <row r="15">
          <cell r="C15">
            <v>10</v>
          </cell>
          <cell r="D15" t="str">
            <v xml:space="preserve">PRODUCTION         </v>
          </cell>
          <cell r="E15" t="str">
            <v>MANAGEMENT SCHEDULING</v>
          </cell>
          <cell r="F15">
            <v>0</v>
          </cell>
        </row>
        <row r="16">
          <cell r="C16">
            <v>11</v>
          </cell>
          <cell r="D16" t="str">
            <v xml:space="preserve">PRODUCTION         </v>
          </cell>
          <cell r="E16" t="str">
            <v>MATERIAL FLOW</v>
          </cell>
          <cell r="F16">
            <v>0</v>
          </cell>
        </row>
        <row r="17">
          <cell r="C17">
            <v>12</v>
          </cell>
          <cell r="D17" t="str">
            <v xml:space="preserve">PRODUCTION         </v>
          </cell>
          <cell r="E17" t="str">
            <v>GENERAL SUPERVISION</v>
          </cell>
          <cell r="F17">
            <v>0</v>
          </cell>
        </row>
        <row r="18">
          <cell r="C18">
            <v>13</v>
          </cell>
          <cell r="D18" t="str">
            <v xml:space="preserve">PRODUCTION         </v>
          </cell>
          <cell r="E18" t="str">
            <v>LABOR COSTS</v>
          </cell>
          <cell r="F18">
            <v>0</v>
          </cell>
        </row>
        <row r="19">
          <cell r="C19">
            <v>14</v>
          </cell>
          <cell r="D19" t="str">
            <v xml:space="preserve">PRODUCTION         </v>
          </cell>
          <cell r="E19" t="str">
            <v>EMPLOYEE SCHEDULING</v>
          </cell>
          <cell r="F19">
            <v>0</v>
          </cell>
        </row>
        <row r="20">
          <cell r="C20">
            <v>15</v>
          </cell>
          <cell r="D20" t="str">
            <v xml:space="preserve">PRODUCTION         </v>
          </cell>
          <cell r="E20" t="str">
            <v>PRODUCT SCHEDULING</v>
          </cell>
          <cell r="F20">
            <v>0</v>
          </cell>
        </row>
        <row r="21">
          <cell r="C21">
            <v>16</v>
          </cell>
          <cell r="D21" t="str">
            <v xml:space="preserve">PRODUCTION         </v>
          </cell>
          <cell r="E21" t="str">
            <v>EXPENSE CONTROL PROCEDURES</v>
          </cell>
          <cell r="F21">
            <v>0</v>
          </cell>
        </row>
        <row r="22">
          <cell r="C22">
            <v>17</v>
          </cell>
          <cell r="D22" t="str">
            <v xml:space="preserve">PRODUCTION         </v>
          </cell>
          <cell r="E22" t="str">
            <v>WAGE RATES</v>
          </cell>
          <cell r="F22">
            <v>0</v>
          </cell>
        </row>
        <row r="23">
          <cell r="C23">
            <v>18</v>
          </cell>
          <cell r="D23" t="str">
            <v xml:space="preserve">PRODUCTION         </v>
          </cell>
          <cell r="E23" t="str">
            <v>TRAINING</v>
          </cell>
          <cell r="F23">
            <v>0</v>
          </cell>
        </row>
        <row r="24">
          <cell r="C24">
            <v>19</v>
          </cell>
          <cell r="D24" t="str">
            <v xml:space="preserve">PRODUCTION         </v>
          </cell>
          <cell r="E24" t="str">
            <v>INCENTIVES</v>
          </cell>
          <cell r="F24">
            <v>0</v>
          </cell>
        </row>
        <row r="25">
          <cell r="C25">
            <v>20</v>
          </cell>
          <cell r="D25" t="str">
            <v xml:space="preserve">PRODUCTION         </v>
          </cell>
          <cell r="E25" t="str">
            <v>TIME MANAGEMENT</v>
          </cell>
          <cell r="F25">
            <v>0</v>
          </cell>
        </row>
        <row r="26">
          <cell r="C26">
            <v>21</v>
          </cell>
          <cell r="D26" t="str">
            <v xml:space="preserve">PRODUCTION         </v>
          </cell>
          <cell r="E26" t="str">
            <v>COMPETITION KNOWLEDGE</v>
          </cell>
          <cell r="F26">
            <v>0</v>
          </cell>
        </row>
        <row r="27">
          <cell r="C27">
            <v>22</v>
          </cell>
          <cell r="D27" t="str">
            <v xml:space="preserve">PRODUCTION         </v>
          </cell>
          <cell r="E27" t="str">
            <v>ATTITUDES OF EMPLOYEES</v>
          </cell>
          <cell r="F27">
            <v>0</v>
          </cell>
        </row>
        <row r="28">
          <cell r="C28">
            <v>23</v>
          </cell>
          <cell r="D28" t="str">
            <v xml:space="preserve">PRODUCTION         </v>
          </cell>
          <cell r="E28" t="str">
            <v>ON TIME PRODUCTS</v>
          </cell>
          <cell r="F28">
            <v>0</v>
          </cell>
        </row>
        <row r="29">
          <cell r="C29">
            <v>24</v>
          </cell>
          <cell r="D29" t="str">
            <v xml:space="preserve">PRODUCTION         </v>
          </cell>
          <cell r="E29" t="str">
            <v>EMPLOYEE TURNOVER</v>
          </cell>
          <cell r="F29">
            <v>0</v>
          </cell>
        </row>
        <row r="30">
          <cell r="C30">
            <v>25</v>
          </cell>
          <cell r="D30" t="str">
            <v xml:space="preserve">PRODUCTION         </v>
          </cell>
          <cell r="E30" t="str">
            <v>CONTENTED EMPLOYEES</v>
          </cell>
          <cell r="F30">
            <v>0</v>
          </cell>
        </row>
        <row r="31">
          <cell r="D31" t="str">
            <v xml:space="preserve">END OF PRODUCTION  </v>
          </cell>
        </row>
        <row r="32">
          <cell r="C32">
            <v>26</v>
          </cell>
          <cell r="D32" t="str">
            <v xml:space="preserve">ADMINISTRATION     </v>
          </cell>
          <cell r="E32" t="str">
            <v>CORPORATE STRUCTURE</v>
          </cell>
          <cell r="F32">
            <v>0</v>
          </cell>
        </row>
        <row r="33">
          <cell r="C33">
            <v>27</v>
          </cell>
          <cell r="D33" t="str">
            <v xml:space="preserve">ADMINISTRATION     </v>
          </cell>
          <cell r="E33" t="str">
            <v>COOPERATION</v>
          </cell>
          <cell r="F33">
            <v>0</v>
          </cell>
        </row>
        <row r="34">
          <cell r="C34">
            <v>28</v>
          </cell>
          <cell r="D34" t="str">
            <v xml:space="preserve">ADMINISTRATION     </v>
          </cell>
          <cell r="E34" t="str">
            <v>ACTIVITY OF MANAGEMENT</v>
          </cell>
          <cell r="F34">
            <v>0</v>
          </cell>
        </row>
        <row r="35">
          <cell r="C35">
            <v>29</v>
          </cell>
          <cell r="D35" t="str">
            <v xml:space="preserve">ADMINISTRATION     </v>
          </cell>
          <cell r="E35" t="str">
            <v>ORGANIZATION STRUCTURE</v>
          </cell>
          <cell r="F35">
            <v>0</v>
          </cell>
        </row>
        <row r="36">
          <cell r="C36">
            <v>30</v>
          </cell>
          <cell r="D36" t="str">
            <v xml:space="preserve">ADMINISTRATION     </v>
          </cell>
          <cell r="E36" t="str">
            <v>DELEGATION OF AUTHORITY</v>
          </cell>
          <cell r="F36">
            <v>0</v>
          </cell>
        </row>
        <row r="37">
          <cell r="C37">
            <v>31</v>
          </cell>
          <cell r="D37" t="str">
            <v xml:space="preserve">ADMINISTRATION     </v>
          </cell>
          <cell r="E37" t="str">
            <v>DEPT. MANUALIZATION</v>
          </cell>
          <cell r="F37">
            <v>0</v>
          </cell>
        </row>
        <row r="38">
          <cell r="C38">
            <v>32</v>
          </cell>
          <cell r="D38" t="str">
            <v xml:space="preserve">ADMINISTRATION     </v>
          </cell>
          <cell r="E38" t="str">
            <v>POLICIES</v>
          </cell>
          <cell r="F38">
            <v>0</v>
          </cell>
        </row>
        <row r="39">
          <cell r="C39">
            <v>33</v>
          </cell>
          <cell r="D39" t="str">
            <v xml:space="preserve">ADMINISTRATION     </v>
          </cell>
          <cell r="E39" t="str">
            <v>MANAGEMENT COMPENSATION</v>
          </cell>
          <cell r="F39">
            <v>0</v>
          </cell>
        </row>
        <row r="40">
          <cell r="C40">
            <v>34</v>
          </cell>
          <cell r="D40" t="str">
            <v xml:space="preserve">ADMINISTRATION     </v>
          </cell>
          <cell r="E40" t="str">
            <v>LONG RANGE PLANNING</v>
          </cell>
          <cell r="F40">
            <v>0</v>
          </cell>
        </row>
        <row r="41">
          <cell r="C41">
            <v>35</v>
          </cell>
          <cell r="D41" t="str">
            <v xml:space="preserve">ADMINISTRATION     </v>
          </cell>
          <cell r="E41" t="str">
            <v>TRAINING</v>
          </cell>
          <cell r="F41">
            <v>0</v>
          </cell>
        </row>
        <row r="42">
          <cell r="C42">
            <v>36</v>
          </cell>
          <cell r="D42" t="str">
            <v xml:space="preserve">ADMINISTRATION     </v>
          </cell>
          <cell r="E42" t="str">
            <v>EMPLOYEE ATTITUDES</v>
          </cell>
          <cell r="F42">
            <v>0</v>
          </cell>
        </row>
        <row r="43">
          <cell r="C43">
            <v>37</v>
          </cell>
          <cell r="D43" t="str">
            <v xml:space="preserve">ADMINISTRATION     </v>
          </cell>
          <cell r="E43" t="str">
            <v>WORKING CAPITAL</v>
          </cell>
          <cell r="F43">
            <v>0</v>
          </cell>
        </row>
        <row r="44">
          <cell r="C44">
            <v>38</v>
          </cell>
          <cell r="D44" t="str">
            <v xml:space="preserve">ADMINISTRATION     </v>
          </cell>
          <cell r="E44" t="str">
            <v>STATUS OF LIABILITIES</v>
          </cell>
          <cell r="F44">
            <v>0</v>
          </cell>
        </row>
        <row r="45">
          <cell r="C45">
            <v>39</v>
          </cell>
          <cell r="D45" t="str">
            <v xml:space="preserve">ADMINISTRATION     </v>
          </cell>
          <cell r="E45" t="str">
            <v>CREDIT POLICIES</v>
          </cell>
          <cell r="F45">
            <v>0</v>
          </cell>
        </row>
        <row r="46">
          <cell r="C46">
            <v>40</v>
          </cell>
          <cell r="D46" t="str">
            <v xml:space="preserve">ADMINISTRATION     </v>
          </cell>
          <cell r="E46" t="str">
            <v>CASH CONTROL</v>
          </cell>
          <cell r="F46">
            <v>0</v>
          </cell>
        </row>
        <row r="47">
          <cell r="C47">
            <v>41</v>
          </cell>
          <cell r="D47" t="str">
            <v xml:space="preserve">ADMINISTRATION     </v>
          </cell>
          <cell r="E47" t="str">
            <v>PROFIT TREND</v>
          </cell>
          <cell r="F47">
            <v>0</v>
          </cell>
        </row>
        <row r="48">
          <cell r="C48">
            <v>42</v>
          </cell>
          <cell r="D48" t="str">
            <v xml:space="preserve">ADMINISTRATION     </v>
          </cell>
          <cell r="E48" t="str">
            <v>COMPUTER UTILIZATION</v>
          </cell>
          <cell r="F48">
            <v>0</v>
          </cell>
        </row>
        <row r="49">
          <cell r="C49">
            <v>43</v>
          </cell>
          <cell r="D49" t="str">
            <v xml:space="preserve">ADMINISTRATION     </v>
          </cell>
          <cell r="E49" t="str">
            <v>ACCOUNTING</v>
          </cell>
          <cell r="F49">
            <v>0</v>
          </cell>
        </row>
        <row r="50">
          <cell r="C50">
            <v>44</v>
          </cell>
          <cell r="D50" t="str">
            <v xml:space="preserve">ADMINISTRATION     </v>
          </cell>
          <cell r="E50" t="str">
            <v>LABOR COST CONTROLS</v>
          </cell>
          <cell r="F50">
            <v>0</v>
          </cell>
        </row>
        <row r="51">
          <cell r="C51">
            <v>45</v>
          </cell>
          <cell r="D51" t="str">
            <v xml:space="preserve">ADMINISTRATION     </v>
          </cell>
          <cell r="E51" t="str">
            <v>EMPLOYEE SCHEDULING</v>
          </cell>
          <cell r="F51">
            <v>0</v>
          </cell>
        </row>
        <row r="52">
          <cell r="C52">
            <v>46</v>
          </cell>
          <cell r="D52" t="str">
            <v xml:space="preserve">ADMINISTRATION     </v>
          </cell>
          <cell r="E52" t="str">
            <v>EXPENSE CONTROL</v>
          </cell>
          <cell r="F52">
            <v>0</v>
          </cell>
        </row>
        <row r="53">
          <cell r="C53">
            <v>47</v>
          </cell>
          <cell r="D53" t="str">
            <v xml:space="preserve">ADMINISTRATION     </v>
          </cell>
          <cell r="E53" t="str">
            <v>INVENTORY CONTROL</v>
          </cell>
          <cell r="F53">
            <v>0</v>
          </cell>
        </row>
        <row r="54">
          <cell r="C54">
            <v>48</v>
          </cell>
          <cell r="D54" t="str">
            <v xml:space="preserve">ADMINISTRATION     </v>
          </cell>
          <cell r="E54" t="str">
            <v>PURCHASING &amp; RECEIVING</v>
          </cell>
          <cell r="F54">
            <v>0</v>
          </cell>
        </row>
        <row r="55">
          <cell r="C55">
            <v>49</v>
          </cell>
          <cell r="D55" t="str">
            <v xml:space="preserve">ADMINISTRATION     </v>
          </cell>
          <cell r="E55" t="str">
            <v>OPERATING REPORTS</v>
          </cell>
          <cell r="F55">
            <v>0</v>
          </cell>
        </row>
        <row r="56">
          <cell r="C56">
            <v>50</v>
          </cell>
          <cell r="D56" t="str">
            <v xml:space="preserve">ADMINISTRATION     </v>
          </cell>
          <cell r="E56" t="str">
            <v>INTERNAL COMMUNICATION</v>
          </cell>
          <cell r="F56">
            <v>0</v>
          </cell>
        </row>
        <row r="57">
          <cell r="C57">
            <v>51</v>
          </cell>
          <cell r="D57" t="str">
            <v xml:space="preserve">ADMINISTRATION     </v>
          </cell>
          <cell r="E57" t="str">
            <v>OFFICE PROCEDURES</v>
          </cell>
          <cell r="F57">
            <v>0</v>
          </cell>
        </row>
        <row r="58">
          <cell r="C58">
            <v>52</v>
          </cell>
          <cell r="D58" t="str">
            <v xml:space="preserve">ADMINISTRATION     </v>
          </cell>
          <cell r="E58" t="str">
            <v>PAYROLL PROCEDURES</v>
          </cell>
          <cell r="F58">
            <v>0</v>
          </cell>
        </row>
        <row r="59">
          <cell r="C59">
            <v>53</v>
          </cell>
          <cell r="D59" t="str">
            <v xml:space="preserve">ADMINISTRATION     </v>
          </cell>
          <cell r="E59" t="str">
            <v>EMPLOYEE CONTENTMENT</v>
          </cell>
          <cell r="F59">
            <v>0</v>
          </cell>
        </row>
        <row r="60">
          <cell r="C60">
            <v>54</v>
          </cell>
          <cell r="D60" t="str">
            <v xml:space="preserve">ADMINISTRATION     </v>
          </cell>
          <cell r="E60" t="str">
            <v>STATISTICAL INFORMATION</v>
          </cell>
          <cell r="F60">
            <v>0</v>
          </cell>
        </row>
        <row r="61">
          <cell r="C61">
            <v>55</v>
          </cell>
          <cell r="D61" t="str">
            <v xml:space="preserve">ADMINISTRATION     </v>
          </cell>
          <cell r="E61" t="str">
            <v>ACCURATE FORECASTING</v>
          </cell>
          <cell r="F61">
            <v>0</v>
          </cell>
        </row>
        <row r="62">
          <cell r="D62" t="str">
            <v>END OF ADMINISTRATION</v>
          </cell>
        </row>
        <row r="63">
          <cell r="C63">
            <v>56</v>
          </cell>
          <cell r="D63" t="str">
            <v>DISTRIBUTION</v>
          </cell>
          <cell r="E63" t="str">
            <v>MARKET RESEARCH</v>
          </cell>
          <cell r="F63">
            <v>0</v>
          </cell>
        </row>
        <row r="64">
          <cell r="C64">
            <v>57</v>
          </cell>
          <cell r="D64" t="str">
            <v>DISTRIBUTION</v>
          </cell>
          <cell r="E64" t="str">
            <v>BUSINESS PROMOTION</v>
          </cell>
          <cell r="F64">
            <v>0</v>
          </cell>
        </row>
        <row r="65">
          <cell r="C65">
            <v>58</v>
          </cell>
          <cell r="D65" t="str">
            <v>DISTRIBUTION</v>
          </cell>
          <cell r="E65" t="str">
            <v>ADVERTISING BUDGET</v>
          </cell>
          <cell r="F65">
            <v>0</v>
          </cell>
        </row>
        <row r="66">
          <cell r="C66">
            <v>59</v>
          </cell>
          <cell r="D66" t="str">
            <v>DISTRIBUTION</v>
          </cell>
          <cell r="E66" t="str">
            <v>PROMOTION MEDIA</v>
          </cell>
          <cell r="F66">
            <v>0</v>
          </cell>
        </row>
        <row r="67">
          <cell r="C67">
            <v>60</v>
          </cell>
          <cell r="D67" t="str">
            <v>DISTRIBUTION</v>
          </cell>
          <cell r="E67" t="str">
            <v>PROMOTION POLICIES</v>
          </cell>
          <cell r="F67">
            <v>0</v>
          </cell>
        </row>
        <row r="68">
          <cell r="C68">
            <v>61</v>
          </cell>
          <cell r="D68" t="str">
            <v>DISTRIBUTION</v>
          </cell>
          <cell r="E68" t="str">
            <v>PROMOTION MANAGEMENT</v>
          </cell>
          <cell r="F68">
            <v>0</v>
          </cell>
        </row>
        <row r="69">
          <cell r="C69">
            <v>62</v>
          </cell>
          <cell r="D69" t="str">
            <v>DISTRIBUTION</v>
          </cell>
          <cell r="E69" t="str">
            <v>PROMOTION PERSONNEL</v>
          </cell>
          <cell r="F69">
            <v>0</v>
          </cell>
        </row>
        <row r="70">
          <cell r="C70">
            <v>63</v>
          </cell>
          <cell r="D70" t="str">
            <v>DISTRIBUTION</v>
          </cell>
          <cell r="E70" t="str">
            <v>PROMOTION TRAINING</v>
          </cell>
          <cell r="F70">
            <v>0</v>
          </cell>
        </row>
        <row r="71">
          <cell r="C71">
            <v>64</v>
          </cell>
          <cell r="D71" t="str">
            <v>DISTRIBUTION</v>
          </cell>
          <cell r="E71" t="str">
            <v>PROMOTION COMPENSATION</v>
          </cell>
          <cell r="F71">
            <v>0</v>
          </cell>
        </row>
        <row r="72">
          <cell r="C72">
            <v>65</v>
          </cell>
          <cell r="D72" t="str">
            <v>DISTRIBUTION</v>
          </cell>
          <cell r="E72" t="str">
            <v>CUSTOMER ATTITUDE</v>
          </cell>
          <cell r="F72">
            <v>0</v>
          </cell>
        </row>
        <row r="73">
          <cell r="C73">
            <v>66</v>
          </cell>
          <cell r="D73" t="str">
            <v>DISTRIBUTION</v>
          </cell>
          <cell r="E73" t="str">
            <v>CUSTOMER COMMUNICATION</v>
          </cell>
          <cell r="F73">
            <v>0</v>
          </cell>
        </row>
        <row r="74">
          <cell r="C74">
            <v>67</v>
          </cell>
          <cell r="D74" t="str">
            <v>DISTRIBUTION</v>
          </cell>
          <cell r="E74" t="str">
            <v>PRICING</v>
          </cell>
          <cell r="F74">
            <v>0</v>
          </cell>
        </row>
        <row r="75">
          <cell r="C75">
            <v>68</v>
          </cell>
          <cell r="D75" t="str">
            <v>DISTRIBUTION</v>
          </cell>
          <cell r="E75" t="str">
            <v>MARKET COVERAGE</v>
          </cell>
          <cell r="F75">
            <v>0</v>
          </cell>
        </row>
        <row r="76">
          <cell r="C76">
            <v>69</v>
          </cell>
          <cell r="D76" t="str">
            <v>DISTRIBUTION</v>
          </cell>
          <cell r="E76" t="str">
            <v>POTENTIAL VS. ACTUAL</v>
          </cell>
          <cell r="F76">
            <v>0</v>
          </cell>
        </row>
        <row r="77">
          <cell r="C77">
            <v>70</v>
          </cell>
          <cell r="D77" t="str">
            <v>DISTRIBUTION</v>
          </cell>
          <cell r="E77" t="str">
            <v>PRODUCTS/SERVICE ON TIME</v>
          </cell>
          <cell r="F77">
            <v>0</v>
          </cell>
        </row>
        <row r="78">
          <cell r="C78">
            <v>71</v>
          </cell>
          <cell r="D78" t="str">
            <v>DISTRIBUTION</v>
          </cell>
          <cell r="E78" t="str">
            <v>NEW CUSTOMER PROCESSING</v>
          </cell>
          <cell r="F78">
            <v>0</v>
          </cell>
        </row>
        <row r="79">
          <cell r="C79">
            <v>72</v>
          </cell>
          <cell r="D79" t="str">
            <v>DISTRIBUTION</v>
          </cell>
          <cell r="E79" t="str">
            <v>CUSTOMER INSIDE PROCESSING</v>
          </cell>
          <cell r="F79">
            <v>0</v>
          </cell>
        </row>
        <row r="80">
          <cell r="C80">
            <v>73</v>
          </cell>
          <cell r="D80" t="str">
            <v>DISTRIBUTION</v>
          </cell>
          <cell r="E80" t="str">
            <v>PROCESS METHODS</v>
          </cell>
          <cell r="F80">
            <v>0</v>
          </cell>
        </row>
        <row r="81">
          <cell r="C81">
            <v>74</v>
          </cell>
          <cell r="D81" t="str">
            <v>DISTRIBUTION</v>
          </cell>
          <cell r="E81" t="str">
            <v>SPACE UTILIZATION</v>
          </cell>
          <cell r="F81">
            <v>0</v>
          </cell>
        </row>
        <row r="82">
          <cell r="C82">
            <v>75</v>
          </cell>
          <cell r="D82" t="str">
            <v>DISTRIBUTION</v>
          </cell>
          <cell r="E82" t="str">
            <v>TERRITORY COVERAGE</v>
          </cell>
          <cell r="F82">
            <v>0</v>
          </cell>
        </row>
        <row r="83">
          <cell r="C83">
            <v>76</v>
          </cell>
          <cell r="D83" t="str">
            <v>DISTRIBUTION</v>
          </cell>
          <cell r="E83" t="str">
            <v>COMPUTER UTILIZATION</v>
          </cell>
          <cell r="F83">
            <v>0</v>
          </cell>
        </row>
        <row r="84">
          <cell r="C84">
            <v>77</v>
          </cell>
          <cell r="D84" t="str">
            <v>DISTRIBUTION</v>
          </cell>
          <cell r="E84" t="str">
            <v>CUSTOMER DIVERSIFICATION</v>
          </cell>
          <cell r="F84">
            <v>0</v>
          </cell>
        </row>
        <row r="85">
          <cell r="C85">
            <v>78</v>
          </cell>
          <cell r="D85" t="str">
            <v>DISTRIBUTION</v>
          </cell>
          <cell r="E85" t="str">
            <v>FOLLOWUP PROCESSING</v>
          </cell>
          <cell r="F85">
            <v>0</v>
          </cell>
        </row>
        <row r="86">
          <cell r="C86">
            <v>79</v>
          </cell>
          <cell r="D86" t="str">
            <v>DISTRIBUTION</v>
          </cell>
          <cell r="E86" t="str">
            <v>EQUIPMENT UTILIZATION</v>
          </cell>
          <cell r="F86">
            <v>0</v>
          </cell>
        </row>
        <row r="87">
          <cell r="C87">
            <v>80</v>
          </cell>
          <cell r="D87" t="str">
            <v>DISTRIBUTION</v>
          </cell>
          <cell r="E87" t="str">
            <v>ROUTING</v>
          </cell>
          <cell r="F87">
            <v>0</v>
          </cell>
        </row>
        <row r="89">
          <cell r="C89" t="str">
            <v>Number</v>
          </cell>
          <cell r="D89" t="str">
            <v>Category</v>
          </cell>
          <cell r="E89" t="str">
            <v>Function</v>
          </cell>
          <cell r="F89" t="str">
            <v>Enter Number</v>
          </cell>
        </row>
        <row r="90">
          <cell r="C90">
            <v>1</v>
          </cell>
          <cell r="D90" t="str">
            <v xml:space="preserve">PRODUCTION         </v>
          </cell>
          <cell r="E90" t="str">
            <v>OVERHEAD CONTROLS</v>
          </cell>
          <cell r="F90">
            <v>30</v>
          </cell>
        </row>
        <row r="91">
          <cell r="C91">
            <v>2</v>
          </cell>
          <cell r="D91" t="str">
            <v xml:space="preserve">PRODUCTION         </v>
          </cell>
          <cell r="E91" t="str">
            <v>FACILITY MAINTENANCE</v>
          </cell>
          <cell r="F91">
            <v>45</v>
          </cell>
        </row>
        <row r="92">
          <cell r="C92">
            <v>3</v>
          </cell>
          <cell r="D92" t="str">
            <v xml:space="preserve">PRODUCTION         </v>
          </cell>
          <cell r="E92" t="str">
            <v>OVERHEAD PROJECTIONS</v>
          </cell>
          <cell r="F92">
            <v>50</v>
          </cell>
        </row>
        <row r="93">
          <cell r="C93">
            <v>4</v>
          </cell>
          <cell r="D93" t="str">
            <v xml:space="preserve">PRODUCTION         </v>
          </cell>
          <cell r="E93" t="str">
            <v>MATERIAL HANDLING</v>
          </cell>
          <cell r="F93">
            <v>46</v>
          </cell>
        </row>
        <row r="94">
          <cell r="C94">
            <v>5</v>
          </cell>
          <cell r="D94" t="str">
            <v xml:space="preserve">PRODUCTION         </v>
          </cell>
          <cell r="E94" t="str">
            <v>LABOR COSTS</v>
          </cell>
          <cell r="F94">
            <v>36</v>
          </cell>
        </row>
        <row r="95">
          <cell r="C95">
            <v>6</v>
          </cell>
          <cell r="D95" t="str">
            <v xml:space="preserve">PRODUCTION         </v>
          </cell>
          <cell r="E95" t="str">
            <v>BUSINESS REPORTS USE</v>
          </cell>
          <cell r="F95">
            <v>40</v>
          </cell>
        </row>
        <row r="96">
          <cell r="C96">
            <v>7</v>
          </cell>
          <cell r="D96" t="str">
            <v xml:space="preserve">PRODUCTION         </v>
          </cell>
          <cell r="E96" t="str">
            <v>QUALITY CONTROL</v>
          </cell>
          <cell r="F96">
            <v>66</v>
          </cell>
        </row>
        <row r="97">
          <cell r="C97">
            <v>8</v>
          </cell>
          <cell r="D97" t="str">
            <v xml:space="preserve">PRODUCTION         </v>
          </cell>
          <cell r="E97" t="str">
            <v>NEW CUSTOMERS</v>
          </cell>
          <cell r="F97">
            <v>87</v>
          </cell>
        </row>
        <row r="98">
          <cell r="C98">
            <v>9</v>
          </cell>
          <cell r="D98" t="str">
            <v xml:space="preserve">PRODUCTION         </v>
          </cell>
          <cell r="E98" t="str">
            <v>EQUIPMENT UTILIZATION</v>
          </cell>
          <cell r="F98">
            <v>67</v>
          </cell>
        </row>
        <row r="99">
          <cell r="C99">
            <v>10</v>
          </cell>
          <cell r="D99" t="str">
            <v xml:space="preserve">PRODUCTION         </v>
          </cell>
          <cell r="E99" t="str">
            <v>MANAGEMENT SCHEDULING</v>
          </cell>
          <cell r="F99">
            <v>40</v>
          </cell>
        </row>
        <row r="100">
          <cell r="C100">
            <v>11</v>
          </cell>
          <cell r="D100" t="str">
            <v xml:space="preserve">PRODUCTION         </v>
          </cell>
          <cell r="E100" t="str">
            <v>MATERIAL FLOW</v>
          </cell>
          <cell r="F100">
            <v>54</v>
          </cell>
        </row>
        <row r="101">
          <cell r="C101">
            <v>12</v>
          </cell>
          <cell r="D101" t="str">
            <v xml:space="preserve">PRODUCTION         </v>
          </cell>
          <cell r="E101" t="str">
            <v>GENERAL SUPERVISION</v>
          </cell>
          <cell r="F101">
            <v>45</v>
          </cell>
        </row>
        <row r="102">
          <cell r="C102">
            <v>13</v>
          </cell>
          <cell r="D102" t="str">
            <v xml:space="preserve">PRODUCTION         </v>
          </cell>
          <cell r="E102" t="str">
            <v>LABOR COSTS</v>
          </cell>
          <cell r="F102">
            <v>44</v>
          </cell>
        </row>
        <row r="103">
          <cell r="C103">
            <v>14</v>
          </cell>
          <cell r="D103" t="str">
            <v xml:space="preserve">PRODUCTION         </v>
          </cell>
          <cell r="E103" t="str">
            <v>EMPLOYEE SCHEDULING</v>
          </cell>
          <cell r="F103">
            <v>35</v>
          </cell>
        </row>
        <row r="104">
          <cell r="C104">
            <v>15</v>
          </cell>
          <cell r="D104" t="str">
            <v xml:space="preserve">PRODUCTION         </v>
          </cell>
          <cell r="E104" t="str">
            <v>PRODUCT SCHEDULING</v>
          </cell>
          <cell r="F104">
            <v>77</v>
          </cell>
        </row>
        <row r="105">
          <cell r="C105">
            <v>16</v>
          </cell>
          <cell r="D105" t="str">
            <v xml:space="preserve">PRODUCTION         </v>
          </cell>
          <cell r="E105" t="str">
            <v>EXPENSE CONTROL PROCEDURES</v>
          </cell>
          <cell r="F105">
            <v>56</v>
          </cell>
        </row>
        <row r="106">
          <cell r="C106">
            <v>17</v>
          </cell>
          <cell r="D106" t="str">
            <v xml:space="preserve">PRODUCTION         </v>
          </cell>
          <cell r="E106" t="str">
            <v>WAGE RATES</v>
          </cell>
          <cell r="F106">
            <v>67</v>
          </cell>
        </row>
        <row r="107">
          <cell r="C107">
            <v>18</v>
          </cell>
          <cell r="D107" t="str">
            <v xml:space="preserve">PRODUCTION         </v>
          </cell>
          <cell r="E107" t="str">
            <v>TRAINING</v>
          </cell>
          <cell r="F107">
            <v>45</v>
          </cell>
        </row>
        <row r="108">
          <cell r="C108">
            <v>19</v>
          </cell>
          <cell r="D108" t="str">
            <v xml:space="preserve">PRODUCTION         </v>
          </cell>
          <cell r="E108" t="str">
            <v>INCENTIVES</v>
          </cell>
          <cell r="F108">
            <v>40</v>
          </cell>
        </row>
        <row r="109">
          <cell r="C109">
            <v>20</v>
          </cell>
          <cell r="D109" t="str">
            <v xml:space="preserve">PRODUCTION         </v>
          </cell>
          <cell r="E109" t="str">
            <v>TIME MANAGEMENT</v>
          </cell>
          <cell r="F109">
            <v>40</v>
          </cell>
        </row>
        <row r="110">
          <cell r="C110">
            <v>21</v>
          </cell>
          <cell r="D110" t="str">
            <v xml:space="preserve">PRODUCTION         </v>
          </cell>
          <cell r="E110" t="str">
            <v>COMPETITION KNOWLEDGE</v>
          </cell>
          <cell r="F110">
            <v>65</v>
          </cell>
        </row>
        <row r="111">
          <cell r="C111">
            <v>22</v>
          </cell>
          <cell r="D111" t="str">
            <v xml:space="preserve">PRODUCTION         </v>
          </cell>
          <cell r="E111" t="str">
            <v>ATTITUDES OF EMPLOYEES</v>
          </cell>
          <cell r="F111">
            <v>40</v>
          </cell>
        </row>
        <row r="112">
          <cell r="C112">
            <v>23</v>
          </cell>
          <cell r="D112" t="str">
            <v xml:space="preserve">PRODUCTION         </v>
          </cell>
          <cell r="E112" t="str">
            <v>ON TIME PRODUCTS</v>
          </cell>
          <cell r="F112">
            <v>85</v>
          </cell>
        </row>
        <row r="113">
          <cell r="C113">
            <v>24</v>
          </cell>
          <cell r="D113" t="str">
            <v xml:space="preserve">PRODUCTION         </v>
          </cell>
          <cell r="E113" t="str">
            <v>EMPLOYEE TURNOVER</v>
          </cell>
          <cell r="F113">
            <v>56</v>
          </cell>
        </row>
        <row r="114">
          <cell r="C114">
            <v>25</v>
          </cell>
          <cell r="D114" t="str">
            <v xml:space="preserve">PRODUCTION         </v>
          </cell>
          <cell r="E114" t="str">
            <v>CONTENTED EMPLOYEES</v>
          </cell>
          <cell r="F114">
            <v>60</v>
          </cell>
        </row>
        <row r="115">
          <cell r="D115" t="str">
            <v xml:space="preserve">END OF PRODUCTION  </v>
          </cell>
        </row>
        <row r="116">
          <cell r="C116">
            <v>26</v>
          </cell>
          <cell r="D116" t="str">
            <v xml:space="preserve">ADMINISTRATION     </v>
          </cell>
          <cell r="E116" t="str">
            <v>CORPORATE STRUCTURE</v>
          </cell>
          <cell r="F116">
            <v>67</v>
          </cell>
        </row>
        <row r="117">
          <cell r="C117">
            <v>27</v>
          </cell>
          <cell r="D117" t="str">
            <v xml:space="preserve">ADMINISTRATION     </v>
          </cell>
          <cell r="E117" t="str">
            <v>COOPERATION</v>
          </cell>
          <cell r="F117">
            <v>40</v>
          </cell>
        </row>
        <row r="118">
          <cell r="C118">
            <v>28</v>
          </cell>
          <cell r="D118" t="str">
            <v xml:space="preserve">ADMINISTRATION     </v>
          </cell>
          <cell r="E118" t="str">
            <v>ACTIVITY OF MANAGEMENT</v>
          </cell>
          <cell r="F118">
            <v>30</v>
          </cell>
        </row>
        <row r="119">
          <cell r="C119">
            <v>29</v>
          </cell>
          <cell r="D119" t="str">
            <v xml:space="preserve">ADMINISTRATION     </v>
          </cell>
          <cell r="E119" t="str">
            <v>ORGANIZATION STRUCTURE</v>
          </cell>
          <cell r="F119">
            <v>20</v>
          </cell>
        </row>
        <row r="120">
          <cell r="C120">
            <v>30</v>
          </cell>
          <cell r="D120" t="str">
            <v xml:space="preserve">ADMINISTRATION     </v>
          </cell>
          <cell r="E120" t="str">
            <v>DELEGATION OF AUTHORITY</v>
          </cell>
          <cell r="F120">
            <v>15</v>
          </cell>
        </row>
        <row r="121">
          <cell r="C121">
            <v>31</v>
          </cell>
          <cell r="D121" t="str">
            <v xml:space="preserve">ADMINISTRATION     </v>
          </cell>
          <cell r="E121" t="str">
            <v>DEPT. MANUALIZATION</v>
          </cell>
          <cell r="F121">
            <v>66</v>
          </cell>
        </row>
        <row r="122">
          <cell r="C122">
            <v>32</v>
          </cell>
          <cell r="D122" t="str">
            <v xml:space="preserve">ADMINISTRATION     </v>
          </cell>
          <cell r="E122" t="str">
            <v>POLICIES</v>
          </cell>
          <cell r="F122">
            <v>65</v>
          </cell>
        </row>
        <row r="123">
          <cell r="C123">
            <v>33</v>
          </cell>
          <cell r="D123" t="str">
            <v xml:space="preserve">ADMINISTRATION     </v>
          </cell>
          <cell r="E123" t="str">
            <v>MANAGEMENT COMPENSATION</v>
          </cell>
          <cell r="F123">
            <v>57</v>
          </cell>
        </row>
        <row r="124">
          <cell r="C124">
            <v>34</v>
          </cell>
          <cell r="D124" t="str">
            <v xml:space="preserve">ADMINISTRATION     </v>
          </cell>
          <cell r="E124" t="str">
            <v>LONG RANGE PLANNING</v>
          </cell>
          <cell r="F124">
            <v>44</v>
          </cell>
        </row>
        <row r="125">
          <cell r="C125">
            <v>35</v>
          </cell>
          <cell r="D125" t="str">
            <v xml:space="preserve">ADMINISTRATION     </v>
          </cell>
          <cell r="E125" t="str">
            <v>TRAINING</v>
          </cell>
          <cell r="F125">
            <v>60</v>
          </cell>
        </row>
        <row r="126">
          <cell r="C126">
            <v>36</v>
          </cell>
          <cell r="D126" t="str">
            <v xml:space="preserve">ADMINISTRATION     </v>
          </cell>
          <cell r="E126" t="str">
            <v>EMPLOYEE ATTITUDES</v>
          </cell>
          <cell r="F126">
            <v>40</v>
          </cell>
        </row>
        <row r="127">
          <cell r="C127">
            <v>37</v>
          </cell>
          <cell r="D127" t="str">
            <v xml:space="preserve">ADMINISTRATION     </v>
          </cell>
          <cell r="E127" t="str">
            <v>WORKING CAPITAL</v>
          </cell>
          <cell r="F127">
            <v>40</v>
          </cell>
        </row>
        <row r="128">
          <cell r="C128">
            <v>38</v>
          </cell>
          <cell r="D128" t="str">
            <v xml:space="preserve">ADMINISTRATION     </v>
          </cell>
          <cell r="E128" t="str">
            <v>STATUS OF LIABILITIES</v>
          </cell>
          <cell r="F128">
            <v>56</v>
          </cell>
        </row>
        <row r="129">
          <cell r="C129">
            <v>39</v>
          </cell>
          <cell r="D129" t="str">
            <v xml:space="preserve">ADMINISTRATION     </v>
          </cell>
          <cell r="E129" t="str">
            <v>CREDIT POLICIES</v>
          </cell>
          <cell r="F129">
            <v>77</v>
          </cell>
        </row>
        <row r="130">
          <cell r="C130">
            <v>40</v>
          </cell>
          <cell r="D130" t="str">
            <v xml:space="preserve">ADMINISTRATION     </v>
          </cell>
          <cell r="E130" t="str">
            <v>CASH CONTROL</v>
          </cell>
          <cell r="F130">
            <v>85</v>
          </cell>
        </row>
        <row r="131">
          <cell r="C131">
            <v>41</v>
          </cell>
          <cell r="D131" t="str">
            <v xml:space="preserve">ADMINISTRATION     </v>
          </cell>
          <cell r="E131" t="str">
            <v>PROFIT TREND</v>
          </cell>
          <cell r="F131">
            <v>45</v>
          </cell>
        </row>
        <row r="132">
          <cell r="C132">
            <v>42</v>
          </cell>
          <cell r="D132" t="str">
            <v xml:space="preserve">ADMINISTRATION     </v>
          </cell>
          <cell r="E132" t="str">
            <v>COMPUTER UTILIZATION</v>
          </cell>
          <cell r="F132">
            <v>65</v>
          </cell>
        </row>
        <row r="133">
          <cell r="C133">
            <v>43</v>
          </cell>
          <cell r="D133" t="str">
            <v xml:space="preserve">ADMINISTRATION     </v>
          </cell>
          <cell r="E133" t="str">
            <v>ACCOUNTING</v>
          </cell>
          <cell r="F133">
            <v>60</v>
          </cell>
        </row>
        <row r="134">
          <cell r="C134">
            <v>44</v>
          </cell>
          <cell r="D134" t="str">
            <v xml:space="preserve">ADMINISTRATION     </v>
          </cell>
          <cell r="E134" t="str">
            <v>LABOR COST CONTROLS</v>
          </cell>
          <cell r="F134">
            <v>80</v>
          </cell>
        </row>
        <row r="135">
          <cell r="C135">
            <v>45</v>
          </cell>
          <cell r="D135" t="str">
            <v xml:space="preserve">ADMINISTRATION     </v>
          </cell>
          <cell r="E135" t="str">
            <v>EMPLOYEE SCHEDULING</v>
          </cell>
          <cell r="F135">
            <v>75</v>
          </cell>
        </row>
        <row r="136">
          <cell r="C136">
            <v>46</v>
          </cell>
          <cell r="D136" t="str">
            <v xml:space="preserve">ADMINISTRATION     </v>
          </cell>
          <cell r="E136" t="str">
            <v>EXPENSE CONTROL</v>
          </cell>
          <cell r="F136">
            <v>65</v>
          </cell>
        </row>
        <row r="137">
          <cell r="C137">
            <v>47</v>
          </cell>
          <cell r="D137" t="str">
            <v xml:space="preserve">ADMINISTRATION     </v>
          </cell>
          <cell r="E137" t="str">
            <v>INVENTORY CONTROL</v>
          </cell>
          <cell r="F137">
            <v>80</v>
          </cell>
        </row>
        <row r="138">
          <cell r="C138">
            <v>48</v>
          </cell>
          <cell r="D138" t="str">
            <v xml:space="preserve">ADMINISTRATION     </v>
          </cell>
          <cell r="E138" t="str">
            <v>PURCHASING &amp; RECEIVING</v>
          </cell>
          <cell r="F138">
            <v>80</v>
          </cell>
        </row>
        <row r="139">
          <cell r="C139">
            <v>49</v>
          </cell>
          <cell r="D139" t="str">
            <v xml:space="preserve">ADMINISTRATION     </v>
          </cell>
          <cell r="E139" t="str">
            <v>OPERATING REPORTS</v>
          </cell>
          <cell r="F139">
            <v>40</v>
          </cell>
        </row>
        <row r="140">
          <cell r="C140">
            <v>50</v>
          </cell>
          <cell r="D140" t="str">
            <v xml:space="preserve">ADMINISTRATION     </v>
          </cell>
          <cell r="E140" t="str">
            <v>INTERNAL COMMUNICATION</v>
          </cell>
          <cell r="F140">
            <v>45</v>
          </cell>
        </row>
        <row r="141">
          <cell r="C141">
            <v>51</v>
          </cell>
          <cell r="D141" t="str">
            <v xml:space="preserve">ADMINISTRATION     </v>
          </cell>
          <cell r="E141" t="str">
            <v>OFFICE PROCEDURES</v>
          </cell>
          <cell r="F141">
            <v>80</v>
          </cell>
        </row>
        <row r="142">
          <cell r="C142">
            <v>52</v>
          </cell>
          <cell r="D142" t="str">
            <v xml:space="preserve">ADMINISTRATION     </v>
          </cell>
          <cell r="E142" t="str">
            <v>PAYROLL PROCEDURES</v>
          </cell>
          <cell r="F142">
            <v>67</v>
          </cell>
        </row>
        <row r="143">
          <cell r="C143">
            <v>53</v>
          </cell>
          <cell r="D143" t="str">
            <v xml:space="preserve">ADMINISTRATION     </v>
          </cell>
          <cell r="E143" t="str">
            <v>EMPLOYEE CONTENTMENT</v>
          </cell>
          <cell r="F143">
            <v>40</v>
          </cell>
        </row>
        <row r="144">
          <cell r="C144">
            <v>54</v>
          </cell>
          <cell r="D144" t="str">
            <v xml:space="preserve">ADMINISTRATION     </v>
          </cell>
          <cell r="E144" t="str">
            <v>STATISTICAL INFORMATION</v>
          </cell>
          <cell r="F144">
            <v>30</v>
          </cell>
        </row>
        <row r="145">
          <cell r="C145">
            <v>55</v>
          </cell>
          <cell r="D145" t="str">
            <v xml:space="preserve">ADMINISTRATION     </v>
          </cell>
          <cell r="E145" t="str">
            <v>ACCURATE FORECASTING</v>
          </cell>
          <cell r="F145">
            <v>35</v>
          </cell>
        </row>
        <row r="146">
          <cell r="D146" t="str">
            <v>END OF ADMINISTRATION</v>
          </cell>
        </row>
        <row r="147">
          <cell r="C147">
            <v>56</v>
          </cell>
          <cell r="D147" t="str">
            <v>DISTRIBUTION</v>
          </cell>
          <cell r="E147" t="str">
            <v>MARKET RESEARCH</v>
          </cell>
          <cell r="F147">
            <v>45</v>
          </cell>
        </row>
        <row r="148">
          <cell r="C148">
            <v>57</v>
          </cell>
          <cell r="D148" t="str">
            <v>DISTRIBUTION</v>
          </cell>
          <cell r="E148" t="str">
            <v>BUSINESS PROMOTION</v>
          </cell>
          <cell r="F148">
            <v>66</v>
          </cell>
        </row>
        <row r="149">
          <cell r="C149">
            <v>58</v>
          </cell>
          <cell r="D149" t="str">
            <v>DISTRIBUTION</v>
          </cell>
          <cell r="E149" t="str">
            <v>ADVERTISING BUDGET</v>
          </cell>
          <cell r="F149">
            <v>56</v>
          </cell>
        </row>
        <row r="150">
          <cell r="C150">
            <v>59</v>
          </cell>
          <cell r="D150" t="str">
            <v>DISTRIBUTION</v>
          </cell>
          <cell r="E150" t="str">
            <v>PROMOTION MEDIA</v>
          </cell>
          <cell r="F150">
            <v>45</v>
          </cell>
        </row>
        <row r="151">
          <cell r="C151">
            <v>60</v>
          </cell>
          <cell r="D151" t="str">
            <v>DISTRIBUTION</v>
          </cell>
          <cell r="E151" t="str">
            <v>PROMOTION POLICIES</v>
          </cell>
          <cell r="F151">
            <v>45</v>
          </cell>
        </row>
        <row r="152">
          <cell r="C152">
            <v>61</v>
          </cell>
          <cell r="D152" t="str">
            <v>DISTRIBUTION</v>
          </cell>
          <cell r="E152" t="str">
            <v>PROMOTION MANAGEMENT</v>
          </cell>
          <cell r="F152">
            <v>30</v>
          </cell>
        </row>
        <row r="153">
          <cell r="C153">
            <v>62</v>
          </cell>
          <cell r="D153" t="str">
            <v>DISTRIBUTION</v>
          </cell>
          <cell r="E153" t="str">
            <v>PROMOTION PERSONNEL</v>
          </cell>
          <cell r="F153">
            <v>30</v>
          </cell>
        </row>
        <row r="154">
          <cell r="C154">
            <v>63</v>
          </cell>
          <cell r="D154" t="str">
            <v>DISTRIBUTION</v>
          </cell>
          <cell r="E154" t="str">
            <v>PROMOTION TRAINING</v>
          </cell>
          <cell r="F154">
            <v>30</v>
          </cell>
        </row>
        <row r="155">
          <cell r="C155">
            <v>64</v>
          </cell>
          <cell r="D155" t="str">
            <v>DISTRIBUTION</v>
          </cell>
          <cell r="E155" t="str">
            <v>PROMOTION COMPENSATION</v>
          </cell>
          <cell r="F155">
            <v>67</v>
          </cell>
        </row>
        <row r="156">
          <cell r="C156">
            <v>65</v>
          </cell>
          <cell r="D156" t="str">
            <v>DISTRIBUTION</v>
          </cell>
          <cell r="E156" t="str">
            <v>CUSTOMER ATTITUDE</v>
          </cell>
          <cell r="F156">
            <v>77</v>
          </cell>
        </row>
        <row r="157">
          <cell r="C157">
            <v>66</v>
          </cell>
          <cell r="D157" t="str">
            <v>DISTRIBUTION</v>
          </cell>
          <cell r="E157" t="str">
            <v>CUSTOMER COMMUNICATION</v>
          </cell>
          <cell r="F157">
            <v>65</v>
          </cell>
        </row>
        <row r="158">
          <cell r="C158">
            <v>67</v>
          </cell>
          <cell r="D158" t="str">
            <v>DISTRIBUTION</v>
          </cell>
          <cell r="E158" t="str">
            <v>PRICING</v>
          </cell>
          <cell r="F158">
            <v>76</v>
          </cell>
        </row>
        <row r="159">
          <cell r="C159">
            <v>68</v>
          </cell>
          <cell r="D159" t="str">
            <v>DISTRIBUTION</v>
          </cell>
          <cell r="E159" t="str">
            <v>MARKET COVERAGE</v>
          </cell>
          <cell r="F159">
            <v>55</v>
          </cell>
        </row>
        <row r="160">
          <cell r="C160">
            <v>69</v>
          </cell>
          <cell r="D160" t="str">
            <v>DISTRIBUTION</v>
          </cell>
          <cell r="E160" t="str">
            <v>POTENTIAL VS. ACTUAL</v>
          </cell>
          <cell r="F160">
            <v>67</v>
          </cell>
        </row>
        <row r="161">
          <cell r="C161">
            <v>70</v>
          </cell>
          <cell r="D161" t="str">
            <v>DISTRIBUTION</v>
          </cell>
          <cell r="E161" t="str">
            <v>PRODUCTS/SERVICE ON TIME</v>
          </cell>
          <cell r="F161">
            <v>56</v>
          </cell>
        </row>
        <row r="162">
          <cell r="C162">
            <v>71</v>
          </cell>
          <cell r="D162" t="str">
            <v>DISTRIBUTION</v>
          </cell>
          <cell r="E162" t="str">
            <v>NEW CUSTOMER PROCESSING</v>
          </cell>
          <cell r="F162">
            <v>45</v>
          </cell>
        </row>
        <row r="163">
          <cell r="C163">
            <v>72</v>
          </cell>
          <cell r="D163" t="str">
            <v>DISTRIBUTION</v>
          </cell>
          <cell r="E163" t="str">
            <v>CUSTOMER INSIDE PROCESSING</v>
          </cell>
          <cell r="F163">
            <v>65</v>
          </cell>
        </row>
        <row r="164">
          <cell r="C164">
            <v>73</v>
          </cell>
          <cell r="D164" t="str">
            <v>DISTRIBUTION</v>
          </cell>
          <cell r="E164" t="str">
            <v>PROCESS METHODS</v>
          </cell>
          <cell r="F164">
            <v>64</v>
          </cell>
        </row>
        <row r="165">
          <cell r="C165">
            <v>74</v>
          </cell>
          <cell r="D165" t="str">
            <v>DISTRIBUTION</v>
          </cell>
          <cell r="E165" t="str">
            <v>SPACE UTILIZATION</v>
          </cell>
          <cell r="F165">
            <v>68</v>
          </cell>
        </row>
        <row r="166">
          <cell r="C166">
            <v>75</v>
          </cell>
          <cell r="D166" t="str">
            <v>DISTRIBUTION</v>
          </cell>
          <cell r="E166" t="str">
            <v>TERRITORY COVERAGE</v>
          </cell>
          <cell r="F166">
            <v>56</v>
          </cell>
        </row>
        <row r="167">
          <cell r="C167">
            <v>76</v>
          </cell>
          <cell r="D167" t="str">
            <v>DISTRIBUTION</v>
          </cell>
          <cell r="E167" t="str">
            <v>COMPUTER UTILIZATION</v>
          </cell>
          <cell r="F167">
            <v>87</v>
          </cell>
        </row>
        <row r="168">
          <cell r="C168">
            <v>77</v>
          </cell>
          <cell r="D168" t="str">
            <v>DISTRIBUTION</v>
          </cell>
          <cell r="E168" t="str">
            <v>CUSTOMER DIVERSIFICATION</v>
          </cell>
          <cell r="F168">
            <v>56</v>
          </cell>
        </row>
        <row r="169">
          <cell r="C169">
            <v>78</v>
          </cell>
          <cell r="D169" t="str">
            <v>DISTRIBUTION</v>
          </cell>
          <cell r="E169" t="str">
            <v>FOLLOWUP PROCESSING</v>
          </cell>
          <cell r="F169">
            <v>56</v>
          </cell>
        </row>
        <row r="170">
          <cell r="C170">
            <v>79</v>
          </cell>
          <cell r="D170" t="str">
            <v>DISTRIBUTION</v>
          </cell>
          <cell r="E170" t="str">
            <v>EQUIPMENT UTILIZATION</v>
          </cell>
          <cell r="F170">
            <v>76</v>
          </cell>
        </row>
        <row r="171">
          <cell r="C171">
            <v>80</v>
          </cell>
          <cell r="D171" t="str">
            <v>DISTRIBUTION</v>
          </cell>
          <cell r="E171" t="str">
            <v>ROUTING</v>
          </cell>
          <cell r="F171">
            <v>45</v>
          </cell>
        </row>
      </sheetData>
      <sheetData sheetId="1" refreshError="1">
        <row r="6">
          <cell r="I6" t="str">
            <v>Construction - Nonresidential Buildings</v>
          </cell>
          <cell r="M6" t="str">
            <v>Construction - Heavy Construction</v>
          </cell>
          <cell r="Q6" t="str">
            <v>Construction - Residential Buildings</v>
          </cell>
          <cell r="U6" t="str">
            <v>Construction - Special Trade Contractors</v>
          </cell>
          <cell r="Y6" t="str">
            <v>Health Services - Chiropractors</v>
          </cell>
          <cell r="AC6" t="str">
            <v>Health Services - Day Care</v>
          </cell>
          <cell r="AG6" t="str">
            <v>Health Services - Dentists</v>
          </cell>
          <cell r="AK6" t="str">
            <v>Health Services - Home Health Care Services</v>
          </cell>
          <cell r="AO6" t="str">
            <v>Health Services - Mental Health &amp; Social Therapists</v>
          </cell>
          <cell r="AS6" t="str">
            <v>Health Services - Nursing &amp; Residential Care</v>
          </cell>
          <cell r="AW6" t="str">
            <v>Health Services - Optometrists</v>
          </cell>
          <cell r="BA6" t="str">
            <v>Health Services - Physicians</v>
          </cell>
          <cell r="BE6" t="str">
            <v>Health Services - Podiatrists</v>
          </cell>
          <cell r="BI6" t="str">
            <v>Health Services - Psychiatrists</v>
          </cell>
          <cell r="BM6" t="str">
            <v>Health Services - Social Assistance</v>
          </cell>
          <cell r="BQ6" t="str">
            <v>Manufacturing - Apparel</v>
          </cell>
          <cell r="BU6" t="str">
            <v>Manufacturing - Fabricated Metal Products</v>
          </cell>
          <cell r="BY6" t="str">
            <v>Manufacturing - Food Products</v>
          </cell>
          <cell r="CC6" t="str">
            <v>Manufacturing - Furniture &amp; Related Products</v>
          </cell>
          <cell r="CG6" t="str">
            <v>Manufacturing - Machinery</v>
          </cell>
          <cell r="CK6" t="str">
            <v>Manufacturing - Printing &amp; Related Activities</v>
          </cell>
          <cell r="CO6" t="str">
            <v>Manufacturing - Wood Products</v>
          </cell>
          <cell r="CS6" t="str">
            <v>Other Services - Auto Oil Change, Car Washes &amp; Related Services</v>
          </cell>
          <cell r="CW6" t="str">
            <v>Other Services - Automotive Body Shops</v>
          </cell>
          <cell r="DA6" t="str">
            <v>Other Services - Automotive Mechanical &amp; Electrical Repair</v>
          </cell>
          <cell r="DE6" t="str">
            <v>Other Services - Hotels &amp; Inns</v>
          </cell>
          <cell r="DI6" t="str">
            <v>Other Services - Miscellaneous Repair Services</v>
          </cell>
          <cell r="DM6" t="str">
            <v>Other Services - Personal &amp; Laundry Services</v>
          </cell>
          <cell r="DQ6" t="str">
            <v>Retailing - Building Materials &amp; Garden Supplies</v>
          </cell>
          <cell r="DU6" t="str">
            <v>Retailing - Catalog &amp; Multi-level Marketing</v>
          </cell>
          <cell r="DY6" t="str">
            <v>Retailing - Clothing &amp; Accessories</v>
          </cell>
          <cell r="EC6" t="str">
            <v>Retailing - Electronics &amp; Appliances</v>
          </cell>
          <cell r="EG6" t="str">
            <v>Retailing - Furniture &amp; Home Furnishings</v>
          </cell>
          <cell r="EK6" t="str">
            <v>Retailing - Gasoline Stations</v>
          </cell>
          <cell r="EO6" t="str">
            <v>Retailing - General Merchandise</v>
          </cell>
          <cell r="ES6" t="str">
            <v>Retailing - Grocery &amp; Beverage Stores</v>
          </cell>
          <cell r="EW6" t="str">
            <v>Retailing - Health &amp; Personal Care Stores</v>
          </cell>
          <cell r="FA6" t="str">
            <v>Retailing - Motor Vehicles &amp; Parts</v>
          </cell>
          <cell r="FE6" t="str">
            <v>Retailing - Other Retail Products</v>
          </cell>
          <cell r="FI6" t="str">
            <v>Retailing - Restaurants &amp; Drinking Places</v>
          </cell>
          <cell r="FM6" t="str">
            <v>Retailing - Sporting Goods, Hobbies, Books &amp; Music</v>
          </cell>
          <cell r="FQ6" t="str">
            <v>Services - Administrative &amp; Personnel Support</v>
          </cell>
          <cell r="FU6" t="str">
            <v>Services - Advertising &amp; Related Services</v>
          </cell>
          <cell r="FY6" t="str">
            <v>Services - Architectural Services</v>
          </cell>
          <cell r="GC6" t="str">
            <v>Services - Certified Public Accountants</v>
          </cell>
          <cell r="GG6" t="str">
            <v>Services - Computer Programming &amp; Systems Design</v>
          </cell>
          <cell r="GK6" t="str">
            <v>Services - Drafting &amp; Related Services</v>
          </cell>
        </row>
        <row r="8">
          <cell r="K8">
            <v>1</v>
          </cell>
          <cell r="O8">
            <v>1</v>
          </cell>
          <cell r="S8">
            <v>1</v>
          </cell>
          <cell r="W8">
            <v>1</v>
          </cell>
          <cell r="AA8">
            <v>1</v>
          </cell>
          <cell r="AE8">
            <v>1</v>
          </cell>
          <cell r="AI8">
            <v>1</v>
          </cell>
          <cell r="AM8">
            <v>1</v>
          </cell>
          <cell r="AQ8">
            <v>1</v>
          </cell>
          <cell r="AU8">
            <v>1</v>
          </cell>
          <cell r="AY8">
            <v>1</v>
          </cell>
          <cell r="BC8">
            <v>1</v>
          </cell>
          <cell r="BG8">
            <v>1</v>
          </cell>
          <cell r="BK8">
            <v>1</v>
          </cell>
          <cell r="BO8">
            <v>1</v>
          </cell>
          <cell r="BS8">
            <v>1</v>
          </cell>
          <cell r="BW8">
            <v>1</v>
          </cell>
          <cell r="CA8">
            <v>1</v>
          </cell>
          <cell r="CE8">
            <v>1</v>
          </cell>
          <cell r="CI8">
            <v>1</v>
          </cell>
          <cell r="CM8">
            <v>1</v>
          </cell>
          <cell r="CQ8">
            <v>1</v>
          </cell>
          <cell r="CU8">
            <v>1</v>
          </cell>
          <cell r="CY8">
            <v>1</v>
          </cell>
          <cell r="DC8">
            <v>1</v>
          </cell>
          <cell r="DG8">
            <v>1</v>
          </cell>
          <cell r="DK8">
            <v>1</v>
          </cell>
          <cell r="DO8">
            <v>1</v>
          </cell>
          <cell r="DS8">
            <v>1</v>
          </cell>
          <cell r="DW8">
            <v>1</v>
          </cell>
          <cell r="EA8">
            <v>1</v>
          </cell>
          <cell r="EE8">
            <v>1</v>
          </cell>
          <cell r="EI8">
            <v>1</v>
          </cell>
          <cell r="EM8">
            <v>1</v>
          </cell>
          <cell r="EQ8">
            <v>1</v>
          </cell>
          <cell r="EU8">
            <v>1</v>
          </cell>
          <cell r="EY8">
            <v>1</v>
          </cell>
          <cell r="FC8">
            <v>1</v>
          </cell>
          <cell r="FG8">
            <v>1</v>
          </cell>
          <cell r="FK8">
            <v>1</v>
          </cell>
          <cell r="FO8">
            <v>1</v>
          </cell>
          <cell r="FS8">
            <v>1</v>
          </cell>
          <cell r="FW8">
            <v>1</v>
          </cell>
          <cell r="GA8">
            <v>1</v>
          </cell>
          <cell r="GE8">
            <v>1</v>
          </cell>
          <cell r="GI8">
            <v>1</v>
          </cell>
          <cell r="GM8">
            <v>1</v>
          </cell>
        </row>
        <row r="9">
          <cell r="K9">
            <v>0.84199999999999997</v>
          </cell>
          <cell r="O9">
            <v>0.85799999999999998</v>
          </cell>
          <cell r="S9">
            <v>0.83799999999999997</v>
          </cell>
          <cell r="W9">
            <v>0.75700000000000001</v>
          </cell>
          <cell r="AA9">
            <v>0.58399999999999996</v>
          </cell>
          <cell r="AE9">
            <v>0.54</v>
          </cell>
          <cell r="AI9">
            <v>0.622</v>
          </cell>
          <cell r="AM9">
            <v>0.499</v>
          </cell>
          <cell r="AQ9">
            <v>0.45800000000000002</v>
          </cell>
          <cell r="AU9">
            <v>0.67200000000000004</v>
          </cell>
          <cell r="AY9">
            <v>0.73199999999999998</v>
          </cell>
          <cell r="BC9">
            <v>0.438</v>
          </cell>
          <cell r="BG9">
            <v>0.58899999999999997</v>
          </cell>
          <cell r="BK9">
            <v>0.40500000000000003</v>
          </cell>
          <cell r="BO9">
            <v>0.42899999999999999</v>
          </cell>
          <cell r="BS9">
            <v>0.875</v>
          </cell>
          <cell r="BW9">
            <v>0.81299999999999994</v>
          </cell>
          <cell r="CA9">
            <v>0.84799999999999998</v>
          </cell>
          <cell r="CE9">
            <v>0.78100000000000003</v>
          </cell>
          <cell r="CI9">
            <v>0.76200000000000001</v>
          </cell>
          <cell r="CM9">
            <v>0.81799999999999995</v>
          </cell>
          <cell r="CQ9">
            <v>0.90200000000000002</v>
          </cell>
          <cell r="CU9">
            <v>0.83599999999999997</v>
          </cell>
          <cell r="CY9">
            <v>0.84</v>
          </cell>
          <cell r="DC9">
            <v>0.83799999999999997</v>
          </cell>
          <cell r="DG9">
            <v>0.84299999999999997</v>
          </cell>
          <cell r="DK9">
            <v>0.73199999999999998</v>
          </cell>
          <cell r="DO9">
            <v>0.63600000000000001</v>
          </cell>
          <cell r="DS9">
            <v>0.89600000000000002</v>
          </cell>
          <cell r="DW9">
            <v>0.76200000000000001</v>
          </cell>
          <cell r="EA9">
            <v>0.86299999999999999</v>
          </cell>
          <cell r="EE9">
            <v>0.877</v>
          </cell>
          <cell r="EI9">
            <v>0.86899999999999999</v>
          </cell>
          <cell r="EM9">
            <v>0.96699999999999997</v>
          </cell>
          <cell r="EQ9">
            <v>0.89800000000000002</v>
          </cell>
          <cell r="EU9">
            <v>0.94</v>
          </cell>
          <cell r="EY9">
            <v>0.84299999999999997</v>
          </cell>
          <cell r="FC9">
            <v>0.93600000000000005</v>
          </cell>
          <cell r="FG9">
            <v>0.86499999999999999</v>
          </cell>
          <cell r="FK9">
            <v>0.89100000000000001</v>
          </cell>
          <cell r="FO9">
            <v>0.875</v>
          </cell>
          <cell r="FS9">
            <v>0.64500000000000002</v>
          </cell>
          <cell r="FW9">
            <v>0.69399999999999995</v>
          </cell>
          <cell r="GA9">
            <v>0.67100000000000004</v>
          </cell>
          <cell r="GE9">
            <v>0.54600000000000004</v>
          </cell>
          <cell r="GI9">
            <v>0.50800000000000001</v>
          </cell>
          <cell r="GM9">
            <v>0.39200000000000002</v>
          </cell>
        </row>
        <row r="10">
          <cell r="K10">
            <v>0.158</v>
          </cell>
          <cell r="O10">
            <v>0.14199999999999999</v>
          </cell>
          <cell r="S10">
            <v>0.16200000000000001</v>
          </cell>
          <cell r="W10">
            <v>0.24299999999999999</v>
          </cell>
          <cell r="AA10">
            <v>0.41599999999999998</v>
          </cell>
          <cell r="AE10">
            <v>0.46</v>
          </cell>
          <cell r="AI10">
            <v>0.378</v>
          </cell>
          <cell r="AM10">
            <v>0.501</v>
          </cell>
          <cell r="AQ10">
            <v>0.54200000000000004</v>
          </cell>
          <cell r="AU10">
            <v>0.32800000000000001</v>
          </cell>
          <cell r="AY10">
            <v>0.26800000000000002</v>
          </cell>
          <cell r="BC10">
            <v>0.56200000000000006</v>
          </cell>
          <cell r="BG10">
            <v>0.41099999999999998</v>
          </cell>
          <cell r="BK10">
            <v>0.59499999999999997</v>
          </cell>
          <cell r="BO10">
            <v>0.57099999999999995</v>
          </cell>
          <cell r="BS10">
            <v>0.125</v>
          </cell>
          <cell r="BW10">
            <v>0.187</v>
          </cell>
          <cell r="CA10">
            <v>0.152</v>
          </cell>
          <cell r="CE10">
            <v>0.219</v>
          </cell>
          <cell r="CI10">
            <v>0.23799999999999999</v>
          </cell>
          <cell r="CM10">
            <v>0.182</v>
          </cell>
          <cell r="CQ10">
            <v>9.8000000000000004E-2</v>
          </cell>
          <cell r="CU10">
            <v>0.16400000000000001</v>
          </cell>
          <cell r="CY10">
            <v>0.16</v>
          </cell>
          <cell r="DC10">
            <v>0.16200000000000001</v>
          </cell>
          <cell r="DG10">
            <v>0.157</v>
          </cell>
          <cell r="DK10">
            <v>0.26800000000000002</v>
          </cell>
          <cell r="DO10">
            <v>0.36399999999999999</v>
          </cell>
          <cell r="DS10">
            <v>0.104</v>
          </cell>
          <cell r="DW10">
            <v>0.23799999999999999</v>
          </cell>
          <cell r="EA10">
            <v>0.13700000000000001</v>
          </cell>
          <cell r="EE10">
            <v>0.123</v>
          </cell>
          <cell r="EI10">
            <v>0.13100000000000001</v>
          </cell>
          <cell r="EM10">
            <v>3.3000000000000002E-2</v>
          </cell>
          <cell r="EQ10">
            <v>0.10199999999999999</v>
          </cell>
          <cell r="EU10">
            <v>0.06</v>
          </cell>
          <cell r="EY10">
            <v>0.157</v>
          </cell>
          <cell r="FC10">
            <v>6.4000000000000001E-2</v>
          </cell>
          <cell r="FG10">
            <v>0.13500000000000001</v>
          </cell>
          <cell r="FK10">
            <v>0.109</v>
          </cell>
          <cell r="FO10">
            <v>0.125</v>
          </cell>
          <cell r="FS10">
            <v>0.35499999999999998</v>
          </cell>
          <cell r="FW10">
            <v>0.30599999999999999</v>
          </cell>
          <cell r="GA10">
            <v>0.32900000000000001</v>
          </cell>
          <cell r="GE10">
            <v>0.45400000000000001</v>
          </cell>
          <cell r="GI10">
            <v>0.49199999999999999</v>
          </cell>
          <cell r="GM10">
            <v>0.60799999999999998</v>
          </cell>
        </row>
        <row r="13">
          <cell r="K13">
            <v>0.58299999999999996</v>
          </cell>
          <cell r="O13">
            <v>0.371</v>
          </cell>
          <cell r="S13">
            <v>0.60499999999999998</v>
          </cell>
          <cell r="W13">
            <v>0.38700000000000001</v>
          </cell>
          <cell r="AA13">
            <v>4.1000000000000002E-2</v>
          </cell>
          <cell r="AE13">
            <v>0.02</v>
          </cell>
          <cell r="AI13">
            <v>7.0999999999999994E-2</v>
          </cell>
          <cell r="AM13">
            <v>2.5999999999999999E-2</v>
          </cell>
          <cell r="AQ13">
            <v>3.7999999999999999E-2</v>
          </cell>
          <cell r="AU13">
            <v>6.3E-2</v>
          </cell>
          <cell r="AY13">
            <v>0.27</v>
          </cell>
          <cell r="BC13">
            <v>2.5000000000000001E-2</v>
          </cell>
          <cell r="BG13">
            <v>1.4999999999999999E-2</v>
          </cell>
          <cell r="BK13">
            <v>1.9E-2</v>
          </cell>
          <cell r="BO13">
            <v>3.4000000000000002E-2</v>
          </cell>
          <cell r="BS13">
            <v>0.44800000000000001</v>
          </cell>
          <cell r="BW13">
            <v>0.443</v>
          </cell>
          <cell r="CA13">
            <v>0.629</v>
          </cell>
          <cell r="CE13">
            <v>0.47299999999999998</v>
          </cell>
          <cell r="CI13">
            <v>0.44400000000000001</v>
          </cell>
          <cell r="CM13">
            <v>0.41799999999999998</v>
          </cell>
          <cell r="CQ13">
            <v>0.6</v>
          </cell>
          <cell r="CU13">
            <v>0.35799999999999998</v>
          </cell>
          <cell r="CY13">
            <v>0.38700000000000001</v>
          </cell>
          <cell r="DC13">
            <v>0.437</v>
          </cell>
          <cell r="DG13">
            <v>0.123</v>
          </cell>
          <cell r="DK13">
            <v>0.34799999999999998</v>
          </cell>
          <cell r="DO13">
            <v>0.13800000000000001</v>
          </cell>
          <cell r="DS13">
            <v>0.61799999999999999</v>
          </cell>
          <cell r="DW13">
            <v>0.45800000000000002</v>
          </cell>
          <cell r="EA13">
            <v>0.58699999999999997</v>
          </cell>
          <cell r="EE13">
            <v>0.626</v>
          </cell>
          <cell r="EI13">
            <v>0.53700000000000003</v>
          </cell>
          <cell r="EM13">
            <v>0.83099999999999996</v>
          </cell>
          <cell r="EQ13">
            <v>0.65200000000000002</v>
          </cell>
          <cell r="EU13">
            <v>0.74399999999999999</v>
          </cell>
          <cell r="EY13">
            <v>0.61599999999999999</v>
          </cell>
          <cell r="FC13">
            <v>0.79500000000000004</v>
          </cell>
          <cell r="FG13">
            <v>0.54</v>
          </cell>
          <cell r="FK13">
            <v>0.42499999999999999</v>
          </cell>
          <cell r="FO13">
            <v>0.6</v>
          </cell>
          <cell r="FS13">
            <v>0.20499999999999999</v>
          </cell>
          <cell r="FW13">
            <v>0.34300000000000003</v>
          </cell>
          <cell r="GA13">
            <v>0.186</v>
          </cell>
          <cell r="GE13">
            <v>8.0000000000000002E-3</v>
          </cell>
          <cell r="GI13">
            <v>0.245</v>
          </cell>
          <cell r="GM13">
            <v>8.9999999999999993E-3</v>
          </cell>
        </row>
        <row r="14">
          <cell r="K14">
            <v>3.6999999999999998E-2</v>
          </cell>
          <cell r="O14">
            <v>6.9000000000000006E-2</v>
          </cell>
          <cell r="S14">
            <v>3.4000000000000002E-2</v>
          </cell>
          <cell r="W14">
            <v>6.4000000000000001E-2</v>
          </cell>
          <cell r="AA14">
            <v>0.113</v>
          </cell>
          <cell r="AE14">
            <v>4.2000000000000003E-2</v>
          </cell>
          <cell r="AI14">
            <v>0.19700000000000001</v>
          </cell>
          <cell r="AM14">
            <v>7.3999999999999996E-2</v>
          </cell>
          <cell r="AQ14">
            <v>4.4999999999999998E-2</v>
          </cell>
          <cell r="AU14">
            <v>0.16</v>
          </cell>
          <cell r="AY14">
            <v>0.13200000000000001</v>
          </cell>
          <cell r="BC14">
            <v>0.111</v>
          </cell>
          <cell r="BG14">
            <v>0.11600000000000001</v>
          </cell>
          <cell r="BK14">
            <v>7.8E-2</v>
          </cell>
          <cell r="BO14">
            <v>1.2999999999999999E-2</v>
          </cell>
          <cell r="BS14">
            <v>0.106</v>
          </cell>
          <cell r="BW14">
            <v>6.8000000000000005E-2</v>
          </cell>
          <cell r="CA14">
            <v>4.5999999999999999E-2</v>
          </cell>
          <cell r="CE14">
            <v>4.1000000000000002E-2</v>
          </cell>
          <cell r="CI14">
            <v>8.5999999999999993E-2</v>
          </cell>
          <cell r="CM14">
            <v>9.1999999999999998E-2</v>
          </cell>
          <cell r="CQ14">
            <v>4.2999999999999997E-2</v>
          </cell>
          <cell r="CU14">
            <v>0.1</v>
          </cell>
          <cell r="CY14">
            <v>0.109</v>
          </cell>
          <cell r="DC14">
            <v>9.1999999999999998E-2</v>
          </cell>
          <cell r="DG14">
            <v>0.107</v>
          </cell>
          <cell r="DK14">
            <v>4.2000000000000003E-2</v>
          </cell>
          <cell r="DO14">
            <v>7.9000000000000001E-2</v>
          </cell>
          <cell r="DS14">
            <v>6.5000000000000002E-2</v>
          </cell>
          <cell r="DW14">
            <v>1.4999999999999999E-2</v>
          </cell>
          <cell r="EA14">
            <v>6.3E-2</v>
          </cell>
          <cell r="EE14">
            <v>7.2999999999999995E-2</v>
          </cell>
          <cell r="EI14">
            <v>6.4000000000000001E-2</v>
          </cell>
          <cell r="EM14">
            <v>4.4999999999999998E-2</v>
          </cell>
          <cell r="EQ14">
            <v>5.2999999999999999E-2</v>
          </cell>
          <cell r="EU14">
            <v>4.9000000000000002E-2</v>
          </cell>
          <cell r="EY14">
            <v>5.2999999999999999E-2</v>
          </cell>
          <cell r="FC14">
            <v>2.5999999999999999E-2</v>
          </cell>
          <cell r="FG14">
            <v>6.4000000000000001E-2</v>
          </cell>
          <cell r="FK14">
            <v>0.154</v>
          </cell>
          <cell r="FO14">
            <v>4.3999999999999997E-2</v>
          </cell>
          <cell r="FS14">
            <v>7.1999999999999995E-2</v>
          </cell>
          <cell r="FW14">
            <v>1.9E-2</v>
          </cell>
          <cell r="GA14">
            <v>0.111</v>
          </cell>
          <cell r="GE14">
            <v>0.14599999999999999</v>
          </cell>
          <cell r="GI14">
            <v>2.7E-2</v>
          </cell>
          <cell r="GM14">
            <v>0.11700000000000001</v>
          </cell>
        </row>
        <row r="15">
          <cell r="K15">
            <v>3.0000000000000001E-3</v>
          </cell>
          <cell r="O15">
            <v>2E-3</v>
          </cell>
          <cell r="S15">
            <v>2E-3</v>
          </cell>
          <cell r="W15">
            <v>5.0000000000000001E-3</v>
          </cell>
          <cell r="AA15">
            <v>2.4E-2</v>
          </cell>
          <cell r="AE15">
            <v>3.0000000000000001E-3</v>
          </cell>
          <cell r="AI15">
            <v>8.9999999999999993E-3</v>
          </cell>
          <cell r="AM15">
            <v>2E-3</v>
          </cell>
          <cell r="AQ15">
            <v>6.0000000000000001E-3</v>
          </cell>
          <cell r="AU15">
            <v>4.0000000000000001E-3</v>
          </cell>
          <cell r="AY15">
            <v>1.4999999999999999E-2</v>
          </cell>
          <cell r="BC15">
            <v>4.0000000000000001E-3</v>
          </cell>
          <cell r="BG15">
            <v>1.2999999999999999E-2</v>
          </cell>
          <cell r="BK15">
            <v>4.0000000000000001E-3</v>
          </cell>
          <cell r="BO15">
            <v>7.0000000000000001E-3</v>
          </cell>
          <cell r="BS15">
            <v>8.0000000000000002E-3</v>
          </cell>
          <cell r="BW15">
            <v>7.0000000000000001E-3</v>
          </cell>
          <cell r="CA15">
            <v>4.0000000000000001E-3</v>
          </cell>
          <cell r="CE15">
            <v>4.0000000000000001E-3</v>
          </cell>
          <cell r="CI15">
            <v>3.0000000000000001E-3</v>
          </cell>
          <cell r="CM15">
            <v>1.0999999999999999E-2</v>
          </cell>
          <cell r="CQ15">
            <v>8.0000000000000002E-3</v>
          </cell>
          <cell r="CU15">
            <v>1.2999999999999999E-2</v>
          </cell>
          <cell r="CY15">
            <v>8.9999999999999993E-3</v>
          </cell>
          <cell r="DC15">
            <v>0.01</v>
          </cell>
          <cell r="DG15">
            <v>0.02</v>
          </cell>
          <cell r="DK15">
            <v>1.2E-2</v>
          </cell>
          <cell r="DO15">
            <v>1.4E-2</v>
          </cell>
          <cell r="DS15">
            <v>1.2E-2</v>
          </cell>
          <cell r="DW15">
            <v>1.0999999999999999E-2</v>
          </cell>
          <cell r="EA15">
            <v>1.4E-2</v>
          </cell>
          <cell r="EE15">
            <v>1.9E-2</v>
          </cell>
          <cell r="EI15">
            <v>2.4E-2</v>
          </cell>
          <cell r="EM15">
            <v>2E-3</v>
          </cell>
          <cell r="EQ15">
            <v>7.0000000000000001E-3</v>
          </cell>
          <cell r="EU15">
            <v>4.0000000000000001E-3</v>
          </cell>
          <cell r="EY15">
            <v>8.9999999999999993E-3</v>
          </cell>
          <cell r="FC15">
            <v>7.0000000000000001E-3</v>
          </cell>
          <cell r="FG15">
            <v>1.4999999999999999E-2</v>
          </cell>
          <cell r="FK15">
            <v>1.6E-2</v>
          </cell>
          <cell r="FO15">
            <v>1.2999999999999999E-2</v>
          </cell>
          <cell r="FS15">
            <v>1.0999999999999999E-2</v>
          </cell>
          <cell r="FW15">
            <v>2.7E-2</v>
          </cell>
          <cell r="GA15">
            <v>5.0000000000000001E-3</v>
          </cell>
          <cell r="GE15">
            <v>7.0000000000000001E-3</v>
          </cell>
          <cell r="GI15">
            <v>5.0000000000000001E-3</v>
          </cell>
          <cell r="GM15">
            <v>2E-3</v>
          </cell>
        </row>
        <row r="16">
          <cell r="K16">
            <v>3.5999999999999997E-2</v>
          </cell>
          <cell r="O16">
            <v>4.7E-2</v>
          </cell>
          <cell r="S16">
            <v>2.9000000000000001E-2</v>
          </cell>
          <cell r="W16">
            <v>5.6000000000000001E-2</v>
          </cell>
          <cell r="AA16">
            <v>1.4999999999999999E-2</v>
          </cell>
          <cell r="AE16">
            <v>3.3000000000000002E-2</v>
          </cell>
          <cell r="AI16">
            <v>5.0000000000000001E-3</v>
          </cell>
          <cell r="AM16">
            <v>7.9000000000000001E-2</v>
          </cell>
          <cell r="AQ16">
            <v>3.4000000000000002E-2</v>
          </cell>
          <cell r="AU16">
            <v>3.6999999999999998E-2</v>
          </cell>
          <cell r="AY16">
            <v>6.0000000000000001E-3</v>
          </cell>
          <cell r="BC16">
            <v>1.2E-2</v>
          </cell>
          <cell r="BG16">
            <v>1.7999999999999999E-2</v>
          </cell>
          <cell r="BK16">
            <v>1.4999999999999999E-2</v>
          </cell>
          <cell r="BO16">
            <v>6.7000000000000004E-2</v>
          </cell>
          <cell r="BS16">
            <v>1.4999999999999999E-2</v>
          </cell>
          <cell r="BW16">
            <v>2.3E-2</v>
          </cell>
          <cell r="CA16">
            <v>1.7000000000000001E-2</v>
          </cell>
          <cell r="CE16">
            <v>4.2999999999999997E-2</v>
          </cell>
          <cell r="CI16">
            <v>2.1000000000000001E-2</v>
          </cell>
          <cell r="CM16">
            <v>2.9000000000000001E-2</v>
          </cell>
          <cell r="CQ16">
            <v>2.1000000000000001E-2</v>
          </cell>
          <cell r="CU16">
            <v>3.5999999999999997E-2</v>
          </cell>
          <cell r="CY16">
            <v>2.8000000000000001E-2</v>
          </cell>
          <cell r="DC16">
            <v>2.1999999999999999E-2</v>
          </cell>
          <cell r="DG16">
            <v>1.4999999999999999E-2</v>
          </cell>
          <cell r="DK16">
            <v>6.4000000000000001E-2</v>
          </cell>
          <cell r="DO16">
            <v>3.5999999999999997E-2</v>
          </cell>
          <cell r="DS16">
            <v>2.3E-2</v>
          </cell>
          <cell r="DW16">
            <v>6.5000000000000002E-2</v>
          </cell>
          <cell r="EA16">
            <v>1.2999999999999999E-2</v>
          </cell>
          <cell r="EE16">
            <v>0.01</v>
          </cell>
          <cell r="EI16">
            <v>2.5000000000000001E-2</v>
          </cell>
          <cell r="EM16">
            <v>2E-3</v>
          </cell>
          <cell r="EQ16">
            <v>0.01</v>
          </cell>
          <cell r="EU16">
            <v>5.0000000000000001E-3</v>
          </cell>
          <cell r="EY16">
            <v>0.02</v>
          </cell>
          <cell r="FC16">
            <v>8.0000000000000002E-3</v>
          </cell>
          <cell r="FG16">
            <v>1.9E-2</v>
          </cell>
          <cell r="FK16">
            <v>1.2E-2</v>
          </cell>
          <cell r="FO16">
            <v>2.4E-2</v>
          </cell>
          <cell r="FS16">
            <v>6.6000000000000003E-2</v>
          </cell>
          <cell r="FW16">
            <v>3.2000000000000001E-2</v>
          </cell>
          <cell r="GA16">
            <v>3.7999999999999999E-2</v>
          </cell>
          <cell r="GE16">
            <v>3.4000000000000002E-2</v>
          </cell>
          <cell r="GI16">
            <v>2.9000000000000001E-2</v>
          </cell>
          <cell r="GM16">
            <v>5.2999999999999999E-2</v>
          </cell>
        </row>
        <row r="17">
          <cell r="K17">
            <v>2.1000000000000001E-2</v>
          </cell>
          <cell r="O17">
            <v>7.0999999999999994E-2</v>
          </cell>
          <cell r="S17">
            <v>1.7999999999999999E-2</v>
          </cell>
          <cell r="W17">
            <v>3.4000000000000002E-2</v>
          </cell>
          <cell r="AA17">
            <v>1.9E-2</v>
          </cell>
          <cell r="AE17">
            <v>0.03</v>
          </cell>
          <cell r="AI17">
            <v>2.9000000000000001E-2</v>
          </cell>
          <cell r="AM17">
            <v>1.7000000000000001E-2</v>
          </cell>
          <cell r="AQ17">
            <v>2.9000000000000001E-2</v>
          </cell>
          <cell r="AU17">
            <v>0.03</v>
          </cell>
          <cell r="AY17">
            <v>2.7E-2</v>
          </cell>
          <cell r="BC17">
            <v>1.4E-2</v>
          </cell>
          <cell r="BG17">
            <v>3.3000000000000002E-2</v>
          </cell>
          <cell r="BK17">
            <v>2.8000000000000001E-2</v>
          </cell>
          <cell r="BO17">
            <v>1.7000000000000001E-2</v>
          </cell>
          <cell r="BS17">
            <v>1.9E-2</v>
          </cell>
          <cell r="BW17">
            <v>3.7999999999999999E-2</v>
          </cell>
          <cell r="CA17">
            <v>1.2E-2</v>
          </cell>
          <cell r="CE17">
            <v>1.9E-2</v>
          </cell>
          <cell r="CI17">
            <v>4.5999999999999999E-2</v>
          </cell>
          <cell r="CM17">
            <v>2.1000000000000001E-2</v>
          </cell>
          <cell r="CQ17">
            <v>3.6999999999999998E-2</v>
          </cell>
          <cell r="CU17">
            <v>4.1000000000000002E-2</v>
          </cell>
          <cell r="CY17">
            <v>3.6999999999999998E-2</v>
          </cell>
          <cell r="DC17">
            <v>3.4000000000000002E-2</v>
          </cell>
          <cell r="DG17">
            <v>7.1999999999999995E-2</v>
          </cell>
          <cell r="DK17">
            <v>3.9E-2</v>
          </cell>
          <cell r="DO17">
            <v>2.7E-2</v>
          </cell>
          <cell r="DS17">
            <v>1.4999999999999999E-2</v>
          </cell>
          <cell r="DW17">
            <v>1.9E-2</v>
          </cell>
          <cell r="EA17">
            <v>1.0999999999999999E-2</v>
          </cell>
          <cell r="EE17">
            <v>1.4999999999999999E-2</v>
          </cell>
          <cell r="EI17">
            <v>1.2E-2</v>
          </cell>
          <cell r="EM17">
            <v>8.9999999999999993E-3</v>
          </cell>
          <cell r="EQ17">
            <v>1.2E-2</v>
          </cell>
          <cell r="EU17">
            <v>0.01</v>
          </cell>
          <cell r="EY17">
            <v>0.01</v>
          </cell>
          <cell r="FC17">
            <v>0.01</v>
          </cell>
          <cell r="FG17">
            <v>1.4999999999999999E-2</v>
          </cell>
          <cell r="FK17">
            <v>2.3E-2</v>
          </cell>
          <cell r="FO17">
            <v>1.4999999999999999E-2</v>
          </cell>
          <cell r="FS17">
            <v>3.9E-2</v>
          </cell>
          <cell r="FW17">
            <v>1.7000000000000001E-2</v>
          </cell>
          <cell r="GA17">
            <v>3.5000000000000003E-2</v>
          </cell>
          <cell r="GE17">
            <v>0.03</v>
          </cell>
          <cell r="GI17">
            <v>2.5000000000000001E-2</v>
          </cell>
          <cell r="GM17">
            <v>1.7999999999999999E-2</v>
          </cell>
        </row>
        <row r="18">
          <cell r="K18">
            <v>2E-3</v>
          </cell>
          <cell r="O18">
            <v>2E-3</v>
          </cell>
          <cell r="S18">
            <v>1E-3</v>
          </cell>
          <cell r="W18">
            <v>1E-3</v>
          </cell>
          <cell r="AA18">
            <v>2E-3</v>
          </cell>
          <cell r="AE18">
            <v>2E-3</v>
          </cell>
          <cell r="AI18">
            <v>5.0000000000000001E-3</v>
          </cell>
          <cell r="AM18">
            <v>0</v>
          </cell>
          <cell r="AQ18">
            <v>2E-3</v>
          </cell>
          <cell r="AU18">
            <v>0.01</v>
          </cell>
          <cell r="AY18">
            <v>4.0000000000000001E-3</v>
          </cell>
          <cell r="BC18">
            <v>5.0000000000000001E-3</v>
          </cell>
          <cell r="BG18">
            <v>2E-3</v>
          </cell>
          <cell r="BK18">
            <v>1E-3</v>
          </cell>
          <cell r="BO18">
            <v>1E-3</v>
          </cell>
          <cell r="BS18">
            <v>2E-3</v>
          </cell>
          <cell r="BW18">
            <v>3.0000000000000001E-3</v>
          </cell>
          <cell r="CA18">
            <v>1E-3</v>
          </cell>
          <cell r="CE18">
            <v>1E-3</v>
          </cell>
          <cell r="CI18">
            <v>1.2E-2</v>
          </cell>
          <cell r="CM18">
            <v>2E-3</v>
          </cell>
          <cell r="CQ18">
            <v>1E-3</v>
          </cell>
          <cell r="CU18">
            <v>3.0000000000000001E-3</v>
          </cell>
          <cell r="CY18">
            <v>4.0000000000000001E-3</v>
          </cell>
          <cell r="DC18">
            <v>2E-3</v>
          </cell>
          <cell r="DG18">
            <v>2E-3</v>
          </cell>
          <cell r="DK18">
            <v>1E-3</v>
          </cell>
          <cell r="DO18">
            <v>1E-3</v>
          </cell>
          <cell r="DS18">
            <v>2E-3</v>
          </cell>
          <cell r="DW18">
            <v>1E-3</v>
          </cell>
          <cell r="EA18">
            <v>1E-3</v>
          </cell>
          <cell r="EE18">
            <v>4.0000000000000001E-3</v>
          </cell>
          <cell r="EI18">
            <v>1E-3</v>
          </cell>
          <cell r="EM18">
            <v>1E-3</v>
          </cell>
          <cell r="EQ18">
            <v>3.0000000000000001E-3</v>
          </cell>
          <cell r="EU18">
            <v>1E-3</v>
          </cell>
          <cell r="EY18">
            <v>1E-3</v>
          </cell>
          <cell r="FC18">
            <v>1E-3</v>
          </cell>
          <cell r="FG18">
            <v>1E-3</v>
          </cell>
          <cell r="FK18">
            <v>1E-3</v>
          </cell>
          <cell r="FO18">
            <v>1E-3</v>
          </cell>
          <cell r="FS18">
            <v>2E-3</v>
          </cell>
          <cell r="FW18">
            <v>1E-3</v>
          </cell>
          <cell r="GA18">
            <v>6.0000000000000001E-3</v>
          </cell>
          <cell r="GE18">
            <v>8.9999999999999993E-3</v>
          </cell>
          <cell r="GI18">
            <v>1E-3</v>
          </cell>
          <cell r="GM18">
            <v>1E-3</v>
          </cell>
        </row>
        <row r="19">
          <cell r="K19">
            <v>2E-3</v>
          </cell>
          <cell r="O19">
            <v>3.0000000000000001E-3</v>
          </cell>
          <cell r="S19">
            <v>2E-3</v>
          </cell>
          <cell r="W19">
            <v>4.0000000000000001E-3</v>
          </cell>
          <cell r="AA19">
            <v>2E-3</v>
          </cell>
          <cell r="AE19">
            <v>9.7000000000000003E-2</v>
          </cell>
          <cell r="AI19">
            <v>0</v>
          </cell>
          <cell r="AM19">
            <v>2.1000000000000001E-2</v>
          </cell>
          <cell r="AQ19">
            <v>1.2E-2</v>
          </cell>
          <cell r="AU19">
            <v>8.0000000000000002E-3</v>
          </cell>
          <cell r="AY19">
            <v>0</v>
          </cell>
          <cell r="BC19">
            <v>1E-3</v>
          </cell>
          <cell r="BG19">
            <v>1.2999999999999999E-2</v>
          </cell>
          <cell r="BK19">
            <v>6.0000000000000001E-3</v>
          </cell>
          <cell r="BO19">
            <v>8.9999999999999993E-3</v>
          </cell>
          <cell r="BS19">
            <v>8.9999999999999993E-3</v>
          </cell>
          <cell r="BW19">
            <v>3.0000000000000001E-3</v>
          </cell>
          <cell r="CA19">
            <v>1E-3</v>
          </cell>
          <cell r="CE19">
            <v>4.0000000000000001E-3</v>
          </cell>
          <cell r="CI19">
            <v>1E-3</v>
          </cell>
          <cell r="CM19">
            <v>5.0000000000000001E-3</v>
          </cell>
          <cell r="CQ19">
            <v>4.0000000000000001E-3</v>
          </cell>
          <cell r="CU19">
            <v>1E-3</v>
          </cell>
          <cell r="CY19">
            <v>2E-3</v>
          </cell>
          <cell r="DC19">
            <v>1E-3</v>
          </cell>
          <cell r="DG19">
            <v>0</v>
          </cell>
          <cell r="DK19">
            <v>7.0000000000000001E-3</v>
          </cell>
          <cell r="DO19">
            <v>4.0000000000000001E-3</v>
          </cell>
          <cell r="DS19">
            <v>1E-3</v>
          </cell>
          <cell r="DW19">
            <v>8.0000000000000002E-3</v>
          </cell>
          <cell r="EA19">
            <v>1E-3</v>
          </cell>
          <cell r="EE19">
            <v>1E-3</v>
          </cell>
          <cell r="EI19">
            <v>3.0000000000000001E-3</v>
          </cell>
          <cell r="EM19">
            <v>0</v>
          </cell>
          <cell r="EQ19">
            <v>0</v>
          </cell>
          <cell r="EU19">
            <v>0</v>
          </cell>
          <cell r="EY19">
            <v>2E-3</v>
          </cell>
          <cell r="FC19">
            <v>0</v>
          </cell>
          <cell r="FG19">
            <v>2E-3</v>
          </cell>
          <cell r="FK19">
            <v>1E-3</v>
          </cell>
          <cell r="FO19">
            <v>4.0000000000000001E-3</v>
          </cell>
          <cell r="FS19">
            <v>6.0000000000000001E-3</v>
          </cell>
          <cell r="FW19">
            <v>8.9999999999999993E-3</v>
          </cell>
          <cell r="GA19">
            <v>8.0000000000000002E-3</v>
          </cell>
          <cell r="GE19">
            <v>1.2E-2</v>
          </cell>
          <cell r="GI19">
            <v>1.2E-2</v>
          </cell>
          <cell r="GM19">
            <v>1.0999999999999999E-2</v>
          </cell>
        </row>
        <row r="20">
          <cell r="K20">
            <v>1.9E-2</v>
          </cell>
          <cell r="O20">
            <v>2.5999999999999999E-2</v>
          </cell>
          <cell r="S20">
            <v>1.2999999999999999E-2</v>
          </cell>
          <cell r="W20">
            <v>1.9E-2</v>
          </cell>
          <cell r="AA20">
            <v>2.5000000000000001E-2</v>
          </cell>
          <cell r="AE20">
            <v>8.9999999999999993E-3</v>
          </cell>
          <cell r="AI20">
            <v>1.6E-2</v>
          </cell>
          <cell r="AM20">
            <v>0.01</v>
          </cell>
          <cell r="AQ20">
            <v>1.0999999999999999E-2</v>
          </cell>
          <cell r="AU20">
            <v>1.7000000000000001E-2</v>
          </cell>
          <cell r="AY20">
            <v>1.2999999999999999E-2</v>
          </cell>
          <cell r="BC20">
            <v>3.1E-2</v>
          </cell>
          <cell r="BG20">
            <v>5.5E-2</v>
          </cell>
          <cell r="BK20">
            <v>3.1E-2</v>
          </cell>
          <cell r="BO20">
            <v>8.0000000000000002E-3</v>
          </cell>
          <cell r="BS20">
            <v>8.0000000000000002E-3</v>
          </cell>
          <cell r="BW20">
            <v>1.2999999999999999E-2</v>
          </cell>
          <cell r="CA20">
            <v>7.0000000000000001E-3</v>
          </cell>
          <cell r="CE20">
            <v>7.0000000000000001E-3</v>
          </cell>
          <cell r="CI20">
            <v>1.6E-2</v>
          </cell>
          <cell r="CM20">
            <v>1.0999999999999999E-2</v>
          </cell>
          <cell r="CQ20">
            <v>1.2999999999999999E-2</v>
          </cell>
          <cell r="CU20">
            <v>1.7000000000000001E-2</v>
          </cell>
          <cell r="CY20">
            <v>1.7000000000000001E-2</v>
          </cell>
          <cell r="DC20">
            <v>1.7999999999999999E-2</v>
          </cell>
          <cell r="DG20">
            <v>2.1000000000000001E-2</v>
          </cell>
          <cell r="DK20">
            <v>1.4E-2</v>
          </cell>
          <cell r="DO20">
            <v>0.01</v>
          </cell>
          <cell r="DS20">
            <v>1.2999999999999999E-2</v>
          </cell>
          <cell r="DW20">
            <v>5.0000000000000001E-3</v>
          </cell>
          <cell r="EA20">
            <v>7.0000000000000001E-3</v>
          </cell>
          <cell r="EE20">
            <v>8.0000000000000002E-3</v>
          </cell>
          <cell r="EI20">
            <v>8.0000000000000002E-3</v>
          </cell>
          <cell r="EM20">
            <v>5.0000000000000001E-3</v>
          </cell>
          <cell r="EQ20">
            <v>8.0000000000000002E-3</v>
          </cell>
          <cell r="EU20">
            <v>7.0000000000000001E-3</v>
          </cell>
          <cell r="EY20">
            <v>6.0000000000000001E-3</v>
          </cell>
          <cell r="FC20">
            <v>7.0000000000000001E-3</v>
          </cell>
          <cell r="FG20">
            <v>0.01</v>
          </cell>
          <cell r="FK20">
            <v>1.2999999999999999E-2</v>
          </cell>
          <cell r="FO20">
            <v>7.0000000000000001E-3</v>
          </cell>
          <cell r="FS20">
            <v>1.7000000000000001E-2</v>
          </cell>
          <cell r="FW20">
            <v>4.0000000000000001E-3</v>
          </cell>
          <cell r="GA20">
            <v>1.7000000000000001E-2</v>
          </cell>
          <cell r="GE20">
            <v>1.7000000000000001E-2</v>
          </cell>
          <cell r="GI20">
            <v>3.0000000000000001E-3</v>
          </cell>
          <cell r="GM20">
            <v>7.0000000000000001E-3</v>
          </cell>
        </row>
        <row r="21">
          <cell r="K21">
            <v>8.0000000000000002E-3</v>
          </cell>
          <cell r="O21">
            <v>1.7999999999999999E-2</v>
          </cell>
          <cell r="S21">
            <v>7.0000000000000001E-3</v>
          </cell>
          <cell r="W21">
            <v>7.0000000000000001E-3</v>
          </cell>
          <cell r="AA21">
            <v>1.2999999999999999E-2</v>
          </cell>
          <cell r="AE21">
            <v>8.9999999999999993E-3</v>
          </cell>
          <cell r="AI21">
            <v>1.2999999999999999E-2</v>
          </cell>
          <cell r="AM21">
            <v>4.0000000000000001E-3</v>
          </cell>
          <cell r="AQ21">
            <v>4.0000000000000001E-3</v>
          </cell>
          <cell r="AU21">
            <v>3.7999999999999999E-2</v>
          </cell>
          <cell r="AY21">
            <v>1.4E-2</v>
          </cell>
          <cell r="BC21">
            <v>5.0000000000000001E-3</v>
          </cell>
          <cell r="BG21">
            <v>1.4E-2</v>
          </cell>
          <cell r="BK21">
            <v>5.0000000000000001E-3</v>
          </cell>
          <cell r="BO21">
            <v>1E-3</v>
          </cell>
          <cell r="BS21">
            <v>3.0000000000000001E-3</v>
          </cell>
          <cell r="BW21">
            <v>8.0000000000000002E-3</v>
          </cell>
          <cell r="CA21">
            <v>0.01</v>
          </cell>
          <cell r="CE21">
            <v>8.9999999999999993E-3</v>
          </cell>
          <cell r="CI21">
            <v>1.0999999999999999E-2</v>
          </cell>
          <cell r="CM21">
            <v>1.2999999999999999E-2</v>
          </cell>
          <cell r="CQ21">
            <v>1.2999999999999999E-2</v>
          </cell>
          <cell r="CU21">
            <v>1.6E-2</v>
          </cell>
          <cell r="CY21">
            <v>1.4E-2</v>
          </cell>
          <cell r="DC21">
            <v>1.2999999999999999E-2</v>
          </cell>
          <cell r="DG21">
            <v>9.8000000000000004E-2</v>
          </cell>
          <cell r="DK21">
            <v>1.0999999999999999E-2</v>
          </cell>
          <cell r="DO21">
            <v>8.9999999999999993E-3</v>
          </cell>
          <cell r="DS21">
            <v>1.4999999999999999E-2</v>
          </cell>
          <cell r="DW21">
            <v>6.0000000000000001E-3</v>
          </cell>
          <cell r="EA21">
            <v>8.9999999999999993E-3</v>
          </cell>
          <cell r="EE21">
            <v>6.0000000000000001E-3</v>
          </cell>
          <cell r="EI21">
            <v>0.01</v>
          </cell>
          <cell r="EM21">
            <v>6.0000000000000001E-3</v>
          </cell>
          <cell r="EQ21">
            <v>1.2E-2</v>
          </cell>
          <cell r="EU21">
            <v>5.0000000000000001E-3</v>
          </cell>
          <cell r="EY21">
            <v>4.0000000000000001E-3</v>
          </cell>
          <cell r="FC21">
            <v>8.9999999999999993E-3</v>
          </cell>
          <cell r="FG21">
            <v>8.0000000000000002E-3</v>
          </cell>
          <cell r="FK21">
            <v>1.2E-2</v>
          </cell>
          <cell r="FO21">
            <v>8.0000000000000002E-3</v>
          </cell>
          <cell r="FS21">
            <v>7.0000000000000001E-3</v>
          </cell>
          <cell r="FW21">
            <v>6.0000000000000001E-3</v>
          </cell>
          <cell r="GA21">
            <v>8.0000000000000002E-3</v>
          </cell>
          <cell r="GE21">
            <v>0.01</v>
          </cell>
          <cell r="GI21">
            <v>2E-3</v>
          </cell>
          <cell r="GM21">
            <v>2E-3</v>
          </cell>
        </row>
        <row r="22">
          <cell r="K22">
            <v>4.0000000000000001E-3</v>
          </cell>
          <cell r="O22">
            <v>5.0000000000000001E-3</v>
          </cell>
          <cell r="S22">
            <v>4.0000000000000001E-3</v>
          </cell>
          <cell r="W22">
            <v>4.0000000000000001E-3</v>
          </cell>
          <cell r="AA22">
            <v>1.6E-2</v>
          </cell>
          <cell r="AE22">
            <v>4.0000000000000001E-3</v>
          </cell>
          <cell r="AI22">
            <v>8.9999999999999993E-3</v>
          </cell>
          <cell r="AM22">
            <v>8.0000000000000002E-3</v>
          </cell>
          <cell r="AQ22">
            <v>1.7999999999999999E-2</v>
          </cell>
          <cell r="AU22">
            <v>7.0000000000000001E-3</v>
          </cell>
          <cell r="AY22">
            <v>6.0000000000000001E-3</v>
          </cell>
          <cell r="BC22">
            <v>1.2E-2</v>
          </cell>
          <cell r="BG22">
            <v>0.01</v>
          </cell>
          <cell r="BK22">
            <v>1.0999999999999999E-2</v>
          </cell>
          <cell r="BO22">
            <v>1.6E-2</v>
          </cell>
          <cell r="BS22">
            <v>8.0000000000000002E-3</v>
          </cell>
          <cell r="BW22">
            <v>3.0000000000000001E-3</v>
          </cell>
          <cell r="CA22">
            <v>3.0000000000000001E-3</v>
          </cell>
          <cell r="CE22">
            <v>3.0000000000000001E-3</v>
          </cell>
          <cell r="CI22">
            <v>3.0000000000000001E-3</v>
          </cell>
          <cell r="CM22">
            <v>4.0000000000000001E-3</v>
          </cell>
          <cell r="CQ22">
            <v>4.0000000000000001E-3</v>
          </cell>
          <cell r="CU22">
            <v>1.6E-2</v>
          </cell>
          <cell r="CY22">
            <v>5.0000000000000001E-3</v>
          </cell>
          <cell r="DC22">
            <v>5.0000000000000001E-3</v>
          </cell>
          <cell r="DG22">
            <v>0.01</v>
          </cell>
          <cell r="DK22">
            <v>4.0000000000000001E-3</v>
          </cell>
          <cell r="DO22">
            <v>6.0000000000000001E-3</v>
          </cell>
          <cell r="DS22">
            <v>3.0000000000000001E-3</v>
          </cell>
          <cell r="DW22">
            <v>5.0000000000000001E-3</v>
          </cell>
          <cell r="EA22">
            <v>4.0000000000000001E-3</v>
          </cell>
          <cell r="EE22">
            <v>3.0000000000000001E-3</v>
          </cell>
          <cell r="EI22">
            <v>5.0000000000000001E-3</v>
          </cell>
          <cell r="EM22">
            <v>2E-3</v>
          </cell>
          <cell r="EQ22">
            <v>3.0000000000000001E-3</v>
          </cell>
          <cell r="EU22">
            <v>3.0000000000000001E-3</v>
          </cell>
          <cell r="EY22">
            <v>4.0000000000000001E-3</v>
          </cell>
          <cell r="FC22">
            <v>3.0000000000000001E-3</v>
          </cell>
          <cell r="FG22">
            <v>4.0000000000000001E-3</v>
          </cell>
          <cell r="FK22">
            <v>6.0000000000000001E-3</v>
          </cell>
          <cell r="FO22">
            <v>4.0000000000000001E-3</v>
          </cell>
          <cell r="FS22">
            <v>6.0000000000000001E-3</v>
          </cell>
          <cell r="FW22">
            <v>7.0000000000000001E-3</v>
          </cell>
          <cell r="GA22">
            <v>1.7000000000000001E-2</v>
          </cell>
          <cell r="GE22">
            <v>1.2E-2</v>
          </cell>
          <cell r="GI22">
            <v>6.0000000000000001E-3</v>
          </cell>
          <cell r="GM22">
            <v>2.7E-2</v>
          </cell>
        </row>
        <row r="23">
          <cell r="K23">
            <v>2E-3</v>
          </cell>
          <cell r="O23">
            <v>1E-3</v>
          </cell>
          <cell r="S23">
            <v>1E-3</v>
          </cell>
          <cell r="W23">
            <v>2E-3</v>
          </cell>
          <cell r="AA23">
            <v>4.0000000000000001E-3</v>
          </cell>
          <cell r="AE23">
            <v>2E-3</v>
          </cell>
          <cell r="AI23">
            <v>2E-3</v>
          </cell>
          <cell r="AM23">
            <v>7.0000000000000001E-3</v>
          </cell>
          <cell r="AQ23">
            <v>6.0000000000000001E-3</v>
          </cell>
          <cell r="AU23">
            <v>2E-3</v>
          </cell>
          <cell r="AY23">
            <v>2E-3</v>
          </cell>
          <cell r="BC23">
            <v>3.0000000000000001E-3</v>
          </cell>
          <cell r="BG23">
            <v>1E-3</v>
          </cell>
          <cell r="BK23">
            <v>4.0000000000000001E-3</v>
          </cell>
          <cell r="BO23">
            <v>6.0000000000000001E-3</v>
          </cell>
          <cell r="BS23">
            <v>1E-3</v>
          </cell>
          <cell r="BW23">
            <v>2E-3</v>
          </cell>
          <cell r="CA23">
            <v>1E-3</v>
          </cell>
          <cell r="CE23">
            <v>1E-3</v>
          </cell>
          <cell r="CI23">
            <v>1E-3</v>
          </cell>
          <cell r="CM23">
            <v>2E-3</v>
          </cell>
          <cell r="CQ23">
            <v>1E-3</v>
          </cell>
          <cell r="CU23">
            <v>1E-3</v>
          </cell>
          <cell r="CY23">
            <v>1E-3</v>
          </cell>
          <cell r="DC23">
            <v>1E-3</v>
          </cell>
          <cell r="DG23">
            <v>2E-3</v>
          </cell>
          <cell r="DK23">
            <v>3.0000000000000001E-3</v>
          </cell>
          <cell r="DO23">
            <v>3.0000000000000001E-3</v>
          </cell>
          <cell r="DS23">
            <v>2E-3</v>
          </cell>
          <cell r="DW23">
            <v>4.0000000000000001E-3</v>
          </cell>
          <cell r="EA23">
            <v>1E-3</v>
          </cell>
          <cell r="EE23">
            <v>1E-3</v>
          </cell>
          <cell r="EI23">
            <v>4.0000000000000001E-3</v>
          </cell>
          <cell r="EM23">
            <v>0</v>
          </cell>
          <cell r="EQ23">
            <v>2E-3</v>
          </cell>
          <cell r="EU23">
            <v>0</v>
          </cell>
          <cell r="EY23">
            <v>3.0000000000000001E-3</v>
          </cell>
          <cell r="FC23">
            <v>0</v>
          </cell>
          <cell r="FG23">
            <v>2E-3</v>
          </cell>
          <cell r="FK23">
            <v>1E-3</v>
          </cell>
          <cell r="FO23">
            <v>1E-3</v>
          </cell>
          <cell r="FS23">
            <v>3.0000000000000001E-3</v>
          </cell>
          <cell r="FW23">
            <v>8.0000000000000002E-3</v>
          </cell>
          <cell r="GA23">
            <v>4.0000000000000001E-3</v>
          </cell>
          <cell r="GE23">
            <v>6.0000000000000001E-3</v>
          </cell>
          <cell r="GI23">
            <v>4.0000000000000001E-3</v>
          </cell>
          <cell r="GM23">
            <v>6.0000000000000001E-3</v>
          </cell>
        </row>
        <row r="24">
          <cell r="K24">
            <v>4.0000000000000001E-3</v>
          </cell>
          <cell r="O24">
            <v>5.0000000000000001E-3</v>
          </cell>
          <cell r="S24">
            <v>4.0000000000000001E-3</v>
          </cell>
          <cell r="W24">
            <v>5.0000000000000001E-3</v>
          </cell>
          <cell r="AA24">
            <v>3.2000000000000001E-2</v>
          </cell>
          <cell r="AE24">
            <v>5.0000000000000001E-3</v>
          </cell>
          <cell r="AI24">
            <v>0.02</v>
          </cell>
          <cell r="AM24">
            <v>1.4E-2</v>
          </cell>
          <cell r="AQ24">
            <v>1.9E-2</v>
          </cell>
          <cell r="AU24">
            <v>5.0000000000000001E-3</v>
          </cell>
          <cell r="AY24">
            <v>1.2999999999999999E-2</v>
          </cell>
          <cell r="BC24">
            <v>1.7000000000000001E-2</v>
          </cell>
          <cell r="BG24">
            <v>3.5000000000000003E-2</v>
          </cell>
          <cell r="BK24">
            <v>2.4E-2</v>
          </cell>
          <cell r="BO24">
            <v>1.6E-2</v>
          </cell>
          <cell r="BS24">
            <v>5.0000000000000001E-3</v>
          </cell>
          <cell r="BW24">
            <v>6.0000000000000001E-3</v>
          </cell>
          <cell r="CA24">
            <v>5.0000000000000001E-3</v>
          </cell>
          <cell r="CE24">
            <v>8.9999999999999993E-3</v>
          </cell>
          <cell r="CI24">
            <v>5.0000000000000001E-3</v>
          </cell>
          <cell r="CM24">
            <v>1.2E-2</v>
          </cell>
          <cell r="CQ24">
            <v>5.0000000000000001E-3</v>
          </cell>
          <cell r="CU24">
            <v>6.0000000000000001E-3</v>
          </cell>
          <cell r="CY24">
            <v>8.0000000000000002E-3</v>
          </cell>
          <cell r="DC24">
            <v>8.9999999999999993E-3</v>
          </cell>
          <cell r="DG24">
            <v>8.9999999999999993E-3</v>
          </cell>
          <cell r="DK24">
            <v>7.0000000000000001E-3</v>
          </cell>
          <cell r="DO24">
            <v>0.01</v>
          </cell>
          <cell r="DS24">
            <v>5.0000000000000001E-3</v>
          </cell>
          <cell r="DW24">
            <v>8.0000000000000002E-3</v>
          </cell>
          <cell r="EA24">
            <v>8.0000000000000002E-3</v>
          </cell>
          <cell r="EE24">
            <v>5.0000000000000001E-3</v>
          </cell>
          <cell r="EI24">
            <v>5.0000000000000001E-3</v>
          </cell>
          <cell r="EM24">
            <v>1E-3</v>
          </cell>
          <cell r="EQ24">
            <v>3.0000000000000001E-3</v>
          </cell>
          <cell r="EU24">
            <v>1E-3</v>
          </cell>
          <cell r="EY24">
            <v>6.0000000000000001E-3</v>
          </cell>
          <cell r="FC24">
            <v>3.0000000000000001E-3</v>
          </cell>
          <cell r="FG24">
            <v>8.0000000000000002E-3</v>
          </cell>
          <cell r="FK24">
            <v>3.0000000000000001E-3</v>
          </cell>
          <cell r="FO24">
            <v>6.0000000000000001E-3</v>
          </cell>
          <cell r="FS24">
            <v>8.9999999999999993E-3</v>
          </cell>
          <cell r="FW24">
            <v>1.0999999999999999E-2</v>
          </cell>
          <cell r="GA24">
            <v>1.0999999999999999E-2</v>
          </cell>
          <cell r="GE24">
            <v>0.03</v>
          </cell>
          <cell r="GI24">
            <v>8.9999999999999993E-3</v>
          </cell>
          <cell r="GM24">
            <v>1.2999999999999999E-2</v>
          </cell>
        </row>
        <row r="25">
          <cell r="K25">
            <v>1E-3</v>
          </cell>
          <cell r="O25">
            <v>0</v>
          </cell>
          <cell r="S25">
            <v>0</v>
          </cell>
          <cell r="W25">
            <v>1E-3</v>
          </cell>
          <cell r="AA25">
            <v>3.0000000000000001E-3</v>
          </cell>
          <cell r="AE25">
            <v>1E-3</v>
          </cell>
          <cell r="AI25">
            <v>7.0000000000000001E-3</v>
          </cell>
          <cell r="AM25">
            <v>0</v>
          </cell>
          <cell r="AQ25">
            <v>1E-3</v>
          </cell>
          <cell r="AU25">
            <v>1E-3</v>
          </cell>
          <cell r="AY25">
            <v>3.0000000000000001E-3</v>
          </cell>
          <cell r="BC25">
            <v>5.0000000000000001E-3</v>
          </cell>
          <cell r="BG25">
            <v>7.0000000000000001E-3</v>
          </cell>
          <cell r="BK25">
            <v>4.0000000000000001E-3</v>
          </cell>
          <cell r="BO25">
            <v>1E-3</v>
          </cell>
          <cell r="BS25">
            <v>0</v>
          </cell>
          <cell r="BW25">
            <v>1E-3</v>
          </cell>
          <cell r="CA25">
            <v>0</v>
          </cell>
          <cell r="CE25">
            <v>1E-3</v>
          </cell>
          <cell r="CI25">
            <v>1E-3</v>
          </cell>
          <cell r="CM25">
            <v>2E-3</v>
          </cell>
          <cell r="CQ25">
            <v>0</v>
          </cell>
          <cell r="CU25">
            <v>0</v>
          </cell>
          <cell r="CY25">
            <v>0</v>
          </cell>
          <cell r="DC25">
            <v>0</v>
          </cell>
          <cell r="DG25">
            <v>1E-3</v>
          </cell>
          <cell r="DK25">
            <v>0</v>
          </cell>
          <cell r="DO25">
            <v>0</v>
          </cell>
          <cell r="DS25">
            <v>0</v>
          </cell>
          <cell r="DW25">
            <v>0</v>
          </cell>
          <cell r="EA25">
            <v>0</v>
          </cell>
          <cell r="EE25">
            <v>0</v>
          </cell>
          <cell r="EI25">
            <v>1E-3</v>
          </cell>
          <cell r="EM25">
            <v>0</v>
          </cell>
          <cell r="EQ25">
            <v>0</v>
          </cell>
          <cell r="EU25">
            <v>0</v>
          </cell>
          <cell r="EY25">
            <v>1E-3</v>
          </cell>
          <cell r="FC25">
            <v>0</v>
          </cell>
          <cell r="FG25">
            <v>1E-3</v>
          </cell>
          <cell r="FK25">
            <v>0</v>
          </cell>
          <cell r="FO25">
            <v>0</v>
          </cell>
          <cell r="FS25">
            <v>1E-3</v>
          </cell>
          <cell r="FW25">
            <v>1E-3</v>
          </cell>
          <cell r="GA25">
            <v>2E-3</v>
          </cell>
          <cell r="GE25">
            <v>8.0000000000000002E-3</v>
          </cell>
          <cell r="GI25">
            <v>0</v>
          </cell>
          <cell r="GM25">
            <v>1E-3</v>
          </cell>
        </row>
        <row r="26">
          <cell r="K26">
            <v>8.9999999999999993E-3</v>
          </cell>
          <cell r="O26">
            <v>4.4999999999999998E-2</v>
          </cell>
          <cell r="S26">
            <v>3.0000000000000001E-3</v>
          </cell>
          <cell r="W26">
            <v>8.0000000000000002E-3</v>
          </cell>
          <cell r="AA26">
            <v>0.01</v>
          </cell>
          <cell r="AE26">
            <v>6.0000000000000001E-3</v>
          </cell>
          <cell r="AI26">
            <v>6.0000000000000001E-3</v>
          </cell>
          <cell r="AM26">
            <v>2E-3</v>
          </cell>
          <cell r="AQ26">
            <v>1.0999999999999999E-2</v>
          </cell>
          <cell r="AU26">
            <v>1.2E-2</v>
          </cell>
          <cell r="AY26">
            <v>6.0000000000000001E-3</v>
          </cell>
          <cell r="BC26">
            <v>6.0000000000000001E-3</v>
          </cell>
          <cell r="BG26">
            <v>6.0000000000000001E-3</v>
          </cell>
          <cell r="BK26">
            <v>4.0000000000000001E-3</v>
          </cell>
          <cell r="BO26">
            <v>6.0000000000000001E-3</v>
          </cell>
          <cell r="BS26">
            <v>1.2999999999999999E-2</v>
          </cell>
          <cell r="BW26">
            <v>1.6E-2</v>
          </cell>
          <cell r="CA26">
            <v>1E-3</v>
          </cell>
          <cell r="CE26">
            <v>1.2E-2</v>
          </cell>
          <cell r="CI26">
            <v>3.0000000000000001E-3</v>
          </cell>
          <cell r="CM26">
            <v>0.02</v>
          </cell>
          <cell r="CQ26">
            <v>4.0000000000000001E-3</v>
          </cell>
          <cell r="CU26">
            <v>1.2999999999999999E-2</v>
          </cell>
          <cell r="CY26">
            <v>8.9999999999999993E-3</v>
          </cell>
          <cell r="DC26">
            <v>1.6E-2</v>
          </cell>
          <cell r="DG26">
            <v>4.0000000000000001E-3</v>
          </cell>
          <cell r="DK26">
            <v>6.0000000000000001E-3</v>
          </cell>
          <cell r="DO26">
            <v>1.4999999999999999E-2</v>
          </cell>
          <cell r="DS26">
            <v>6.0000000000000001E-3</v>
          </cell>
          <cell r="DW26">
            <v>5.0000000000000001E-3</v>
          </cell>
          <cell r="EA26">
            <v>3.0000000000000001E-3</v>
          </cell>
          <cell r="EE26">
            <v>3.0000000000000001E-3</v>
          </cell>
          <cell r="EI26">
            <v>7.0000000000000001E-3</v>
          </cell>
          <cell r="EM26">
            <v>3.0000000000000001E-3</v>
          </cell>
          <cell r="EQ26">
            <v>3.0000000000000001E-3</v>
          </cell>
          <cell r="EU26">
            <v>5.0000000000000001E-3</v>
          </cell>
          <cell r="EY26">
            <v>2E-3</v>
          </cell>
          <cell r="FC26">
            <v>2E-3</v>
          </cell>
          <cell r="FG26">
            <v>4.0000000000000001E-3</v>
          </cell>
          <cell r="FK26">
            <v>8.0000000000000002E-3</v>
          </cell>
          <cell r="FO26">
            <v>5.0000000000000001E-3</v>
          </cell>
          <cell r="FS26">
            <v>0.01</v>
          </cell>
          <cell r="FW26">
            <v>6.0000000000000001E-3</v>
          </cell>
          <cell r="GA26">
            <v>8.0000000000000002E-3</v>
          </cell>
          <cell r="GE26">
            <v>8.9999999999999993E-3</v>
          </cell>
          <cell r="GI26">
            <v>4.0000000000000001E-3</v>
          </cell>
          <cell r="GM26">
            <v>8.0000000000000002E-3</v>
          </cell>
        </row>
        <row r="27">
          <cell r="K27">
            <v>4.0000000000000001E-3</v>
          </cell>
          <cell r="O27">
            <v>2E-3</v>
          </cell>
          <cell r="S27">
            <v>3.0000000000000001E-3</v>
          </cell>
          <cell r="W27">
            <v>6.0000000000000001E-3</v>
          </cell>
          <cell r="AA27">
            <v>7.0999999999999994E-2</v>
          </cell>
          <cell r="AE27">
            <v>1.4E-2</v>
          </cell>
          <cell r="AI27">
            <v>3.5999999999999997E-2</v>
          </cell>
          <cell r="AM27">
            <v>2.4E-2</v>
          </cell>
          <cell r="AQ27">
            <v>6.7000000000000004E-2</v>
          </cell>
          <cell r="AU27">
            <v>2.3E-2</v>
          </cell>
          <cell r="AY27">
            <v>6.4000000000000001E-2</v>
          </cell>
          <cell r="BC27">
            <v>3.2000000000000001E-2</v>
          </cell>
          <cell r="BG27">
            <v>0.08</v>
          </cell>
          <cell r="BK27">
            <v>3.7999999999999999E-2</v>
          </cell>
          <cell r="BO27">
            <v>6.6000000000000003E-2</v>
          </cell>
          <cell r="BS27">
            <v>5.1999999999999998E-2</v>
          </cell>
          <cell r="BW27">
            <v>0.02</v>
          </cell>
          <cell r="CA27">
            <v>2.7E-2</v>
          </cell>
          <cell r="CE27">
            <v>2.9000000000000001E-2</v>
          </cell>
          <cell r="CI27">
            <v>1.6E-2</v>
          </cell>
          <cell r="CM27">
            <v>3.2000000000000001E-2</v>
          </cell>
          <cell r="CQ27">
            <v>1.2999999999999999E-2</v>
          </cell>
          <cell r="CU27">
            <v>5.2999999999999999E-2</v>
          </cell>
          <cell r="CY27">
            <v>3.1E-2</v>
          </cell>
          <cell r="DC27">
            <v>3.1E-2</v>
          </cell>
          <cell r="DG27">
            <v>1.9E-2</v>
          </cell>
          <cell r="DK27">
            <v>1.9E-2</v>
          </cell>
          <cell r="DO27">
            <v>9.1999999999999998E-2</v>
          </cell>
          <cell r="DS27">
            <v>1.0999999999999999E-2</v>
          </cell>
          <cell r="DW27">
            <v>1.4E-2</v>
          </cell>
          <cell r="EA27">
            <v>5.7000000000000002E-2</v>
          </cell>
          <cell r="EE27">
            <v>3.1E-2</v>
          </cell>
          <cell r="EI27">
            <v>4.8000000000000001E-2</v>
          </cell>
          <cell r="EM27">
            <v>1.6E-2</v>
          </cell>
          <cell r="EQ27">
            <v>3.4000000000000002E-2</v>
          </cell>
          <cell r="EU27">
            <v>3.1E-2</v>
          </cell>
          <cell r="EY27">
            <v>2.4E-2</v>
          </cell>
          <cell r="FC27">
            <v>0.01</v>
          </cell>
          <cell r="FG27">
            <v>5.1999999999999998E-2</v>
          </cell>
          <cell r="FK27">
            <v>5.6000000000000001E-2</v>
          </cell>
          <cell r="FO27">
            <v>4.2999999999999997E-2</v>
          </cell>
          <cell r="FS27">
            <v>1.4E-2</v>
          </cell>
          <cell r="FW27">
            <v>1.7000000000000001E-2</v>
          </cell>
          <cell r="GA27">
            <v>0.02</v>
          </cell>
          <cell r="GE27">
            <v>3.5000000000000003E-2</v>
          </cell>
          <cell r="GI27">
            <v>0.01</v>
          </cell>
          <cell r="GM27">
            <v>1.7999999999999999E-2</v>
          </cell>
        </row>
        <row r="28">
          <cell r="K28">
            <v>6.0000000000000001E-3</v>
          </cell>
          <cell r="O28">
            <v>2.9000000000000001E-2</v>
          </cell>
          <cell r="S28">
            <v>4.0000000000000001E-3</v>
          </cell>
          <cell r="W28">
            <v>0.01</v>
          </cell>
          <cell r="AA28">
            <v>1.4E-2</v>
          </cell>
          <cell r="AE28">
            <v>1.4999999999999999E-2</v>
          </cell>
          <cell r="AI28">
            <v>8.9999999999999993E-3</v>
          </cell>
          <cell r="AM28">
            <v>7.0000000000000001E-3</v>
          </cell>
          <cell r="AQ28">
            <v>6.0000000000000001E-3</v>
          </cell>
          <cell r="AU28">
            <v>1.7000000000000001E-2</v>
          </cell>
          <cell r="AY28">
            <v>6.0000000000000001E-3</v>
          </cell>
          <cell r="BC28">
            <v>5.0000000000000001E-3</v>
          </cell>
          <cell r="BG28">
            <v>7.0000000000000001E-3</v>
          </cell>
          <cell r="BK28">
            <v>8.0000000000000002E-3</v>
          </cell>
          <cell r="BO28">
            <v>2E-3</v>
          </cell>
          <cell r="BS28">
            <v>8.0000000000000002E-3</v>
          </cell>
          <cell r="BW28">
            <v>1.0999999999999999E-2</v>
          </cell>
          <cell r="CA28">
            <v>1.0999999999999999E-2</v>
          </cell>
          <cell r="CE28">
            <v>8.0000000000000002E-3</v>
          </cell>
          <cell r="CI28">
            <v>8.0000000000000002E-3</v>
          </cell>
          <cell r="CM28">
            <v>1.0999999999999999E-2</v>
          </cell>
          <cell r="CQ28">
            <v>0.01</v>
          </cell>
          <cell r="CU28">
            <v>1.9E-2</v>
          </cell>
          <cell r="CY28">
            <v>8.9999999999999993E-3</v>
          </cell>
          <cell r="DC28">
            <v>8.9999999999999993E-3</v>
          </cell>
          <cell r="DG28">
            <v>4.5999999999999999E-2</v>
          </cell>
          <cell r="DK28">
            <v>1.0999999999999999E-2</v>
          </cell>
          <cell r="DO28">
            <v>0.01</v>
          </cell>
          <cell r="DS28">
            <v>1.2E-2</v>
          </cell>
          <cell r="DW28">
            <v>6.0000000000000001E-3</v>
          </cell>
          <cell r="EA28">
            <v>4.0000000000000001E-3</v>
          </cell>
          <cell r="EE28">
            <v>5.0000000000000001E-3</v>
          </cell>
          <cell r="EI28">
            <v>6.0000000000000001E-3</v>
          </cell>
          <cell r="EM28">
            <v>5.0000000000000001E-3</v>
          </cell>
          <cell r="EQ28">
            <v>6.0000000000000001E-3</v>
          </cell>
          <cell r="EU28">
            <v>6.0000000000000001E-3</v>
          </cell>
          <cell r="EY28">
            <v>5.0000000000000001E-3</v>
          </cell>
          <cell r="FC28">
            <v>7.0000000000000001E-3</v>
          </cell>
          <cell r="FG28">
            <v>6.0000000000000001E-3</v>
          </cell>
          <cell r="FK28">
            <v>1.2E-2</v>
          </cell>
          <cell r="FO28">
            <v>4.0000000000000001E-3</v>
          </cell>
          <cell r="FS28">
            <v>1.6E-2</v>
          </cell>
          <cell r="FW28">
            <v>3.0000000000000001E-3</v>
          </cell>
          <cell r="GA28">
            <v>1.0999999999999999E-2</v>
          </cell>
          <cell r="GE28">
            <v>7.0000000000000001E-3</v>
          </cell>
          <cell r="GI28">
            <v>3.0000000000000001E-3</v>
          </cell>
          <cell r="GM28">
            <v>3.0000000000000001E-3</v>
          </cell>
        </row>
        <row r="29">
          <cell r="K29">
            <v>2.1999999999999999E-2</v>
          </cell>
          <cell r="O29">
            <v>5.6000000000000001E-2</v>
          </cell>
          <cell r="S29">
            <v>0.02</v>
          </cell>
          <cell r="W29">
            <v>3.5000000000000003E-2</v>
          </cell>
          <cell r="AA29">
            <v>3.3000000000000002E-2</v>
          </cell>
          <cell r="AE29">
            <v>6.6000000000000003E-2</v>
          </cell>
          <cell r="AI29">
            <v>4.9000000000000002E-2</v>
          </cell>
          <cell r="AM29">
            <v>4.8000000000000001E-2</v>
          </cell>
          <cell r="AQ29">
            <v>0.02</v>
          </cell>
          <cell r="AU29">
            <v>2.5999999999999999E-2</v>
          </cell>
          <cell r="AY29">
            <v>1.4999999999999999E-2</v>
          </cell>
          <cell r="BC29">
            <v>2.1999999999999999E-2</v>
          </cell>
          <cell r="BG29">
            <v>0.04</v>
          </cell>
          <cell r="BK29">
            <v>1.6E-2</v>
          </cell>
          <cell r="BO29">
            <v>2.4E-2</v>
          </cell>
          <cell r="BS29">
            <v>8.9999999999999993E-3</v>
          </cell>
          <cell r="BW29">
            <v>2.1000000000000001E-2</v>
          </cell>
          <cell r="CA29">
            <v>0.01</v>
          </cell>
          <cell r="CE29">
            <v>4.4999999999999998E-2</v>
          </cell>
          <cell r="CI29">
            <v>0.01</v>
          </cell>
          <cell r="CM29">
            <v>2.9000000000000001E-2</v>
          </cell>
          <cell r="CQ29">
            <v>0.02</v>
          </cell>
          <cell r="CU29">
            <v>3.5999999999999997E-2</v>
          </cell>
          <cell r="CY29">
            <v>4.5999999999999999E-2</v>
          </cell>
          <cell r="DC29">
            <v>2.5999999999999999E-2</v>
          </cell>
          <cell r="DG29">
            <v>0.04</v>
          </cell>
          <cell r="DK29">
            <v>3.1E-2</v>
          </cell>
          <cell r="DO29">
            <v>4.3999999999999997E-2</v>
          </cell>
          <cell r="DS29">
            <v>8.9999999999999993E-3</v>
          </cell>
          <cell r="DW29">
            <v>1.6E-2</v>
          </cell>
          <cell r="EA29">
            <v>8.9999999999999993E-3</v>
          </cell>
          <cell r="EE29">
            <v>4.0000000000000001E-3</v>
          </cell>
          <cell r="EI29">
            <v>5.0000000000000001E-3</v>
          </cell>
          <cell r="EM29">
            <v>3.0000000000000001E-3</v>
          </cell>
          <cell r="EQ29">
            <v>7.0000000000000001E-3</v>
          </cell>
          <cell r="EU29">
            <v>6.0000000000000001E-3</v>
          </cell>
          <cell r="EY29">
            <v>1.2999999999999999E-2</v>
          </cell>
          <cell r="FC29">
            <v>5.0000000000000001E-3</v>
          </cell>
          <cell r="FG29">
            <v>1.0999999999999999E-2</v>
          </cell>
          <cell r="FK29">
            <v>1.6E-2</v>
          </cell>
          <cell r="FO29">
            <v>8.0000000000000002E-3</v>
          </cell>
          <cell r="FS29">
            <v>3.6999999999999998E-2</v>
          </cell>
          <cell r="FW29">
            <v>1.0999999999999999E-2</v>
          </cell>
          <cell r="GA29">
            <v>0.03</v>
          </cell>
          <cell r="GE29">
            <v>1.7999999999999999E-2</v>
          </cell>
          <cell r="GI29">
            <v>1.7000000000000001E-2</v>
          </cell>
          <cell r="GM29">
            <v>2.3E-2</v>
          </cell>
        </row>
        <row r="30">
          <cell r="K30">
            <v>8.9999999999999993E-3</v>
          </cell>
          <cell r="O30">
            <v>1.2E-2</v>
          </cell>
          <cell r="S30">
            <v>8.0000000000000002E-3</v>
          </cell>
          <cell r="W30">
            <v>1.2E-2</v>
          </cell>
          <cell r="AA30">
            <v>2.1000000000000001E-2</v>
          </cell>
          <cell r="AE30">
            <v>8.0000000000000002E-3</v>
          </cell>
          <cell r="AI30">
            <v>2.5000000000000001E-2</v>
          </cell>
          <cell r="AM30">
            <v>8.9999999999999993E-3</v>
          </cell>
          <cell r="AQ30">
            <v>1.0999999999999999E-2</v>
          </cell>
          <cell r="AU30">
            <v>2.5999999999999999E-2</v>
          </cell>
          <cell r="AY30">
            <v>2.4E-2</v>
          </cell>
          <cell r="BC30">
            <v>1.6E-2</v>
          </cell>
          <cell r="BG30">
            <v>1.4999999999999999E-2</v>
          </cell>
          <cell r="BK30">
            <v>1.6E-2</v>
          </cell>
          <cell r="BO30">
            <v>4.0000000000000001E-3</v>
          </cell>
          <cell r="BS30">
            <v>2.7E-2</v>
          </cell>
          <cell r="BW30">
            <v>0.02</v>
          </cell>
          <cell r="CA30">
            <v>1.2E-2</v>
          </cell>
          <cell r="CE30">
            <v>1.0999999999999999E-2</v>
          </cell>
          <cell r="CI30">
            <v>2.5999999999999999E-2</v>
          </cell>
          <cell r="CM30">
            <v>0.02</v>
          </cell>
          <cell r="CQ30">
            <v>1.7000000000000001E-2</v>
          </cell>
          <cell r="CU30">
            <v>2.4E-2</v>
          </cell>
          <cell r="CY30">
            <v>2.5000000000000001E-2</v>
          </cell>
          <cell r="DC30">
            <v>2.3E-2</v>
          </cell>
          <cell r="DG30">
            <v>7.0000000000000007E-2</v>
          </cell>
          <cell r="DK30">
            <v>1.4E-2</v>
          </cell>
          <cell r="DO30">
            <v>1.4999999999999999E-2</v>
          </cell>
          <cell r="DS30">
            <v>2.1999999999999999E-2</v>
          </cell>
          <cell r="DW30">
            <v>8.0000000000000002E-3</v>
          </cell>
          <cell r="EA30">
            <v>2.1000000000000001E-2</v>
          </cell>
          <cell r="EE30">
            <v>1.7999999999999999E-2</v>
          </cell>
          <cell r="EI30">
            <v>1.4999999999999999E-2</v>
          </cell>
          <cell r="EM30">
            <v>0.01</v>
          </cell>
          <cell r="EQ30">
            <v>1.6E-2</v>
          </cell>
          <cell r="EU30">
            <v>1.4999999999999999E-2</v>
          </cell>
          <cell r="EY30">
            <v>1.2E-2</v>
          </cell>
          <cell r="FC30">
            <v>8.9999999999999993E-3</v>
          </cell>
          <cell r="FG30">
            <v>2.1000000000000001E-2</v>
          </cell>
          <cell r="FK30">
            <v>3.6999999999999998E-2</v>
          </cell>
          <cell r="FO30">
            <v>1.9E-2</v>
          </cell>
          <cell r="FS30">
            <v>1.2999999999999999E-2</v>
          </cell>
          <cell r="FW30">
            <v>6.0000000000000001E-3</v>
          </cell>
          <cell r="GA30">
            <v>2.3E-2</v>
          </cell>
          <cell r="GE30">
            <v>1.6E-2</v>
          </cell>
          <cell r="GI30">
            <v>8.9999999999999993E-3</v>
          </cell>
          <cell r="GM30">
            <v>1.2E-2</v>
          </cell>
        </row>
        <row r="31">
          <cell r="K31">
            <v>7.0000000000000001E-3</v>
          </cell>
          <cell r="O31">
            <v>3.0000000000000001E-3</v>
          </cell>
          <cell r="S31">
            <v>2E-3</v>
          </cell>
          <cell r="W31">
            <v>3.0000000000000001E-3</v>
          </cell>
          <cell r="AA31">
            <v>4.0000000000000001E-3</v>
          </cell>
          <cell r="AE31">
            <v>3.0000000000000001E-3</v>
          </cell>
          <cell r="AI31">
            <v>4.0000000000000001E-3</v>
          </cell>
          <cell r="AM31">
            <v>8.0000000000000002E-3</v>
          </cell>
          <cell r="AQ31">
            <v>0.01</v>
          </cell>
          <cell r="AU31">
            <v>1E-3</v>
          </cell>
          <cell r="AY31">
            <v>3.0000000000000001E-3</v>
          </cell>
          <cell r="BC31">
            <v>6.0000000000000001E-3</v>
          </cell>
          <cell r="BG31">
            <v>3.0000000000000001E-3</v>
          </cell>
          <cell r="BK31">
            <v>8.9999999999999993E-3</v>
          </cell>
          <cell r="BO31">
            <v>1.9E-2</v>
          </cell>
          <cell r="BS31">
            <v>4.0000000000000001E-3</v>
          </cell>
          <cell r="BW31">
            <v>4.0000000000000001E-3</v>
          </cell>
          <cell r="CA31">
            <v>3.0000000000000001E-3</v>
          </cell>
          <cell r="CE31">
            <v>1E-3</v>
          </cell>
          <cell r="CI31">
            <v>3.0000000000000001E-3</v>
          </cell>
          <cell r="CM31">
            <v>2E-3</v>
          </cell>
          <cell r="CQ31">
            <v>1E-3</v>
          </cell>
          <cell r="CU31">
            <v>1E-3</v>
          </cell>
          <cell r="CY31">
            <v>4.0000000000000001E-3</v>
          </cell>
          <cell r="DC31">
            <v>1E-3</v>
          </cell>
          <cell r="DG31">
            <v>3.0000000000000001E-3</v>
          </cell>
          <cell r="DK31">
            <v>6.0000000000000001E-3</v>
          </cell>
          <cell r="DO31">
            <v>6.0000000000000001E-3</v>
          </cell>
          <cell r="DS31">
            <v>3.0000000000000001E-3</v>
          </cell>
          <cell r="DW31">
            <v>0.01</v>
          </cell>
          <cell r="EA31">
            <v>5.0000000000000001E-3</v>
          </cell>
          <cell r="EE31">
            <v>2E-3</v>
          </cell>
          <cell r="EI31">
            <v>5.0000000000000001E-3</v>
          </cell>
          <cell r="EM31">
            <v>0</v>
          </cell>
          <cell r="EQ31">
            <v>4.0000000000000001E-3</v>
          </cell>
          <cell r="EU31">
            <v>0</v>
          </cell>
          <cell r="EY31">
            <v>4.0000000000000001E-3</v>
          </cell>
          <cell r="FC31">
            <v>1E-3</v>
          </cell>
          <cell r="FG31">
            <v>7.0000000000000001E-3</v>
          </cell>
          <cell r="FK31">
            <v>2E-3</v>
          </cell>
          <cell r="FO31">
            <v>4.0000000000000001E-3</v>
          </cell>
          <cell r="FS31">
            <v>8.9999999999999993E-3</v>
          </cell>
          <cell r="FW31">
            <v>1.4E-2</v>
          </cell>
          <cell r="GA31">
            <v>7.0000000000000001E-3</v>
          </cell>
          <cell r="GE31">
            <v>8.0000000000000002E-3</v>
          </cell>
          <cell r="GI31">
            <v>1.2E-2</v>
          </cell>
          <cell r="GM31">
            <v>3.0000000000000001E-3</v>
          </cell>
        </row>
        <row r="32">
          <cell r="K32">
            <v>0.01</v>
          </cell>
          <cell r="O32">
            <v>1.2999999999999999E-2</v>
          </cell>
          <cell r="S32">
            <v>7.0000000000000001E-3</v>
          </cell>
          <cell r="W32">
            <v>1.0999999999999999E-2</v>
          </cell>
          <cell r="AA32">
            <v>3.1E-2</v>
          </cell>
          <cell r="AE32">
            <v>2.1000000000000001E-2</v>
          </cell>
          <cell r="AI32">
            <v>1.7000000000000001E-2</v>
          </cell>
          <cell r="AM32">
            <v>2.5999999999999999E-2</v>
          </cell>
          <cell r="AQ32">
            <v>2.1999999999999999E-2</v>
          </cell>
          <cell r="AU32">
            <v>0.03</v>
          </cell>
          <cell r="AY32">
            <v>1.9E-2</v>
          </cell>
          <cell r="BC32">
            <v>1.4999999999999999E-2</v>
          </cell>
          <cell r="BG32">
            <v>3.5000000000000003E-2</v>
          </cell>
          <cell r="BK32">
            <v>1.7000000000000001E-2</v>
          </cell>
          <cell r="BO32">
            <v>1.7999999999999999E-2</v>
          </cell>
          <cell r="BS32">
            <v>2.9000000000000001E-2</v>
          </cell>
          <cell r="BW32">
            <v>1.6E-2</v>
          </cell>
          <cell r="CA32">
            <v>1.9E-2</v>
          </cell>
          <cell r="CE32">
            <v>1.4E-2</v>
          </cell>
          <cell r="CI32">
            <v>1.9E-2</v>
          </cell>
          <cell r="CM32">
            <v>2.1000000000000001E-2</v>
          </cell>
          <cell r="CQ32">
            <v>1.4E-2</v>
          </cell>
          <cell r="CU32">
            <v>0.03</v>
          </cell>
          <cell r="CY32">
            <v>2.8000000000000001E-2</v>
          </cell>
          <cell r="DC32">
            <v>2.7E-2</v>
          </cell>
          <cell r="DG32">
            <v>8.5000000000000006E-2</v>
          </cell>
          <cell r="DK32">
            <v>2.4E-2</v>
          </cell>
          <cell r="DO32">
            <v>0.04</v>
          </cell>
          <cell r="DS32">
            <v>1.4999999999999999E-2</v>
          </cell>
          <cell r="DW32">
            <v>1.7000000000000001E-2</v>
          </cell>
          <cell r="EA32">
            <v>1.7000000000000001E-2</v>
          </cell>
          <cell r="EE32">
            <v>1.6E-2</v>
          </cell>
          <cell r="EI32">
            <v>1.9E-2</v>
          </cell>
          <cell r="EM32">
            <v>1.2E-2</v>
          </cell>
          <cell r="EQ32">
            <v>2.5000000000000001E-2</v>
          </cell>
          <cell r="EU32">
            <v>0.02</v>
          </cell>
          <cell r="EY32">
            <v>1.6E-2</v>
          </cell>
          <cell r="FC32">
            <v>8.9999999999999993E-3</v>
          </cell>
          <cell r="FG32">
            <v>2.1000000000000001E-2</v>
          </cell>
          <cell r="FK32">
            <v>4.1000000000000002E-2</v>
          </cell>
          <cell r="FO32">
            <v>1.6E-2</v>
          </cell>
          <cell r="FS32">
            <v>1.7000000000000001E-2</v>
          </cell>
          <cell r="FW32">
            <v>1.9E-2</v>
          </cell>
          <cell r="GA32">
            <v>1.6E-2</v>
          </cell>
          <cell r="GE32">
            <v>2.5999999999999999E-2</v>
          </cell>
          <cell r="GI32">
            <v>1.2E-2</v>
          </cell>
          <cell r="GM32">
            <v>1.4999999999999999E-2</v>
          </cell>
        </row>
        <row r="33">
          <cell r="K33">
            <v>5.3999999999999999E-2</v>
          </cell>
          <cell r="O33">
            <v>7.5999999999999998E-2</v>
          </cell>
          <cell r="S33">
            <v>7.1999999999999995E-2</v>
          </cell>
          <cell r="W33">
            <v>8.2000000000000003E-2</v>
          </cell>
          <cell r="AA33">
            <v>8.8999999999999996E-2</v>
          </cell>
          <cell r="AE33">
            <v>0.152</v>
          </cell>
          <cell r="AI33">
            <v>9.2999999999999999E-2</v>
          </cell>
          <cell r="AM33">
            <v>0.112</v>
          </cell>
          <cell r="AQ33">
            <v>8.6999999999999994E-2</v>
          </cell>
          <cell r="AU33">
            <v>0.155</v>
          </cell>
          <cell r="AY33">
            <v>0.09</v>
          </cell>
          <cell r="BC33">
            <v>9.1999999999999998E-2</v>
          </cell>
          <cell r="BG33">
            <v>6.9000000000000006E-2</v>
          </cell>
          <cell r="BK33">
            <v>6.8000000000000005E-2</v>
          </cell>
          <cell r="BO33">
            <v>9.6000000000000002E-2</v>
          </cell>
          <cell r="BS33">
            <v>9.9000000000000005E-2</v>
          </cell>
          <cell r="BW33">
            <v>8.7999999999999995E-2</v>
          </cell>
          <cell r="CA33">
            <v>2.8000000000000001E-2</v>
          </cell>
          <cell r="CE33">
            <v>4.9000000000000002E-2</v>
          </cell>
          <cell r="CI33">
            <v>2.5000000000000001E-2</v>
          </cell>
          <cell r="CM33">
            <v>6.0999999999999999E-2</v>
          </cell>
          <cell r="CQ33">
            <v>7.4999999999999997E-2</v>
          </cell>
          <cell r="CU33">
            <v>5.1999999999999998E-2</v>
          </cell>
          <cell r="CY33">
            <v>6.4000000000000001E-2</v>
          </cell>
          <cell r="DC33">
            <v>6.2E-2</v>
          </cell>
          <cell r="DG33">
            <v>9.6000000000000002E-2</v>
          </cell>
          <cell r="DK33">
            <v>6.8000000000000005E-2</v>
          </cell>
          <cell r="DO33">
            <v>7.5999999999999998E-2</v>
          </cell>
          <cell r="DS33">
            <v>4.3999999999999997E-2</v>
          </cell>
          <cell r="DW33">
            <v>0.08</v>
          </cell>
          <cell r="EA33">
            <v>2.9000000000000001E-2</v>
          </cell>
          <cell r="EE33">
            <v>2.8000000000000001E-2</v>
          </cell>
          <cell r="EI33">
            <v>6.4000000000000001E-2</v>
          </cell>
          <cell r="EM33">
            <v>1.4E-2</v>
          </cell>
          <cell r="EQ33">
            <v>3.7999999999999999E-2</v>
          </cell>
          <cell r="EU33">
            <v>2.7E-2</v>
          </cell>
          <cell r="EY33">
            <v>3.3000000000000002E-2</v>
          </cell>
          <cell r="FC33">
            <v>2.4E-2</v>
          </cell>
          <cell r="FG33">
            <v>5.3999999999999999E-2</v>
          </cell>
          <cell r="FK33">
            <v>5.2999999999999999E-2</v>
          </cell>
          <cell r="FO33">
            <v>0.05</v>
          </cell>
          <cell r="FS33">
            <v>8.4000000000000005E-2</v>
          </cell>
          <cell r="FW33">
            <v>0.13400000000000001</v>
          </cell>
          <cell r="GA33">
            <v>0.107</v>
          </cell>
          <cell r="GE33">
            <v>9.8000000000000004E-2</v>
          </cell>
          <cell r="GI33">
            <v>7.3999999999999996E-2</v>
          </cell>
          <cell r="GM33">
            <v>4.3999999999999997E-2</v>
          </cell>
        </row>
        <row r="34">
          <cell r="K34">
            <v>0.84199999999999997</v>
          </cell>
          <cell r="O34">
            <v>0.85799999999999998</v>
          </cell>
          <cell r="S34">
            <v>0.83799999999999997</v>
          </cell>
          <cell r="W34">
            <v>0.75700000000000001</v>
          </cell>
          <cell r="AA34">
            <v>0.58399999999999996</v>
          </cell>
          <cell r="AE34">
            <v>0.54</v>
          </cell>
          <cell r="AI34">
            <v>0.622</v>
          </cell>
          <cell r="AM34">
            <v>0.499</v>
          </cell>
          <cell r="AQ34">
            <v>0.45800000000000002</v>
          </cell>
          <cell r="AU34">
            <v>0.67200000000000004</v>
          </cell>
          <cell r="AY34">
            <v>0.73199999999999998</v>
          </cell>
          <cell r="BC34">
            <v>0.438</v>
          </cell>
          <cell r="BG34">
            <v>0.58899999999999997</v>
          </cell>
          <cell r="BK34">
            <v>0.40500000000000003</v>
          </cell>
          <cell r="BO34">
            <v>0.42899999999999999</v>
          </cell>
          <cell r="BS34">
            <v>0.875</v>
          </cell>
          <cell r="BW34">
            <v>0.81299999999999994</v>
          </cell>
          <cell r="CA34">
            <v>0.84799999999999998</v>
          </cell>
          <cell r="CE34">
            <v>0.78100000000000003</v>
          </cell>
          <cell r="CI34">
            <v>0.76200000000000001</v>
          </cell>
          <cell r="CM34">
            <v>0.81799999999999995</v>
          </cell>
          <cell r="CQ34">
            <v>0.90200000000000002</v>
          </cell>
          <cell r="CU34">
            <v>0.83599999999999997</v>
          </cell>
          <cell r="CY34">
            <v>0.84</v>
          </cell>
          <cell r="DC34">
            <v>0.83799999999999997</v>
          </cell>
          <cell r="DG34">
            <v>0.84299999999999997</v>
          </cell>
          <cell r="DK34">
            <v>0.73199999999999998</v>
          </cell>
          <cell r="DO34">
            <v>0.63600000000000001</v>
          </cell>
          <cell r="DS34">
            <v>0.89600000000000002</v>
          </cell>
          <cell r="DW34">
            <v>0.76200000000000001</v>
          </cell>
          <cell r="EA34">
            <v>0.86299999999999999</v>
          </cell>
          <cell r="EE34">
            <v>0.877</v>
          </cell>
          <cell r="EI34">
            <v>0.86899999999999999</v>
          </cell>
          <cell r="EM34">
            <v>0.96699999999999997</v>
          </cell>
          <cell r="EQ34">
            <v>0.89800000000000002</v>
          </cell>
          <cell r="EU34">
            <v>0.94</v>
          </cell>
          <cell r="EY34">
            <v>0.84299999999999997</v>
          </cell>
          <cell r="FC34">
            <v>0.93600000000000005</v>
          </cell>
          <cell r="FG34">
            <v>0.86499999999999999</v>
          </cell>
          <cell r="FK34">
            <v>0.89100000000000001</v>
          </cell>
          <cell r="FO34">
            <v>0.875</v>
          </cell>
          <cell r="FS34">
            <v>0.64500000000000002</v>
          </cell>
          <cell r="FW34">
            <v>0.69399999999999995</v>
          </cell>
          <cell r="GA34">
            <v>0.67100000000000004</v>
          </cell>
          <cell r="GE34">
            <v>0.54600000000000004</v>
          </cell>
          <cell r="GI34">
            <v>0.50800000000000001</v>
          </cell>
          <cell r="GM34">
            <v>0.39200000000000002</v>
          </cell>
        </row>
        <row r="38">
          <cell r="I38" t="str">
            <v>Services - Educational (Excluding Schools)</v>
          </cell>
          <cell r="M38" t="str">
            <v>Services - Engineering Services</v>
          </cell>
          <cell r="Q38" t="str">
            <v>Services - Information &amp; Data Processing Services</v>
          </cell>
          <cell r="U38" t="str">
            <v>Services - Insurance Agencies &amp; Brokerages</v>
          </cell>
          <cell r="Y38" t="str">
            <v>Services - Legal Services</v>
          </cell>
          <cell r="AC38" t="str">
            <v>Services - Management &amp; Technical Consulting</v>
          </cell>
          <cell r="AG38" t="str">
            <v>Services - Market Research &amp; Public Opinion Polling</v>
          </cell>
          <cell r="AK38" t="str">
            <v>Services - Other Business Services</v>
          </cell>
          <cell r="AO38" t="str">
            <v>Services - Publishing Services</v>
          </cell>
          <cell r="AS38" t="str">
            <v>Services - Real Estate Agents, Brokers &amp; Managers</v>
          </cell>
          <cell r="AW38" t="str">
            <v>Services - Scientific Research &amp; Development</v>
          </cell>
          <cell r="BA38" t="str">
            <v>Services - Specialized Design</v>
          </cell>
          <cell r="BE38" t="str">
            <v>Services - Surveying &amp; Mapping Services</v>
          </cell>
          <cell r="BI38" t="str">
            <v>Services - Tax &amp; Payroll Services</v>
          </cell>
          <cell r="BM38" t="str">
            <v>Transportation - Couriers &amp; Messengers</v>
          </cell>
          <cell r="BQ38" t="str">
            <v>Transportation - Local Trucking &amp; Freight</v>
          </cell>
          <cell r="BU38" t="str">
            <v>Transportation - Long-distance &amp; Specialized Freight</v>
          </cell>
          <cell r="BY38" t="str">
            <v>Transportation - Taxi &amp; Limousine Services</v>
          </cell>
          <cell r="CC38" t="str">
            <v>Wholesaling - Durable Goods</v>
          </cell>
          <cell r="CG38" t="str">
            <v>Wholesaling - Nondurable Goods</v>
          </cell>
        </row>
        <row r="40">
          <cell r="K40">
            <v>1</v>
          </cell>
          <cell r="O40">
            <v>1</v>
          </cell>
          <cell r="S40">
            <v>1</v>
          </cell>
          <cell r="W40">
            <v>1</v>
          </cell>
          <cell r="AA40">
            <v>1</v>
          </cell>
          <cell r="AE40">
            <v>1</v>
          </cell>
          <cell r="AI40">
            <v>1</v>
          </cell>
          <cell r="AM40">
            <v>1</v>
          </cell>
          <cell r="AQ40">
            <v>1</v>
          </cell>
          <cell r="AU40">
            <v>1</v>
          </cell>
          <cell r="AY40">
            <v>1</v>
          </cell>
          <cell r="BC40">
            <v>1</v>
          </cell>
          <cell r="BG40">
            <v>1</v>
          </cell>
          <cell r="BK40">
            <v>1</v>
          </cell>
          <cell r="BO40">
            <v>1</v>
          </cell>
          <cell r="BS40">
            <v>1</v>
          </cell>
          <cell r="BW40">
            <v>1</v>
          </cell>
          <cell r="CA40">
            <v>1</v>
          </cell>
          <cell r="CE40">
            <v>1</v>
          </cell>
          <cell r="CI40">
            <v>1</v>
          </cell>
        </row>
        <row r="41">
          <cell r="K41">
            <v>0.503</v>
          </cell>
          <cell r="O41">
            <v>0.49399999999999999</v>
          </cell>
          <cell r="S41">
            <v>0.53400000000000003</v>
          </cell>
          <cell r="W41">
            <v>0.52600000000000002</v>
          </cell>
          <cell r="AA41">
            <v>0.51600000000000001</v>
          </cell>
          <cell r="AE41">
            <v>0.371</v>
          </cell>
          <cell r="AI41">
            <v>0.67400000000000004</v>
          </cell>
          <cell r="AM41">
            <v>0.61</v>
          </cell>
          <cell r="AQ41">
            <v>0.69099999999999995</v>
          </cell>
          <cell r="AU41">
            <v>0.47599999999999998</v>
          </cell>
          <cell r="AY41">
            <v>0.40400000000000003</v>
          </cell>
          <cell r="BC41">
            <v>0.71299999999999997</v>
          </cell>
          <cell r="BG41">
            <v>0.69199999999999995</v>
          </cell>
          <cell r="BK41">
            <v>0.52600000000000002</v>
          </cell>
          <cell r="BO41">
            <v>0.67300000000000004</v>
          </cell>
          <cell r="BS41">
            <v>0.79200000000000004</v>
          </cell>
          <cell r="BW41">
            <v>0.81699999999999995</v>
          </cell>
          <cell r="CA41">
            <v>0.69</v>
          </cell>
          <cell r="CE41">
            <v>0.84799999999999998</v>
          </cell>
          <cell r="CI41">
            <v>0.85</v>
          </cell>
        </row>
        <row r="42">
          <cell r="K42">
            <v>0.497</v>
          </cell>
          <cell r="O42">
            <v>0.50600000000000001</v>
          </cell>
          <cell r="S42">
            <v>0.46600000000000003</v>
          </cell>
          <cell r="W42">
            <v>0.47399999999999998</v>
          </cell>
          <cell r="AA42">
            <v>0.48399999999999999</v>
          </cell>
          <cell r="AE42">
            <v>0.629</v>
          </cell>
          <cell r="AI42">
            <v>0.32600000000000001</v>
          </cell>
          <cell r="AM42">
            <v>0.39</v>
          </cell>
          <cell r="AQ42">
            <v>0.309</v>
          </cell>
          <cell r="AU42">
            <v>0.52400000000000002</v>
          </cell>
          <cell r="AY42">
            <v>0.59599999999999997</v>
          </cell>
          <cell r="BC42">
            <v>0.28699999999999998</v>
          </cell>
          <cell r="BG42">
            <v>0.308</v>
          </cell>
          <cell r="BK42">
            <v>0.47399999999999998</v>
          </cell>
          <cell r="BO42">
            <v>0.32700000000000001</v>
          </cell>
          <cell r="BS42">
            <v>0.20799999999999999</v>
          </cell>
          <cell r="BW42">
            <v>0.183</v>
          </cell>
          <cell r="CA42">
            <v>0.31</v>
          </cell>
          <cell r="CE42">
            <v>0.152</v>
          </cell>
          <cell r="CI42">
            <v>0.15</v>
          </cell>
        </row>
        <row r="45">
          <cell r="K45">
            <v>4.9000000000000002E-2</v>
          </cell>
          <cell r="O45">
            <v>0.14899999999999999</v>
          </cell>
          <cell r="S45">
            <v>0.219</v>
          </cell>
          <cell r="W45">
            <v>2.7E-2</v>
          </cell>
          <cell r="AA45">
            <v>5.1999999999999998E-2</v>
          </cell>
          <cell r="AE45">
            <v>7.3999999999999996E-2</v>
          </cell>
          <cell r="AI45">
            <v>0.17699999999999999</v>
          </cell>
          <cell r="AM45">
            <v>0.182</v>
          </cell>
          <cell r="AQ45">
            <v>0.20100000000000001</v>
          </cell>
          <cell r="AU45">
            <v>6.2E-2</v>
          </cell>
          <cell r="AY45">
            <v>0.04</v>
          </cell>
          <cell r="BC45">
            <v>0.39</v>
          </cell>
          <cell r="BG45">
            <v>8.1000000000000003E-2</v>
          </cell>
          <cell r="BK45">
            <v>4.8000000000000001E-2</v>
          </cell>
          <cell r="BO45">
            <v>0.11600000000000001</v>
          </cell>
          <cell r="BS45">
            <v>0.11799999999999999</v>
          </cell>
          <cell r="BW45">
            <v>0.08</v>
          </cell>
          <cell r="CA45">
            <v>3.0000000000000001E-3</v>
          </cell>
          <cell r="CE45">
            <v>0.66700000000000004</v>
          </cell>
          <cell r="CI45">
            <v>0.67100000000000004</v>
          </cell>
        </row>
        <row r="46">
          <cell r="K46">
            <v>5.0999999999999997E-2</v>
          </cell>
          <cell r="O46">
            <v>5.8999999999999997E-2</v>
          </cell>
          <cell r="S46">
            <v>2.3E-2</v>
          </cell>
          <cell r="W46">
            <v>9.5000000000000001E-2</v>
          </cell>
          <cell r="AA46">
            <v>0.10199999999999999</v>
          </cell>
          <cell r="AE46">
            <v>1.6E-2</v>
          </cell>
          <cell r="AI46">
            <v>0.05</v>
          </cell>
          <cell r="AM46">
            <v>7.2999999999999995E-2</v>
          </cell>
          <cell r="AQ46">
            <v>4.4999999999999998E-2</v>
          </cell>
          <cell r="AU46">
            <v>1.4E-2</v>
          </cell>
          <cell r="AY46">
            <v>8.9999999999999993E-3</v>
          </cell>
          <cell r="BC46">
            <v>3.2000000000000001E-2</v>
          </cell>
          <cell r="BG46">
            <v>0.14099999999999999</v>
          </cell>
          <cell r="BK46">
            <v>8.6999999999999994E-2</v>
          </cell>
          <cell r="BO46">
            <v>2.9000000000000001E-2</v>
          </cell>
          <cell r="BS46">
            <v>5.8000000000000003E-2</v>
          </cell>
          <cell r="BW46">
            <v>4.5999999999999999E-2</v>
          </cell>
          <cell r="CA46">
            <v>3.0000000000000001E-3</v>
          </cell>
          <cell r="CE46">
            <v>2.3E-2</v>
          </cell>
          <cell r="CI46">
            <v>2.1000000000000001E-2</v>
          </cell>
        </row>
        <row r="47">
          <cell r="K47">
            <v>1.2E-2</v>
          </cell>
          <cell r="O47">
            <v>4.0000000000000001E-3</v>
          </cell>
          <cell r="S47">
            <v>1.0999999999999999E-2</v>
          </cell>
          <cell r="W47">
            <v>0.02</v>
          </cell>
          <cell r="AA47">
            <v>1.4999999999999999E-2</v>
          </cell>
          <cell r="AE47">
            <v>5.0000000000000001E-3</v>
          </cell>
          <cell r="AI47">
            <v>3.0000000000000001E-3</v>
          </cell>
          <cell r="AM47">
            <v>8.9999999999999993E-3</v>
          </cell>
          <cell r="AQ47">
            <v>1.4999999999999999E-2</v>
          </cell>
          <cell r="AU47">
            <v>3.4000000000000002E-2</v>
          </cell>
          <cell r="AY47">
            <v>1E-3</v>
          </cell>
          <cell r="BC47">
            <v>6.0000000000000001E-3</v>
          </cell>
          <cell r="BG47">
            <v>6.0000000000000001E-3</v>
          </cell>
          <cell r="BK47">
            <v>0.01</v>
          </cell>
          <cell r="BO47">
            <v>5.0000000000000001E-3</v>
          </cell>
          <cell r="BS47">
            <v>3.0000000000000001E-3</v>
          </cell>
          <cell r="BW47">
            <v>1E-3</v>
          </cell>
          <cell r="CA47">
            <v>5.0000000000000001E-3</v>
          </cell>
          <cell r="CE47">
            <v>6.0000000000000001E-3</v>
          </cell>
          <cell r="CI47">
            <v>3.0000000000000001E-3</v>
          </cell>
        </row>
        <row r="48">
          <cell r="K48">
            <v>5.1999999999999998E-2</v>
          </cell>
          <cell r="O48">
            <v>3.5000000000000003E-2</v>
          </cell>
          <cell r="S48">
            <v>3.4000000000000002E-2</v>
          </cell>
          <cell r="W48">
            <v>4.9000000000000002E-2</v>
          </cell>
          <cell r="AA48">
            <v>2.1999999999999999E-2</v>
          </cell>
          <cell r="AE48">
            <v>2.7E-2</v>
          </cell>
          <cell r="AI48">
            <v>2.1000000000000001E-2</v>
          </cell>
          <cell r="AM48">
            <v>3.7999999999999999E-2</v>
          </cell>
          <cell r="AQ48">
            <v>5.5E-2</v>
          </cell>
          <cell r="AU48">
            <v>6.7000000000000004E-2</v>
          </cell>
          <cell r="AY48">
            <v>3.6999999999999998E-2</v>
          </cell>
          <cell r="BC48">
            <v>3.3000000000000002E-2</v>
          </cell>
          <cell r="BG48">
            <v>0.1</v>
          </cell>
          <cell r="BK48">
            <v>0.04</v>
          </cell>
          <cell r="BO48">
            <v>0.315</v>
          </cell>
          <cell r="BS48">
            <v>0.17299999999999999</v>
          </cell>
          <cell r="BW48">
            <v>0.16600000000000001</v>
          </cell>
          <cell r="CA48">
            <v>0.12</v>
          </cell>
          <cell r="CE48">
            <v>2.4E-2</v>
          </cell>
          <cell r="CI48">
            <v>2.5000000000000001E-2</v>
          </cell>
        </row>
        <row r="49">
          <cell r="K49">
            <v>0.03</v>
          </cell>
          <cell r="O49">
            <v>2.9000000000000001E-2</v>
          </cell>
          <cell r="S49">
            <v>0.03</v>
          </cell>
          <cell r="W49">
            <v>1.7999999999999999E-2</v>
          </cell>
          <cell r="AA49">
            <v>1.6E-2</v>
          </cell>
          <cell r="AE49">
            <v>1.9E-2</v>
          </cell>
          <cell r="AI49">
            <v>3.5999999999999997E-2</v>
          </cell>
          <cell r="AM49">
            <v>2.7E-2</v>
          </cell>
          <cell r="AQ49">
            <v>2.7E-2</v>
          </cell>
          <cell r="AU49">
            <v>2.4E-2</v>
          </cell>
          <cell r="AY49">
            <v>0.01</v>
          </cell>
          <cell r="BC49">
            <v>3.9E-2</v>
          </cell>
          <cell r="BG49">
            <v>6.5000000000000002E-2</v>
          </cell>
          <cell r="BK49">
            <v>3.9E-2</v>
          </cell>
          <cell r="BO49">
            <v>1.0999999999999999E-2</v>
          </cell>
          <cell r="BS49">
            <v>8.5000000000000006E-2</v>
          </cell>
          <cell r="BW49">
            <v>0.1</v>
          </cell>
          <cell r="CA49">
            <v>2.9000000000000001E-2</v>
          </cell>
          <cell r="CE49">
            <v>1.2999999999999999E-2</v>
          </cell>
          <cell r="CI49">
            <v>1.2E-2</v>
          </cell>
        </row>
        <row r="50">
          <cell r="K50">
            <v>1E-3</v>
          </cell>
          <cell r="O50">
            <v>5.0000000000000001E-3</v>
          </cell>
          <cell r="S50">
            <v>0</v>
          </cell>
          <cell r="W50">
            <v>5.0000000000000001E-3</v>
          </cell>
          <cell r="AA50">
            <v>3.0000000000000001E-3</v>
          </cell>
          <cell r="AE50">
            <v>1E-3</v>
          </cell>
          <cell r="AI50">
            <v>4.0000000000000001E-3</v>
          </cell>
          <cell r="AM50">
            <v>2E-3</v>
          </cell>
          <cell r="AQ50">
            <v>3.0000000000000001E-3</v>
          </cell>
          <cell r="AU50">
            <v>1E-3</v>
          </cell>
          <cell r="AY50">
            <v>1E-3</v>
          </cell>
          <cell r="BC50">
            <v>1E-3</v>
          </cell>
          <cell r="BG50">
            <v>8.9999999999999993E-3</v>
          </cell>
          <cell r="BK50">
            <v>5.0000000000000001E-3</v>
          </cell>
          <cell r="BO50">
            <v>0</v>
          </cell>
          <cell r="BS50">
            <v>1E-3</v>
          </cell>
          <cell r="BW50">
            <v>1E-3</v>
          </cell>
          <cell r="CA50">
            <v>0</v>
          </cell>
          <cell r="CE50">
            <v>1E-3</v>
          </cell>
          <cell r="CI50">
            <v>1E-3</v>
          </cell>
        </row>
        <row r="51">
          <cell r="K51">
            <v>0.02</v>
          </cell>
          <cell r="O51">
            <v>1.0999999999999999E-2</v>
          </cell>
          <cell r="S51">
            <v>6.0000000000000001E-3</v>
          </cell>
          <cell r="W51">
            <v>4.0000000000000001E-3</v>
          </cell>
          <cell r="AA51">
            <v>4.0000000000000001E-3</v>
          </cell>
          <cell r="AE51">
            <v>1.2E-2</v>
          </cell>
          <cell r="AI51">
            <v>1.0999999999999999E-2</v>
          </cell>
          <cell r="AM51">
            <v>1.0999999999999999E-2</v>
          </cell>
          <cell r="AQ51">
            <v>8.9999999999999993E-3</v>
          </cell>
          <cell r="AU51">
            <v>6.0000000000000001E-3</v>
          </cell>
          <cell r="AY51">
            <v>2.9000000000000001E-2</v>
          </cell>
          <cell r="BC51">
            <v>1.4999999999999999E-2</v>
          </cell>
          <cell r="BG51">
            <v>1.2999999999999999E-2</v>
          </cell>
          <cell r="BK51">
            <v>1.2E-2</v>
          </cell>
          <cell r="BO51">
            <v>1E-3</v>
          </cell>
          <cell r="BS51">
            <v>1E-3</v>
          </cell>
          <cell r="BW51">
            <v>1E-3</v>
          </cell>
          <cell r="CA51">
            <v>1E-3</v>
          </cell>
          <cell r="CE51">
            <v>3.0000000000000001E-3</v>
          </cell>
          <cell r="CI51">
            <v>4.0000000000000001E-3</v>
          </cell>
        </row>
        <row r="52">
          <cell r="K52">
            <v>4.0000000000000001E-3</v>
          </cell>
          <cell r="O52">
            <v>1.2999999999999999E-2</v>
          </cell>
          <cell r="S52">
            <v>3.0000000000000001E-3</v>
          </cell>
          <cell r="W52">
            <v>1.0999999999999999E-2</v>
          </cell>
          <cell r="AA52">
            <v>1.2999999999999999E-2</v>
          </cell>
          <cell r="AE52">
            <v>4.0000000000000001E-3</v>
          </cell>
          <cell r="AI52">
            <v>0.01</v>
          </cell>
          <cell r="AM52">
            <v>0.01</v>
          </cell>
          <cell r="AQ52">
            <v>6.0000000000000001E-3</v>
          </cell>
          <cell r="AU52">
            <v>6.0000000000000001E-3</v>
          </cell>
          <cell r="AY52">
            <v>5.0000000000000001E-3</v>
          </cell>
          <cell r="BC52">
            <v>4.0000000000000001E-3</v>
          </cell>
          <cell r="BG52">
            <v>1.7000000000000001E-2</v>
          </cell>
          <cell r="BK52">
            <v>8.9999999999999993E-3</v>
          </cell>
          <cell r="BO52">
            <v>1.4E-2</v>
          </cell>
          <cell r="BS52">
            <v>4.3999999999999997E-2</v>
          </cell>
          <cell r="BW52">
            <v>4.2000000000000003E-2</v>
          </cell>
          <cell r="CA52">
            <v>4.8000000000000001E-2</v>
          </cell>
          <cell r="CE52">
            <v>5.0000000000000001E-3</v>
          </cell>
          <cell r="CI52">
            <v>5.0000000000000001E-3</v>
          </cell>
        </row>
        <row r="53">
          <cell r="K53">
            <v>3.0000000000000001E-3</v>
          </cell>
          <cell r="O53">
            <v>5.0000000000000001E-3</v>
          </cell>
          <cell r="S53">
            <v>3.0000000000000001E-3</v>
          </cell>
          <cell r="W53">
            <v>7.0000000000000001E-3</v>
          </cell>
          <cell r="AA53">
            <v>7.0000000000000001E-3</v>
          </cell>
          <cell r="AE53">
            <v>3.0000000000000001E-3</v>
          </cell>
          <cell r="AI53">
            <v>4.0000000000000001E-3</v>
          </cell>
          <cell r="AM53">
            <v>0.01</v>
          </cell>
          <cell r="AQ53">
            <v>8.9999999999999993E-3</v>
          </cell>
          <cell r="AU53">
            <v>8.0000000000000002E-3</v>
          </cell>
          <cell r="AY53">
            <v>5.0000000000000001E-3</v>
          </cell>
          <cell r="BC53">
            <v>5.0000000000000001E-3</v>
          </cell>
          <cell r="BG53">
            <v>2.4E-2</v>
          </cell>
          <cell r="BK53">
            <v>1.4E-2</v>
          </cell>
          <cell r="BO53">
            <v>3.0000000000000001E-3</v>
          </cell>
          <cell r="BS53">
            <v>1.7000000000000001E-2</v>
          </cell>
          <cell r="BW53">
            <v>2.5000000000000001E-2</v>
          </cell>
          <cell r="CA53">
            <v>1.4999999999999999E-2</v>
          </cell>
          <cell r="CE53">
            <v>5.0000000000000001E-3</v>
          </cell>
          <cell r="CI53">
            <v>4.0000000000000001E-3</v>
          </cell>
        </row>
        <row r="54">
          <cell r="K54">
            <v>6.0000000000000001E-3</v>
          </cell>
          <cell r="O54">
            <v>1.2E-2</v>
          </cell>
          <cell r="S54">
            <v>5.0000000000000001E-3</v>
          </cell>
          <cell r="W54">
            <v>7.0000000000000001E-3</v>
          </cell>
          <cell r="AA54">
            <v>1.7999999999999999E-2</v>
          </cell>
          <cell r="AE54">
            <v>1.4E-2</v>
          </cell>
          <cell r="AI54">
            <v>3.0000000000000001E-3</v>
          </cell>
          <cell r="AM54">
            <v>8.0000000000000002E-3</v>
          </cell>
          <cell r="AQ54">
            <v>8.0000000000000002E-3</v>
          </cell>
          <cell r="AU54">
            <v>8.9999999999999993E-3</v>
          </cell>
          <cell r="AY54">
            <v>1.4999999999999999E-2</v>
          </cell>
          <cell r="BC54">
            <v>6.0000000000000001E-3</v>
          </cell>
          <cell r="BG54">
            <v>1.6E-2</v>
          </cell>
          <cell r="BK54">
            <v>8.0000000000000002E-3</v>
          </cell>
          <cell r="BO54">
            <v>4.0000000000000001E-3</v>
          </cell>
          <cell r="BS54">
            <v>5.0000000000000001E-3</v>
          </cell>
          <cell r="BW54">
            <v>4.0000000000000001E-3</v>
          </cell>
          <cell r="CA54">
            <v>3.0000000000000001E-3</v>
          </cell>
          <cell r="CE54">
            <v>3.0000000000000001E-3</v>
          </cell>
          <cell r="CI54">
            <v>3.0000000000000001E-3</v>
          </cell>
        </row>
        <row r="55">
          <cell r="K55">
            <v>7.0000000000000001E-3</v>
          </cell>
          <cell r="O55">
            <v>5.0000000000000001E-3</v>
          </cell>
          <cell r="S55">
            <v>5.0000000000000001E-3</v>
          </cell>
          <cell r="W55">
            <v>1.0999999999999999E-2</v>
          </cell>
          <cell r="AA55">
            <v>6.0000000000000001E-3</v>
          </cell>
          <cell r="AE55">
            <v>8.9999999999999993E-3</v>
          </cell>
          <cell r="AI55">
            <v>6.0000000000000001E-3</v>
          </cell>
          <cell r="AM55">
            <v>6.0000000000000001E-3</v>
          </cell>
          <cell r="AQ55">
            <v>6.0000000000000001E-3</v>
          </cell>
          <cell r="AU55">
            <v>1.0999999999999999E-2</v>
          </cell>
          <cell r="AY55">
            <v>1.2999999999999999E-2</v>
          </cell>
          <cell r="BC55">
            <v>5.0000000000000001E-3</v>
          </cell>
          <cell r="BG55">
            <v>2E-3</v>
          </cell>
          <cell r="BK55">
            <v>5.0000000000000001E-3</v>
          </cell>
          <cell r="BO55">
            <v>2E-3</v>
          </cell>
          <cell r="BS55">
            <v>7.0000000000000001E-3</v>
          </cell>
          <cell r="BW55">
            <v>2.5000000000000001E-2</v>
          </cell>
          <cell r="CA55">
            <v>4.0000000000000001E-3</v>
          </cell>
          <cell r="CE55">
            <v>3.0000000000000001E-3</v>
          </cell>
          <cell r="CI55">
            <v>3.0000000000000001E-3</v>
          </cell>
        </row>
        <row r="56">
          <cell r="K56">
            <v>1.4E-2</v>
          </cell>
          <cell r="O56">
            <v>1.4999999999999999E-2</v>
          </cell>
          <cell r="S56">
            <v>1.4999999999999999E-2</v>
          </cell>
          <cell r="W56">
            <v>2.7E-2</v>
          </cell>
          <cell r="AA56">
            <v>2.9000000000000001E-2</v>
          </cell>
          <cell r="AE56">
            <v>1.4999999999999999E-2</v>
          </cell>
          <cell r="AI56">
            <v>5.6000000000000001E-2</v>
          </cell>
          <cell r="AM56">
            <v>1.2999999999999999E-2</v>
          </cell>
          <cell r="AQ56">
            <v>2.1999999999999999E-2</v>
          </cell>
          <cell r="AU56">
            <v>2.3E-2</v>
          </cell>
          <cell r="AY56">
            <v>1.4E-2</v>
          </cell>
          <cell r="BC56">
            <v>1.4999999999999999E-2</v>
          </cell>
          <cell r="BG56">
            <v>1.2999999999999999E-2</v>
          </cell>
          <cell r="BK56">
            <v>2.5999999999999999E-2</v>
          </cell>
          <cell r="BO56">
            <v>7.0000000000000001E-3</v>
          </cell>
          <cell r="BS56">
            <v>4.0000000000000001E-3</v>
          </cell>
          <cell r="BW56">
            <v>4.0000000000000001E-3</v>
          </cell>
          <cell r="CA56">
            <v>6.0000000000000001E-3</v>
          </cell>
          <cell r="CE56">
            <v>5.0000000000000001E-3</v>
          </cell>
          <cell r="CI56">
            <v>4.0000000000000001E-3</v>
          </cell>
        </row>
        <row r="57">
          <cell r="K57">
            <v>1E-3</v>
          </cell>
          <cell r="O57">
            <v>2E-3</v>
          </cell>
          <cell r="S57">
            <v>0</v>
          </cell>
          <cell r="W57">
            <v>2E-3</v>
          </cell>
          <cell r="AA57">
            <v>3.0000000000000001E-3</v>
          </cell>
          <cell r="AE57">
            <v>1E-3</v>
          </cell>
          <cell r="AI57">
            <v>1E-3</v>
          </cell>
          <cell r="AM57">
            <v>2E-3</v>
          </cell>
          <cell r="AQ57">
            <v>1E-3</v>
          </cell>
          <cell r="AU57">
            <v>1E-3</v>
          </cell>
          <cell r="AY57">
            <v>1E-3</v>
          </cell>
          <cell r="BC57">
            <v>0</v>
          </cell>
          <cell r="BG57">
            <v>0</v>
          </cell>
          <cell r="BK57">
            <v>1E-3</v>
          </cell>
          <cell r="BO57">
            <v>0</v>
          </cell>
          <cell r="BS57">
            <v>1E-3</v>
          </cell>
          <cell r="BW57">
            <v>0</v>
          </cell>
          <cell r="CA57">
            <v>1E-3</v>
          </cell>
          <cell r="CE57">
            <v>0</v>
          </cell>
          <cell r="CI57">
            <v>0</v>
          </cell>
        </row>
        <row r="58">
          <cell r="K58">
            <v>3.0000000000000001E-3</v>
          </cell>
          <cell r="O58">
            <v>3.0000000000000001E-3</v>
          </cell>
          <cell r="S58">
            <v>3.0000000000000001E-3</v>
          </cell>
          <cell r="W58">
            <v>1.0999999999999999E-2</v>
          </cell>
          <cell r="AA58">
            <v>7.0000000000000001E-3</v>
          </cell>
          <cell r="AE58">
            <v>6.0000000000000001E-3</v>
          </cell>
          <cell r="AI58">
            <v>1.6E-2</v>
          </cell>
          <cell r="AM58">
            <v>7.0000000000000001E-3</v>
          </cell>
          <cell r="AQ58">
            <v>8.9999999999999993E-3</v>
          </cell>
          <cell r="AU58">
            <v>8.0000000000000002E-3</v>
          </cell>
          <cell r="AY58">
            <v>2E-3</v>
          </cell>
          <cell r="BC58">
            <v>8.9999999999999993E-3</v>
          </cell>
          <cell r="BG58">
            <v>8.9999999999999993E-3</v>
          </cell>
          <cell r="BK58">
            <v>7.0000000000000001E-3</v>
          </cell>
          <cell r="BO58">
            <v>1.4999999999999999E-2</v>
          </cell>
          <cell r="BS58">
            <v>2.5999999999999999E-2</v>
          </cell>
          <cell r="BW58">
            <v>3.1E-2</v>
          </cell>
          <cell r="CA58">
            <v>0.10199999999999999</v>
          </cell>
          <cell r="CE58">
            <v>2E-3</v>
          </cell>
          <cell r="CI58">
            <v>3.0000000000000001E-3</v>
          </cell>
        </row>
        <row r="59">
          <cell r="K59">
            <v>4.9000000000000002E-2</v>
          </cell>
          <cell r="O59">
            <v>1.4999999999999999E-2</v>
          </cell>
          <cell r="S59">
            <v>2.5999999999999999E-2</v>
          </cell>
          <cell r="W59">
            <v>3.2000000000000001E-2</v>
          </cell>
          <cell r="AA59">
            <v>0.04</v>
          </cell>
          <cell r="AE59">
            <v>1.0999999999999999E-2</v>
          </cell>
          <cell r="AI59">
            <v>1.2E-2</v>
          </cell>
          <cell r="AM59">
            <v>1.7000000000000001E-2</v>
          </cell>
          <cell r="AQ59">
            <v>1.7999999999999999E-2</v>
          </cell>
          <cell r="AU59">
            <v>1.2E-2</v>
          </cell>
          <cell r="AY59">
            <v>4.0000000000000001E-3</v>
          </cell>
          <cell r="BC59">
            <v>1.7000000000000001E-2</v>
          </cell>
          <cell r="BG59">
            <v>2.9000000000000001E-2</v>
          </cell>
          <cell r="BK59">
            <v>2.1999999999999999E-2</v>
          </cell>
          <cell r="BO59">
            <v>5.0000000000000001E-3</v>
          </cell>
          <cell r="BS59">
            <v>6.0000000000000001E-3</v>
          </cell>
          <cell r="BW59">
            <v>6.0000000000000001E-3</v>
          </cell>
          <cell r="CA59">
            <v>2.1999999999999999E-2</v>
          </cell>
          <cell r="CE59">
            <v>0.01</v>
          </cell>
          <cell r="CI59">
            <v>1.2E-2</v>
          </cell>
        </row>
        <row r="60">
          <cell r="K60">
            <v>7.0000000000000001E-3</v>
          </cell>
          <cell r="O60">
            <v>3.0000000000000001E-3</v>
          </cell>
          <cell r="S60">
            <v>1E-3</v>
          </cell>
          <cell r="W60">
            <v>5.0000000000000001E-3</v>
          </cell>
          <cell r="AA60">
            <v>4.0000000000000001E-3</v>
          </cell>
          <cell r="AE60">
            <v>2E-3</v>
          </cell>
          <cell r="AI60">
            <v>3.0000000000000001E-3</v>
          </cell>
          <cell r="AM60">
            <v>7.0000000000000001E-3</v>
          </cell>
          <cell r="AQ60">
            <v>2E-3</v>
          </cell>
          <cell r="AU60">
            <v>6.0000000000000001E-3</v>
          </cell>
          <cell r="AY60">
            <v>1E-3</v>
          </cell>
          <cell r="BC60">
            <v>3.0000000000000001E-3</v>
          </cell>
          <cell r="BG60">
            <v>6.0000000000000001E-3</v>
          </cell>
          <cell r="BK60">
            <v>1.0999999999999999E-2</v>
          </cell>
          <cell r="BO60">
            <v>1.2999999999999999E-2</v>
          </cell>
          <cell r="BS60">
            <v>6.3E-2</v>
          </cell>
          <cell r="BW60">
            <v>7.4999999999999997E-2</v>
          </cell>
          <cell r="CA60">
            <v>4.2000000000000003E-2</v>
          </cell>
          <cell r="CE60">
            <v>4.0000000000000001E-3</v>
          </cell>
          <cell r="CI60">
            <v>4.0000000000000001E-3</v>
          </cell>
        </row>
        <row r="61">
          <cell r="K61">
            <v>2.7E-2</v>
          </cell>
          <cell r="O61">
            <v>1.2999999999999999E-2</v>
          </cell>
          <cell r="S61">
            <v>1.2999999999999999E-2</v>
          </cell>
          <cell r="W61">
            <v>1.2999999999999999E-2</v>
          </cell>
          <cell r="AA61">
            <v>0.01</v>
          </cell>
          <cell r="AE61">
            <v>1.2999999999999999E-2</v>
          </cell>
          <cell r="AI61">
            <v>1.7999999999999999E-2</v>
          </cell>
          <cell r="AM61">
            <v>3.6999999999999998E-2</v>
          </cell>
          <cell r="AQ61">
            <v>1.4999999999999999E-2</v>
          </cell>
          <cell r="AU61">
            <v>1.2999999999999999E-2</v>
          </cell>
          <cell r="AY61">
            <v>7.0000000000000001E-3</v>
          </cell>
          <cell r="BC61">
            <v>3.5000000000000003E-2</v>
          </cell>
          <cell r="BG61">
            <v>2.1000000000000001E-2</v>
          </cell>
          <cell r="BK61">
            <v>2.1000000000000001E-2</v>
          </cell>
          <cell r="BO61">
            <v>1.7999999999999999E-2</v>
          </cell>
          <cell r="BS61">
            <v>1.2999999999999999E-2</v>
          </cell>
          <cell r="BW61">
            <v>1.7000000000000001E-2</v>
          </cell>
          <cell r="CA61">
            <v>7.0000000000000001E-3</v>
          </cell>
          <cell r="CE61">
            <v>7.0000000000000001E-3</v>
          </cell>
          <cell r="CI61">
            <v>1.2999999999999999E-2</v>
          </cell>
        </row>
        <row r="62">
          <cell r="K62">
            <v>7.0000000000000001E-3</v>
          </cell>
          <cell r="O62">
            <v>8.9999999999999993E-3</v>
          </cell>
          <cell r="S62">
            <v>0.01</v>
          </cell>
          <cell r="W62">
            <v>1.2E-2</v>
          </cell>
          <cell r="AA62">
            <v>1.4E-2</v>
          </cell>
          <cell r="AE62">
            <v>4.0000000000000001E-3</v>
          </cell>
          <cell r="AI62">
            <v>6.0000000000000001E-3</v>
          </cell>
          <cell r="AM62">
            <v>1.4999999999999999E-2</v>
          </cell>
          <cell r="AQ62">
            <v>8.0000000000000002E-3</v>
          </cell>
          <cell r="AU62">
            <v>6.0000000000000001E-3</v>
          </cell>
          <cell r="AY62">
            <v>3.0000000000000001E-3</v>
          </cell>
          <cell r="BC62">
            <v>7.0000000000000001E-3</v>
          </cell>
          <cell r="BG62">
            <v>0.02</v>
          </cell>
          <cell r="BK62">
            <v>1.2999999999999999E-2</v>
          </cell>
          <cell r="BO62">
            <v>4.0000000000000001E-3</v>
          </cell>
          <cell r="BS62">
            <v>0.02</v>
          </cell>
          <cell r="BW62">
            <v>2.3E-2</v>
          </cell>
          <cell r="CA62">
            <v>1.0999999999999999E-2</v>
          </cell>
          <cell r="CE62">
            <v>6.0000000000000001E-3</v>
          </cell>
          <cell r="CI62">
            <v>6.0000000000000001E-3</v>
          </cell>
        </row>
        <row r="63">
          <cell r="K63">
            <v>4.2999999999999997E-2</v>
          </cell>
          <cell r="O63">
            <v>2.8000000000000001E-2</v>
          </cell>
          <cell r="S63">
            <v>1.2999999999999999E-2</v>
          </cell>
          <cell r="W63">
            <v>1.2999999999999999E-2</v>
          </cell>
          <cell r="AA63">
            <v>8.0000000000000002E-3</v>
          </cell>
          <cell r="AE63">
            <v>3.7999999999999999E-2</v>
          </cell>
          <cell r="AI63">
            <v>6.4000000000000001E-2</v>
          </cell>
          <cell r="AM63">
            <v>1.6E-2</v>
          </cell>
          <cell r="AQ63">
            <v>1.7999999999999999E-2</v>
          </cell>
          <cell r="AU63">
            <v>8.0000000000000002E-3</v>
          </cell>
          <cell r="AY63">
            <v>9.0999999999999998E-2</v>
          </cell>
          <cell r="BC63">
            <v>8.9999999999999993E-3</v>
          </cell>
          <cell r="BG63">
            <v>1E-3</v>
          </cell>
          <cell r="BK63">
            <v>1.0999999999999999E-2</v>
          </cell>
          <cell r="BO63">
            <v>8.0000000000000002E-3</v>
          </cell>
          <cell r="BS63">
            <v>5.0000000000000001E-3</v>
          </cell>
          <cell r="BW63">
            <v>8.0000000000000002E-3</v>
          </cell>
          <cell r="CA63">
            <v>2E-3</v>
          </cell>
          <cell r="CE63">
            <v>0.01</v>
          </cell>
          <cell r="CI63">
            <v>6.0000000000000001E-3</v>
          </cell>
        </row>
        <row r="64">
          <cell r="K64">
            <v>1.7999999999999999E-2</v>
          </cell>
          <cell r="O64">
            <v>1.4E-2</v>
          </cell>
          <cell r="S64">
            <v>1.7999999999999999E-2</v>
          </cell>
          <cell r="W64">
            <v>2.8000000000000001E-2</v>
          </cell>
          <cell r="AA64">
            <v>2.1000000000000001E-2</v>
          </cell>
          <cell r="AE64">
            <v>1.4999999999999999E-2</v>
          </cell>
          <cell r="AI64">
            <v>3.4000000000000002E-2</v>
          </cell>
          <cell r="AM64">
            <v>0.02</v>
          </cell>
          <cell r="AQ64">
            <v>1.7000000000000001E-2</v>
          </cell>
          <cell r="AU64">
            <v>0.02</v>
          </cell>
          <cell r="AY64">
            <v>1.7999999999999999E-2</v>
          </cell>
          <cell r="BC64">
            <v>1.7999999999999999E-2</v>
          </cell>
          <cell r="BG64">
            <v>2.5999999999999999E-2</v>
          </cell>
          <cell r="BK64">
            <v>2.9000000000000001E-2</v>
          </cell>
          <cell r="BO64">
            <v>1.0999999999999999E-2</v>
          </cell>
          <cell r="BS64">
            <v>1.2E-2</v>
          </cell>
          <cell r="BW64">
            <v>1.2E-2</v>
          </cell>
          <cell r="CA64">
            <v>1.2E-2</v>
          </cell>
          <cell r="CE64">
            <v>0.01</v>
          </cell>
          <cell r="CI64">
            <v>1.0999999999999999E-2</v>
          </cell>
        </row>
        <row r="65">
          <cell r="K65">
            <v>9.7000000000000003E-2</v>
          </cell>
          <cell r="O65">
            <v>6.4000000000000001E-2</v>
          </cell>
          <cell r="S65">
            <v>9.5000000000000001E-2</v>
          </cell>
          <cell r="W65">
            <v>0.127</v>
          </cell>
          <cell r="AA65">
            <v>0.123</v>
          </cell>
          <cell r="AE65">
            <v>8.3000000000000004E-2</v>
          </cell>
          <cell r="AI65">
            <v>0.14000000000000001</v>
          </cell>
          <cell r="AM65">
            <v>0.10100000000000001</v>
          </cell>
          <cell r="AQ65">
            <v>0.19800000000000001</v>
          </cell>
          <cell r="AU65">
            <v>0.13900000000000001</v>
          </cell>
          <cell r="AY65">
            <v>9.7000000000000003E-2</v>
          </cell>
          <cell r="BC65">
            <v>6.3E-2</v>
          </cell>
          <cell r="BG65">
            <v>9.2999999999999999E-2</v>
          </cell>
          <cell r="BK65">
            <v>0.107</v>
          </cell>
          <cell r="BO65">
            <v>0.09</v>
          </cell>
          <cell r="BS65">
            <v>0.13200000000000001</v>
          </cell>
          <cell r="BW65">
            <v>0.15</v>
          </cell>
          <cell r="CA65">
            <v>0.25600000000000001</v>
          </cell>
          <cell r="CE65">
            <v>4.1000000000000002E-2</v>
          </cell>
          <cell r="CI65">
            <v>3.9E-2</v>
          </cell>
        </row>
        <row r="66">
          <cell r="K66">
            <v>0.503</v>
          </cell>
          <cell r="O66">
            <v>0.49399999999999999</v>
          </cell>
          <cell r="S66">
            <v>0.53400000000000003</v>
          </cell>
          <cell r="W66">
            <v>0.52600000000000002</v>
          </cell>
          <cell r="AA66">
            <v>0.51600000000000001</v>
          </cell>
          <cell r="AE66">
            <v>0.371</v>
          </cell>
          <cell r="AI66">
            <v>0.67400000000000004</v>
          </cell>
          <cell r="AM66">
            <v>0.61</v>
          </cell>
          <cell r="AQ66">
            <v>0.69099999999999995</v>
          </cell>
          <cell r="AU66">
            <v>0.47599999999999998</v>
          </cell>
          <cell r="AY66">
            <v>0.40400000000000003</v>
          </cell>
          <cell r="BC66">
            <v>0.71299999999999997</v>
          </cell>
          <cell r="BG66">
            <v>0.69199999999999995</v>
          </cell>
          <cell r="BK66">
            <v>0.52600000000000002</v>
          </cell>
          <cell r="BO66">
            <v>0.67300000000000004</v>
          </cell>
          <cell r="BS66">
            <v>0.79200000000000004</v>
          </cell>
          <cell r="BW66">
            <v>0.81699999999999995</v>
          </cell>
          <cell r="CA66">
            <v>0.69</v>
          </cell>
          <cell r="CE66">
            <v>0.84799999999999998</v>
          </cell>
          <cell r="CI66">
            <v>0.85</v>
          </cell>
        </row>
      </sheetData>
      <sheetData sheetId="2" refreshError="1">
        <row r="4">
          <cell r="C4">
            <v>2010000</v>
          </cell>
          <cell r="D4">
            <v>2260000</v>
          </cell>
          <cell r="E4">
            <v>2721800</v>
          </cell>
          <cell r="F4">
            <v>3285454</v>
          </cell>
          <cell r="H4">
            <v>0</v>
          </cell>
          <cell r="I4">
            <v>0</v>
          </cell>
          <cell r="J4">
            <v>0</v>
          </cell>
          <cell r="K4">
            <v>0</v>
          </cell>
          <cell r="M4">
            <v>0</v>
          </cell>
          <cell r="N4">
            <v>0</v>
          </cell>
          <cell r="O4">
            <v>0</v>
          </cell>
          <cell r="P4">
            <v>0</v>
          </cell>
          <cell r="R4">
            <v>0</v>
          </cell>
          <cell r="S4">
            <v>0</v>
          </cell>
          <cell r="T4">
            <v>0</v>
          </cell>
          <cell r="U4">
            <v>0</v>
          </cell>
          <cell r="W4">
            <v>2010000</v>
          </cell>
          <cell r="X4">
            <v>2560000</v>
          </cell>
          <cell r="Y4">
            <v>2721800</v>
          </cell>
          <cell r="Z4">
            <v>3285454</v>
          </cell>
        </row>
        <row r="5">
          <cell r="C5">
            <v>-50000</v>
          </cell>
          <cell r="D5">
            <v>-60000</v>
          </cell>
          <cell r="E5">
            <v>-70000</v>
          </cell>
          <cell r="F5">
            <v>-80000</v>
          </cell>
          <cell r="H5">
            <v>0</v>
          </cell>
          <cell r="I5">
            <v>0</v>
          </cell>
          <cell r="J5">
            <v>0</v>
          </cell>
          <cell r="K5">
            <v>0</v>
          </cell>
          <cell r="M5">
            <v>0</v>
          </cell>
          <cell r="N5">
            <v>0</v>
          </cell>
          <cell r="O5">
            <v>0</v>
          </cell>
          <cell r="P5">
            <v>0</v>
          </cell>
          <cell r="R5">
            <v>0</v>
          </cell>
          <cell r="S5">
            <v>0</v>
          </cell>
          <cell r="T5">
            <v>0</v>
          </cell>
          <cell r="U5">
            <v>0</v>
          </cell>
          <cell r="W5">
            <v>-50000</v>
          </cell>
          <cell r="X5">
            <v>-60000</v>
          </cell>
          <cell r="Y5">
            <v>-70000</v>
          </cell>
          <cell r="Z5">
            <v>-80000</v>
          </cell>
        </row>
        <row r="6">
          <cell r="C6">
            <v>1960000</v>
          </cell>
          <cell r="D6">
            <v>2200000</v>
          </cell>
          <cell r="E6">
            <v>2651800</v>
          </cell>
          <cell r="F6">
            <v>3205454</v>
          </cell>
          <cell r="H6">
            <v>2010000</v>
          </cell>
          <cell r="I6">
            <v>0</v>
          </cell>
          <cell r="J6">
            <v>0</v>
          </cell>
          <cell r="K6">
            <v>0</v>
          </cell>
          <cell r="M6">
            <v>2010000</v>
          </cell>
          <cell r="N6">
            <v>0</v>
          </cell>
          <cell r="O6">
            <v>0</v>
          </cell>
          <cell r="P6">
            <v>0</v>
          </cell>
          <cell r="R6">
            <v>2010000</v>
          </cell>
          <cell r="S6">
            <v>0</v>
          </cell>
          <cell r="T6">
            <v>0</v>
          </cell>
          <cell r="U6">
            <v>0</v>
          </cell>
          <cell r="W6">
            <v>1960000</v>
          </cell>
          <cell r="X6">
            <v>2500000</v>
          </cell>
          <cell r="Y6">
            <v>2651800</v>
          </cell>
          <cell r="Z6">
            <v>3205454</v>
          </cell>
        </row>
        <row r="7">
          <cell r="C7">
            <v>320000</v>
          </cell>
          <cell r="D7">
            <v>427600</v>
          </cell>
          <cell r="E7">
            <v>539488</v>
          </cell>
          <cell r="F7">
            <v>749672.64</v>
          </cell>
          <cell r="H7">
            <v>0</v>
          </cell>
          <cell r="I7">
            <v>0</v>
          </cell>
          <cell r="J7">
            <v>0</v>
          </cell>
          <cell r="K7">
            <v>0</v>
          </cell>
          <cell r="M7">
            <v>0</v>
          </cell>
          <cell r="N7">
            <v>0</v>
          </cell>
          <cell r="O7">
            <v>0</v>
          </cell>
          <cell r="P7">
            <v>0</v>
          </cell>
          <cell r="R7">
            <v>0</v>
          </cell>
          <cell r="S7">
            <v>0</v>
          </cell>
          <cell r="T7">
            <v>0</v>
          </cell>
          <cell r="U7">
            <v>0</v>
          </cell>
          <cell r="W7">
            <v>320000</v>
          </cell>
          <cell r="X7">
            <v>427600</v>
          </cell>
          <cell r="Y7">
            <v>431238</v>
          </cell>
          <cell r="Z7">
            <v>432513</v>
          </cell>
        </row>
        <row r="8">
          <cell r="C8">
            <v>300000</v>
          </cell>
          <cell r="D8">
            <v>515000</v>
          </cell>
          <cell r="E8">
            <v>630450</v>
          </cell>
          <cell r="F8">
            <v>846363.5</v>
          </cell>
          <cell r="H8">
            <v>0</v>
          </cell>
          <cell r="I8">
            <v>0</v>
          </cell>
          <cell r="J8">
            <v>0</v>
          </cell>
          <cell r="K8">
            <v>0</v>
          </cell>
          <cell r="M8">
            <v>0</v>
          </cell>
          <cell r="N8">
            <v>0</v>
          </cell>
          <cell r="O8">
            <v>0</v>
          </cell>
          <cell r="P8">
            <v>0</v>
          </cell>
          <cell r="R8">
            <v>0</v>
          </cell>
          <cell r="S8">
            <v>0</v>
          </cell>
          <cell r="T8">
            <v>0</v>
          </cell>
          <cell r="U8">
            <v>0</v>
          </cell>
          <cell r="W8">
            <v>300000</v>
          </cell>
          <cell r="X8">
            <v>315000</v>
          </cell>
          <cell r="Y8">
            <v>330450</v>
          </cell>
          <cell r="Z8">
            <v>346363.5</v>
          </cell>
        </row>
        <row r="9">
          <cell r="C9">
            <v>125000</v>
          </cell>
          <cell r="D9">
            <v>128750</v>
          </cell>
          <cell r="E9">
            <v>332612.5</v>
          </cell>
          <cell r="F9">
            <v>136590.875</v>
          </cell>
          <cell r="H9">
            <v>0</v>
          </cell>
          <cell r="I9">
            <v>0</v>
          </cell>
          <cell r="J9">
            <v>0</v>
          </cell>
          <cell r="K9">
            <v>0</v>
          </cell>
          <cell r="M9">
            <v>0</v>
          </cell>
          <cell r="N9">
            <v>0</v>
          </cell>
          <cell r="O9">
            <v>0</v>
          </cell>
          <cell r="P9">
            <v>0</v>
          </cell>
          <cell r="R9">
            <v>0</v>
          </cell>
          <cell r="S9">
            <v>0</v>
          </cell>
          <cell r="T9">
            <v>0</v>
          </cell>
          <cell r="U9">
            <v>0</v>
          </cell>
          <cell r="W9">
            <v>125000</v>
          </cell>
          <cell r="X9">
            <v>128750</v>
          </cell>
          <cell r="Y9">
            <v>132612.5</v>
          </cell>
          <cell r="Z9">
            <v>136590.875</v>
          </cell>
        </row>
        <row r="10">
          <cell r="C10">
            <v>745000</v>
          </cell>
          <cell r="D10">
            <v>1071350</v>
          </cell>
          <cell r="E10">
            <v>1502550.5</v>
          </cell>
          <cell r="F10">
            <v>1732627.0150000001</v>
          </cell>
          <cell r="H10">
            <v>0</v>
          </cell>
          <cell r="I10">
            <v>0</v>
          </cell>
          <cell r="J10">
            <v>0</v>
          </cell>
          <cell r="K10">
            <v>0</v>
          </cell>
          <cell r="M10">
            <v>0</v>
          </cell>
          <cell r="N10">
            <v>0</v>
          </cell>
          <cell r="O10">
            <v>0</v>
          </cell>
          <cell r="P10">
            <v>0</v>
          </cell>
          <cell r="R10">
            <v>0</v>
          </cell>
          <cell r="S10">
            <v>0</v>
          </cell>
          <cell r="T10">
            <v>0</v>
          </cell>
          <cell r="U10">
            <v>0</v>
          </cell>
          <cell r="W10">
            <v>745000</v>
          </cell>
          <cell r="X10">
            <v>871350</v>
          </cell>
          <cell r="Y10">
            <v>894300.5</v>
          </cell>
          <cell r="Z10">
            <v>915467.375</v>
          </cell>
        </row>
        <row r="12">
          <cell r="C12">
            <v>1215000</v>
          </cell>
          <cell r="D12">
            <v>1128650</v>
          </cell>
          <cell r="E12">
            <v>1149249.5</v>
          </cell>
          <cell r="F12">
            <v>1472826.9849999999</v>
          </cell>
          <cell r="H12">
            <v>2010000</v>
          </cell>
          <cell r="I12">
            <v>0</v>
          </cell>
          <cell r="J12">
            <v>0</v>
          </cell>
          <cell r="K12">
            <v>0</v>
          </cell>
          <cell r="M12">
            <v>2010000</v>
          </cell>
          <cell r="N12">
            <v>0</v>
          </cell>
          <cell r="O12">
            <v>0</v>
          </cell>
          <cell r="P12">
            <v>0</v>
          </cell>
          <cell r="R12">
            <v>2010000</v>
          </cell>
          <cell r="S12">
            <v>0</v>
          </cell>
          <cell r="T12">
            <v>0</v>
          </cell>
          <cell r="U12">
            <v>0</v>
          </cell>
          <cell r="W12">
            <v>1215000</v>
          </cell>
          <cell r="X12">
            <v>1628650</v>
          </cell>
          <cell r="Y12">
            <v>1757499.5</v>
          </cell>
          <cell r="Z12">
            <v>2289986.625</v>
          </cell>
        </row>
        <row r="15">
          <cell r="C15">
            <v>0</v>
          </cell>
          <cell r="D15">
            <v>0</v>
          </cell>
          <cell r="E15">
            <v>0</v>
          </cell>
          <cell r="F15">
            <v>0</v>
          </cell>
          <cell r="H15">
            <v>0</v>
          </cell>
          <cell r="I15">
            <v>0</v>
          </cell>
          <cell r="J15">
            <v>0</v>
          </cell>
          <cell r="K15">
            <v>0</v>
          </cell>
          <cell r="M15">
            <v>0</v>
          </cell>
          <cell r="N15">
            <v>0</v>
          </cell>
          <cell r="O15">
            <v>0</v>
          </cell>
          <cell r="P15">
            <v>0</v>
          </cell>
          <cell r="R15">
            <v>0</v>
          </cell>
          <cell r="S15">
            <v>0</v>
          </cell>
          <cell r="T15">
            <v>0</v>
          </cell>
          <cell r="U15">
            <v>0</v>
          </cell>
          <cell r="W15">
            <v>0</v>
          </cell>
          <cell r="X15">
            <v>0</v>
          </cell>
          <cell r="Y15">
            <v>0</v>
          </cell>
          <cell r="Z15">
            <v>0</v>
          </cell>
        </row>
        <row r="16">
          <cell r="C16">
            <v>190000</v>
          </cell>
          <cell r="D16">
            <v>200000</v>
          </cell>
          <cell r="E16">
            <v>250000</v>
          </cell>
          <cell r="F16">
            <v>380000</v>
          </cell>
          <cell r="H16">
            <v>0</v>
          </cell>
          <cell r="I16">
            <v>0</v>
          </cell>
          <cell r="J16">
            <v>0</v>
          </cell>
          <cell r="K16">
            <v>0</v>
          </cell>
          <cell r="M16">
            <v>0</v>
          </cell>
          <cell r="N16">
            <v>0</v>
          </cell>
          <cell r="O16">
            <v>0</v>
          </cell>
          <cell r="P16">
            <v>0</v>
          </cell>
          <cell r="R16">
            <v>0</v>
          </cell>
          <cell r="S16">
            <v>0</v>
          </cell>
          <cell r="T16">
            <v>0</v>
          </cell>
          <cell r="U16">
            <v>0</v>
          </cell>
          <cell r="W16">
            <v>190000</v>
          </cell>
          <cell r="X16">
            <v>191000</v>
          </cell>
          <cell r="Y16">
            <v>195000</v>
          </cell>
          <cell r="Z16">
            <v>195000</v>
          </cell>
        </row>
        <row r="17">
          <cell r="C17">
            <v>50000</v>
          </cell>
          <cell r="D17">
            <v>51500</v>
          </cell>
          <cell r="E17">
            <v>53045</v>
          </cell>
          <cell r="F17">
            <v>54636.35</v>
          </cell>
          <cell r="H17">
            <v>0</v>
          </cell>
          <cell r="I17">
            <v>0</v>
          </cell>
          <cell r="J17">
            <v>0</v>
          </cell>
          <cell r="K17">
            <v>0</v>
          </cell>
          <cell r="M17">
            <v>0</v>
          </cell>
          <cell r="N17">
            <v>0</v>
          </cell>
          <cell r="O17">
            <v>0</v>
          </cell>
          <cell r="P17">
            <v>0</v>
          </cell>
          <cell r="R17">
            <v>0</v>
          </cell>
          <cell r="S17">
            <v>0</v>
          </cell>
          <cell r="T17">
            <v>0</v>
          </cell>
          <cell r="U17">
            <v>0</v>
          </cell>
          <cell r="W17">
            <v>50000</v>
          </cell>
          <cell r="X17">
            <v>51500</v>
          </cell>
          <cell r="Y17">
            <v>53045</v>
          </cell>
          <cell r="Z17">
            <v>54636.35</v>
          </cell>
        </row>
        <row r="18">
          <cell r="C18">
            <v>30000</v>
          </cell>
          <cell r="D18">
            <v>30900</v>
          </cell>
          <cell r="E18">
            <v>31827</v>
          </cell>
          <cell r="F18">
            <v>32781.81</v>
          </cell>
          <cell r="H18">
            <v>0</v>
          </cell>
          <cell r="I18">
            <v>0</v>
          </cell>
          <cell r="J18">
            <v>0</v>
          </cell>
          <cell r="K18">
            <v>0</v>
          </cell>
          <cell r="M18">
            <v>0</v>
          </cell>
          <cell r="N18">
            <v>0</v>
          </cell>
          <cell r="O18">
            <v>0</v>
          </cell>
          <cell r="P18">
            <v>0</v>
          </cell>
          <cell r="R18">
            <v>0</v>
          </cell>
          <cell r="S18">
            <v>0</v>
          </cell>
          <cell r="T18">
            <v>0</v>
          </cell>
          <cell r="U18">
            <v>0</v>
          </cell>
          <cell r="W18">
            <v>30000</v>
          </cell>
          <cell r="X18">
            <v>30900</v>
          </cell>
          <cell r="Y18">
            <v>31827</v>
          </cell>
          <cell r="Z18">
            <v>32781.81</v>
          </cell>
        </row>
        <row r="19">
          <cell r="C19">
            <v>5000</v>
          </cell>
          <cell r="D19">
            <v>5150</v>
          </cell>
          <cell r="E19">
            <v>45304.5</v>
          </cell>
          <cell r="F19">
            <v>50463.635000000002</v>
          </cell>
          <cell r="H19">
            <v>0</v>
          </cell>
          <cell r="I19">
            <v>0</v>
          </cell>
          <cell r="J19">
            <v>0</v>
          </cell>
          <cell r="K19">
            <v>0</v>
          </cell>
          <cell r="M19">
            <v>0</v>
          </cell>
          <cell r="N19">
            <v>0</v>
          </cell>
          <cell r="O19">
            <v>0</v>
          </cell>
          <cell r="P19">
            <v>0</v>
          </cell>
          <cell r="R19">
            <v>0</v>
          </cell>
          <cell r="S19">
            <v>0</v>
          </cell>
          <cell r="T19">
            <v>0</v>
          </cell>
          <cell r="U19">
            <v>0</v>
          </cell>
          <cell r="W19">
            <v>5000</v>
          </cell>
          <cell r="X19">
            <v>5150</v>
          </cell>
          <cell r="Y19">
            <v>45304.5</v>
          </cell>
          <cell r="Z19">
            <v>50463.635000000002</v>
          </cell>
        </row>
        <row r="20">
          <cell r="C20">
            <v>3000</v>
          </cell>
          <cell r="D20">
            <v>3090</v>
          </cell>
          <cell r="E20">
            <v>3182.7</v>
          </cell>
          <cell r="F20">
            <v>3278.1809999999996</v>
          </cell>
          <cell r="H20">
            <v>0</v>
          </cell>
          <cell r="I20">
            <v>0</v>
          </cell>
          <cell r="J20">
            <v>0</v>
          </cell>
          <cell r="K20">
            <v>0</v>
          </cell>
          <cell r="M20">
            <v>0</v>
          </cell>
          <cell r="N20">
            <v>0</v>
          </cell>
          <cell r="O20">
            <v>0</v>
          </cell>
          <cell r="P20">
            <v>0</v>
          </cell>
          <cell r="R20">
            <v>0</v>
          </cell>
          <cell r="S20">
            <v>0</v>
          </cell>
          <cell r="T20">
            <v>0</v>
          </cell>
          <cell r="U20">
            <v>0</v>
          </cell>
          <cell r="W20">
            <v>3000</v>
          </cell>
          <cell r="X20">
            <v>3090</v>
          </cell>
          <cell r="Y20">
            <v>3182.7</v>
          </cell>
          <cell r="Z20">
            <v>3278.1809999999996</v>
          </cell>
        </row>
        <row r="21">
          <cell r="C21">
            <v>1000</v>
          </cell>
          <cell r="D21">
            <v>1030</v>
          </cell>
          <cell r="E21">
            <v>1060.9000000000001</v>
          </cell>
          <cell r="F21">
            <v>1092.7270000000001</v>
          </cell>
          <cell r="H21">
            <v>0</v>
          </cell>
          <cell r="I21">
            <v>0</v>
          </cell>
          <cell r="J21">
            <v>0</v>
          </cell>
          <cell r="K21">
            <v>0</v>
          </cell>
          <cell r="M21">
            <v>0</v>
          </cell>
          <cell r="N21">
            <v>0</v>
          </cell>
          <cell r="O21">
            <v>0</v>
          </cell>
          <cell r="P21">
            <v>0</v>
          </cell>
          <cell r="R21">
            <v>0</v>
          </cell>
          <cell r="S21">
            <v>0</v>
          </cell>
          <cell r="T21">
            <v>0</v>
          </cell>
          <cell r="U21">
            <v>0</v>
          </cell>
          <cell r="W21">
            <v>1000</v>
          </cell>
          <cell r="X21">
            <v>1030</v>
          </cell>
          <cell r="Y21">
            <v>1060.9000000000001</v>
          </cell>
          <cell r="Z21">
            <v>1092.7270000000001</v>
          </cell>
        </row>
        <row r="22">
          <cell r="C22">
            <v>3906</v>
          </cell>
          <cell r="D22">
            <v>3754</v>
          </cell>
          <cell r="E22">
            <v>4010</v>
          </cell>
          <cell r="F22">
            <v>3994</v>
          </cell>
          <cell r="H22">
            <v>0</v>
          </cell>
          <cell r="I22">
            <v>0</v>
          </cell>
          <cell r="J22">
            <v>0</v>
          </cell>
          <cell r="K22">
            <v>0</v>
          </cell>
          <cell r="M22">
            <v>0</v>
          </cell>
          <cell r="N22">
            <v>0</v>
          </cell>
          <cell r="O22">
            <v>0</v>
          </cell>
          <cell r="P22">
            <v>0</v>
          </cell>
          <cell r="R22">
            <v>0</v>
          </cell>
          <cell r="S22">
            <v>0</v>
          </cell>
          <cell r="T22">
            <v>0</v>
          </cell>
          <cell r="U22">
            <v>0</v>
          </cell>
          <cell r="W22">
            <v>3906</v>
          </cell>
          <cell r="X22">
            <v>3754</v>
          </cell>
          <cell r="Y22">
            <v>4010</v>
          </cell>
          <cell r="Z22">
            <v>3994</v>
          </cell>
        </row>
        <row r="23">
          <cell r="C23">
            <v>2133</v>
          </cell>
          <cell r="D23">
            <v>2196.9899999999998</v>
          </cell>
          <cell r="E23">
            <v>2262.8996999999999</v>
          </cell>
          <cell r="F23">
            <v>2330.7866909999998</v>
          </cell>
          <cell r="H23">
            <v>0</v>
          </cell>
          <cell r="I23">
            <v>0</v>
          </cell>
          <cell r="J23">
            <v>0</v>
          </cell>
          <cell r="K23">
            <v>0</v>
          </cell>
          <cell r="M23">
            <v>0</v>
          </cell>
          <cell r="N23">
            <v>0</v>
          </cell>
          <cell r="O23">
            <v>0</v>
          </cell>
          <cell r="P23">
            <v>0</v>
          </cell>
          <cell r="R23">
            <v>0</v>
          </cell>
          <cell r="S23">
            <v>0</v>
          </cell>
          <cell r="T23">
            <v>0</v>
          </cell>
          <cell r="U23">
            <v>0</v>
          </cell>
          <cell r="W23">
            <v>2133</v>
          </cell>
          <cell r="X23">
            <v>2196.9899999999998</v>
          </cell>
          <cell r="Y23">
            <v>2262.8996999999999</v>
          </cell>
          <cell r="Z23">
            <v>2330.7866909999998</v>
          </cell>
        </row>
        <row r="24">
          <cell r="C24">
            <v>1000</v>
          </cell>
          <cell r="D24">
            <v>1330</v>
          </cell>
          <cell r="E24">
            <v>1669.9</v>
          </cell>
          <cell r="F24">
            <v>2019.9970000000001</v>
          </cell>
          <cell r="H24">
            <v>0</v>
          </cell>
          <cell r="I24">
            <v>0</v>
          </cell>
          <cell r="J24">
            <v>0</v>
          </cell>
          <cell r="K24">
            <v>0</v>
          </cell>
          <cell r="M24">
            <v>0</v>
          </cell>
          <cell r="N24">
            <v>0</v>
          </cell>
          <cell r="O24">
            <v>0</v>
          </cell>
          <cell r="P24">
            <v>0</v>
          </cell>
          <cell r="R24">
            <v>0</v>
          </cell>
          <cell r="S24">
            <v>0</v>
          </cell>
          <cell r="T24">
            <v>0</v>
          </cell>
          <cell r="U24">
            <v>0</v>
          </cell>
          <cell r="W24">
            <v>1000</v>
          </cell>
          <cell r="X24">
            <v>1330</v>
          </cell>
          <cell r="Y24">
            <v>1669.9</v>
          </cell>
          <cell r="Z24">
            <v>2019.9970000000001</v>
          </cell>
        </row>
        <row r="25">
          <cell r="C25">
            <v>4000</v>
          </cell>
          <cell r="D25">
            <v>4120</v>
          </cell>
          <cell r="E25">
            <v>4243.6000000000004</v>
          </cell>
          <cell r="F25">
            <v>4370.9080000000004</v>
          </cell>
          <cell r="H25">
            <v>0</v>
          </cell>
          <cell r="I25">
            <v>0</v>
          </cell>
          <cell r="J25">
            <v>0</v>
          </cell>
          <cell r="K25">
            <v>0</v>
          </cell>
          <cell r="M25">
            <v>0</v>
          </cell>
          <cell r="N25">
            <v>0</v>
          </cell>
          <cell r="O25">
            <v>0</v>
          </cell>
          <cell r="P25">
            <v>0</v>
          </cell>
          <cell r="R25">
            <v>0</v>
          </cell>
          <cell r="S25">
            <v>0</v>
          </cell>
          <cell r="T25">
            <v>0</v>
          </cell>
          <cell r="U25">
            <v>0</v>
          </cell>
          <cell r="W25">
            <v>4000</v>
          </cell>
          <cell r="X25">
            <v>4120</v>
          </cell>
          <cell r="Y25">
            <v>4243.6000000000004</v>
          </cell>
          <cell r="Z25">
            <v>4370.9080000000004</v>
          </cell>
        </row>
        <row r="26">
          <cell r="C26">
            <v>6000</v>
          </cell>
          <cell r="D26">
            <v>6180</v>
          </cell>
          <cell r="E26">
            <v>6365.4</v>
          </cell>
          <cell r="F26">
            <v>6556.3619999999992</v>
          </cell>
          <cell r="H26">
            <v>0</v>
          </cell>
          <cell r="I26">
            <v>0</v>
          </cell>
          <cell r="J26">
            <v>0</v>
          </cell>
          <cell r="K26">
            <v>0</v>
          </cell>
          <cell r="M26">
            <v>0</v>
          </cell>
          <cell r="N26">
            <v>0</v>
          </cell>
          <cell r="O26">
            <v>0</v>
          </cell>
          <cell r="P26">
            <v>0</v>
          </cell>
          <cell r="R26">
            <v>0</v>
          </cell>
          <cell r="S26">
            <v>0</v>
          </cell>
          <cell r="T26">
            <v>0</v>
          </cell>
          <cell r="U26">
            <v>0</v>
          </cell>
          <cell r="W26">
            <v>6000</v>
          </cell>
          <cell r="X26">
            <v>6180</v>
          </cell>
          <cell r="Y26">
            <v>6365.4</v>
          </cell>
          <cell r="Z26">
            <v>6556.3619999999992</v>
          </cell>
        </row>
        <row r="27">
          <cell r="C27">
            <v>1000</v>
          </cell>
          <cell r="D27">
            <v>1030</v>
          </cell>
          <cell r="E27">
            <v>1060.9000000000001</v>
          </cell>
          <cell r="F27">
            <v>1092.7270000000001</v>
          </cell>
          <cell r="H27">
            <v>0</v>
          </cell>
          <cell r="I27">
            <v>0</v>
          </cell>
          <cell r="J27">
            <v>0</v>
          </cell>
          <cell r="K27">
            <v>0</v>
          </cell>
          <cell r="M27">
            <v>0</v>
          </cell>
          <cell r="N27">
            <v>0</v>
          </cell>
          <cell r="O27">
            <v>0</v>
          </cell>
          <cell r="P27">
            <v>0</v>
          </cell>
          <cell r="R27">
            <v>0</v>
          </cell>
          <cell r="S27">
            <v>0</v>
          </cell>
          <cell r="T27">
            <v>0</v>
          </cell>
          <cell r="U27">
            <v>0</v>
          </cell>
          <cell r="W27">
            <v>1000</v>
          </cell>
          <cell r="X27">
            <v>1030</v>
          </cell>
          <cell r="Y27">
            <v>1060.9000000000001</v>
          </cell>
          <cell r="Z27">
            <v>1092.7270000000001</v>
          </cell>
        </row>
        <row r="28">
          <cell r="C28">
            <v>3000</v>
          </cell>
          <cell r="D28">
            <v>3090</v>
          </cell>
          <cell r="E28">
            <v>3182.7</v>
          </cell>
          <cell r="F28">
            <v>3278.1809999999996</v>
          </cell>
          <cell r="H28">
            <v>0</v>
          </cell>
          <cell r="I28">
            <v>0</v>
          </cell>
          <cell r="J28">
            <v>0</v>
          </cell>
          <cell r="K28">
            <v>0</v>
          </cell>
          <cell r="M28">
            <v>0</v>
          </cell>
          <cell r="N28">
            <v>0</v>
          </cell>
          <cell r="O28">
            <v>0</v>
          </cell>
          <cell r="P28">
            <v>0</v>
          </cell>
          <cell r="R28">
            <v>0</v>
          </cell>
          <cell r="S28">
            <v>0</v>
          </cell>
          <cell r="T28">
            <v>0</v>
          </cell>
          <cell r="U28">
            <v>0</v>
          </cell>
          <cell r="W28">
            <v>3000</v>
          </cell>
          <cell r="X28">
            <v>3090</v>
          </cell>
          <cell r="Y28">
            <v>3182.7</v>
          </cell>
          <cell r="Z28">
            <v>3278.1809999999996</v>
          </cell>
        </row>
        <row r="29">
          <cell r="C29">
            <v>8750</v>
          </cell>
          <cell r="D29">
            <v>9110</v>
          </cell>
          <cell r="E29">
            <v>9544</v>
          </cell>
          <cell r="F29">
            <v>9928.6666666666697</v>
          </cell>
          <cell r="H29">
            <v>0</v>
          </cell>
          <cell r="I29">
            <v>0</v>
          </cell>
          <cell r="J29">
            <v>0</v>
          </cell>
          <cell r="K29">
            <v>0</v>
          </cell>
          <cell r="M29">
            <v>0</v>
          </cell>
          <cell r="N29">
            <v>0</v>
          </cell>
          <cell r="O29">
            <v>0</v>
          </cell>
          <cell r="P29">
            <v>0</v>
          </cell>
          <cell r="R29">
            <v>0</v>
          </cell>
          <cell r="S29">
            <v>0</v>
          </cell>
          <cell r="T29">
            <v>0</v>
          </cell>
          <cell r="U29">
            <v>0</v>
          </cell>
          <cell r="W29">
            <v>8750</v>
          </cell>
          <cell r="X29">
            <v>9110</v>
          </cell>
          <cell r="Y29">
            <v>9544</v>
          </cell>
          <cell r="Z29">
            <v>9928.6666666666697</v>
          </cell>
        </row>
        <row r="30">
          <cell r="C30">
            <v>1000</v>
          </cell>
          <cell r="D30">
            <v>1030</v>
          </cell>
          <cell r="E30">
            <v>1060.9000000000001</v>
          </cell>
          <cell r="F30">
            <v>1092.7270000000001</v>
          </cell>
          <cell r="H30">
            <v>0</v>
          </cell>
          <cell r="I30">
            <v>0</v>
          </cell>
          <cell r="J30">
            <v>0</v>
          </cell>
          <cell r="K30">
            <v>0</v>
          </cell>
          <cell r="M30">
            <v>0</v>
          </cell>
          <cell r="N30">
            <v>0</v>
          </cell>
          <cell r="O30">
            <v>0</v>
          </cell>
          <cell r="P30">
            <v>0</v>
          </cell>
          <cell r="R30">
            <v>0</v>
          </cell>
          <cell r="S30">
            <v>0</v>
          </cell>
          <cell r="T30">
            <v>0</v>
          </cell>
          <cell r="U30">
            <v>0</v>
          </cell>
          <cell r="W30">
            <v>1000</v>
          </cell>
          <cell r="X30">
            <v>1030</v>
          </cell>
          <cell r="Y30">
            <v>1060.9000000000001</v>
          </cell>
          <cell r="Z30">
            <v>1092.7270000000001</v>
          </cell>
        </row>
        <row r="31">
          <cell r="C31">
            <v>1000</v>
          </cell>
          <cell r="D31">
            <v>1030</v>
          </cell>
          <cell r="E31">
            <v>1060.9000000000001</v>
          </cell>
          <cell r="F31">
            <v>1092.7270000000001</v>
          </cell>
          <cell r="H31">
            <v>0</v>
          </cell>
          <cell r="I31">
            <v>0</v>
          </cell>
          <cell r="J31">
            <v>0</v>
          </cell>
          <cell r="K31">
            <v>0</v>
          </cell>
          <cell r="M31">
            <v>0</v>
          </cell>
          <cell r="N31">
            <v>0</v>
          </cell>
          <cell r="O31">
            <v>0</v>
          </cell>
          <cell r="P31">
            <v>0</v>
          </cell>
          <cell r="R31">
            <v>0</v>
          </cell>
          <cell r="S31">
            <v>0</v>
          </cell>
          <cell r="T31">
            <v>0</v>
          </cell>
          <cell r="U31">
            <v>0</v>
          </cell>
          <cell r="W31">
            <v>1000</v>
          </cell>
          <cell r="X31">
            <v>1030</v>
          </cell>
          <cell r="Y31">
            <v>1060.9000000000001</v>
          </cell>
          <cell r="Z31">
            <v>1092.7270000000001</v>
          </cell>
        </row>
        <row r="32">
          <cell r="C32">
            <v>1000</v>
          </cell>
          <cell r="D32">
            <v>1030</v>
          </cell>
          <cell r="E32">
            <v>1060.9000000000001</v>
          </cell>
          <cell r="F32">
            <v>1092.7270000000001</v>
          </cell>
          <cell r="H32">
            <v>0</v>
          </cell>
          <cell r="I32">
            <v>0</v>
          </cell>
          <cell r="J32">
            <v>0</v>
          </cell>
          <cell r="K32">
            <v>0</v>
          </cell>
          <cell r="M32">
            <v>0</v>
          </cell>
          <cell r="N32">
            <v>0</v>
          </cell>
          <cell r="O32">
            <v>0</v>
          </cell>
          <cell r="P32">
            <v>0</v>
          </cell>
          <cell r="R32">
            <v>0</v>
          </cell>
          <cell r="S32">
            <v>0</v>
          </cell>
          <cell r="T32">
            <v>0</v>
          </cell>
          <cell r="U32">
            <v>0</v>
          </cell>
          <cell r="W32">
            <v>1000</v>
          </cell>
          <cell r="X32">
            <v>1030</v>
          </cell>
          <cell r="Y32">
            <v>1060.9000000000001</v>
          </cell>
          <cell r="Z32">
            <v>1092.7270000000001</v>
          </cell>
        </row>
        <row r="33">
          <cell r="C33">
            <v>6230</v>
          </cell>
          <cell r="D33">
            <v>6120</v>
          </cell>
          <cell r="E33">
            <v>6010</v>
          </cell>
          <cell r="F33">
            <v>5900</v>
          </cell>
          <cell r="H33">
            <v>0</v>
          </cell>
          <cell r="I33">
            <v>0</v>
          </cell>
          <cell r="J33">
            <v>0</v>
          </cell>
          <cell r="K33">
            <v>0</v>
          </cell>
          <cell r="M33">
            <v>0</v>
          </cell>
          <cell r="N33">
            <v>0</v>
          </cell>
          <cell r="O33">
            <v>0</v>
          </cell>
          <cell r="P33">
            <v>0</v>
          </cell>
          <cell r="R33">
            <v>0</v>
          </cell>
          <cell r="S33">
            <v>0</v>
          </cell>
          <cell r="T33">
            <v>0</v>
          </cell>
          <cell r="U33">
            <v>0</v>
          </cell>
          <cell r="W33">
            <v>6230</v>
          </cell>
          <cell r="X33">
            <v>6120</v>
          </cell>
          <cell r="Y33">
            <v>6010</v>
          </cell>
          <cell r="Z33">
            <v>5900</v>
          </cell>
        </row>
        <row r="34">
          <cell r="C34">
            <v>11974</v>
          </cell>
          <cell r="D34">
            <v>12374</v>
          </cell>
          <cell r="E34">
            <v>14186</v>
          </cell>
          <cell r="F34">
            <v>16974</v>
          </cell>
          <cell r="H34">
            <v>0</v>
          </cell>
          <cell r="I34">
            <v>0</v>
          </cell>
          <cell r="J34">
            <v>0</v>
          </cell>
          <cell r="K34">
            <v>0</v>
          </cell>
          <cell r="M34">
            <v>0</v>
          </cell>
          <cell r="N34">
            <v>0</v>
          </cell>
          <cell r="O34">
            <v>0</v>
          </cell>
          <cell r="P34">
            <v>0</v>
          </cell>
          <cell r="R34">
            <v>0</v>
          </cell>
          <cell r="S34">
            <v>0</v>
          </cell>
          <cell r="T34">
            <v>0</v>
          </cell>
          <cell r="U34">
            <v>0</v>
          </cell>
          <cell r="W34">
            <v>11974</v>
          </cell>
          <cell r="X34">
            <v>12374</v>
          </cell>
          <cell r="Y34">
            <v>14186</v>
          </cell>
          <cell r="Z34">
            <v>16974</v>
          </cell>
        </row>
        <row r="35">
          <cell r="C35">
            <v>0</v>
          </cell>
          <cell r="D35">
            <v>0</v>
          </cell>
          <cell r="E35">
            <v>0</v>
          </cell>
          <cell r="F35">
            <v>0</v>
          </cell>
          <cell r="H35">
            <v>0</v>
          </cell>
          <cell r="I35">
            <v>0</v>
          </cell>
          <cell r="J35">
            <v>0</v>
          </cell>
          <cell r="K35">
            <v>0</v>
          </cell>
          <cell r="M35">
            <v>0</v>
          </cell>
          <cell r="N35">
            <v>0</v>
          </cell>
          <cell r="O35">
            <v>0</v>
          </cell>
          <cell r="P35">
            <v>0</v>
          </cell>
          <cell r="R35">
            <v>0</v>
          </cell>
          <cell r="S35">
            <v>0</v>
          </cell>
          <cell r="T35">
            <v>0</v>
          </cell>
          <cell r="U35">
            <v>0</v>
          </cell>
          <cell r="W35">
            <v>0</v>
          </cell>
          <cell r="X35">
            <v>0</v>
          </cell>
          <cell r="Y35">
            <v>0</v>
          </cell>
          <cell r="Z35">
            <v>0</v>
          </cell>
        </row>
        <row r="36">
          <cell r="C36">
            <v>329993</v>
          </cell>
          <cell r="D36">
            <v>344064.99</v>
          </cell>
          <cell r="E36">
            <v>440138.19970000017</v>
          </cell>
          <cell r="F36">
            <v>581976.51235766639</v>
          </cell>
          <cell r="H36">
            <v>0</v>
          </cell>
          <cell r="I36">
            <v>0</v>
          </cell>
          <cell r="J36">
            <v>0</v>
          </cell>
          <cell r="K36">
            <v>0</v>
          </cell>
          <cell r="M36">
            <v>0</v>
          </cell>
          <cell r="N36">
            <v>0</v>
          </cell>
          <cell r="O36">
            <v>0</v>
          </cell>
          <cell r="P36">
            <v>0</v>
          </cell>
          <cell r="R36">
            <v>0</v>
          </cell>
          <cell r="S36">
            <v>0</v>
          </cell>
          <cell r="T36">
            <v>0</v>
          </cell>
          <cell r="U36">
            <v>0</v>
          </cell>
          <cell r="W36">
            <v>329993</v>
          </cell>
          <cell r="X36">
            <v>335064.99</v>
          </cell>
          <cell r="Y36">
            <v>385138.19970000017</v>
          </cell>
          <cell r="Z36">
            <v>396976.51235766674</v>
          </cell>
        </row>
        <row r="38">
          <cell r="C38">
            <v>0</v>
          </cell>
          <cell r="D38">
            <v>0</v>
          </cell>
          <cell r="E38">
            <v>0</v>
          </cell>
          <cell r="F38">
            <v>0</v>
          </cell>
          <cell r="H38">
            <v>0</v>
          </cell>
          <cell r="I38">
            <v>0</v>
          </cell>
          <cell r="J38">
            <v>0</v>
          </cell>
          <cell r="K38">
            <v>0</v>
          </cell>
          <cell r="M38">
            <v>0</v>
          </cell>
          <cell r="N38">
            <v>0</v>
          </cell>
          <cell r="O38">
            <v>0</v>
          </cell>
          <cell r="P38">
            <v>0</v>
          </cell>
          <cell r="R38">
            <v>0</v>
          </cell>
          <cell r="S38">
            <v>0</v>
          </cell>
          <cell r="T38">
            <v>0</v>
          </cell>
          <cell r="U38">
            <v>0</v>
          </cell>
          <cell r="W38">
            <v>0</v>
          </cell>
          <cell r="X38">
            <v>0</v>
          </cell>
          <cell r="Y38">
            <v>0</v>
          </cell>
          <cell r="Z38">
            <v>0</v>
          </cell>
        </row>
        <row r="39">
          <cell r="C39">
            <v>90000</v>
          </cell>
          <cell r="D39">
            <v>102700</v>
          </cell>
          <cell r="E39">
            <v>195481</v>
          </cell>
          <cell r="F39">
            <v>298345.43</v>
          </cell>
          <cell r="H39">
            <v>0</v>
          </cell>
          <cell r="I39">
            <v>0</v>
          </cell>
          <cell r="J39">
            <v>0</v>
          </cell>
          <cell r="K39">
            <v>0</v>
          </cell>
          <cell r="M39">
            <v>0</v>
          </cell>
          <cell r="N39">
            <v>0</v>
          </cell>
          <cell r="O39">
            <v>0</v>
          </cell>
          <cell r="P39">
            <v>0</v>
          </cell>
          <cell r="R39">
            <v>0</v>
          </cell>
          <cell r="S39">
            <v>0</v>
          </cell>
          <cell r="T39">
            <v>0</v>
          </cell>
          <cell r="U39">
            <v>0</v>
          </cell>
          <cell r="W39">
            <v>90000</v>
          </cell>
          <cell r="X39">
            <v>102700</v>
          </cell>
          <cell r="Y39">
            <v>112368</v>
          </cell>
          <cell r="Z39">
            <v>118647</v>
          </cell>
        </row>
        <row r="40">
          <cell r="C40">
            <v>43000</v>
          </cell>
          <cell r="D40">
            <v>94290</v>
          </cell>
          <cell r="E40">
            <v>85618.7</v>
          </cell>
          <cell r="F40">
            <v>146987.261</v>
          </cell>
          <cell r="H40">
            <v>0</v>
          </cell>
          <cell r="I40">
            <v>0</v>
          </cell>
          <cell r="J40">
            <v>0</v>
          </cell>
          <cell r="K40">
            <v>0</v>
          </cell>
          <cell r="M40">
            <v>0</v>
          </cell>
          <cell r="N40">
            <v>0</v>
          </cell>
          <cell r="O40">
            <v>0</v>
          </cell>
          <cell r="P40">
            <v>0</v>
          </cell>
          <cell r="R40">
            <v>0</v>
          </cell>
          <cell r="S40">
            <v>0</v>
          </cell>
          <cell r="T40">
            <v>0</v>
          </cell>
          <cell r="U40">
            <v>0</v>
          </cell>
          <cell r="W40">
            <v>43000</v>
          </cell>
          <cell r="X40">
            <v>46875</v>
          </cell>
          <cell r="Y40">
            <v>47970</v>
          </cell>
          <cell r="Z40">
            <v>51249</v>
          </cell>
        </row>
        <row r="41">
          <cell r="C41">
            <v>18000</v>
          </cell>
          <cell r="D41">
            <v>18540</v>
          </cell>
          <cell r="E41">
            <v>19096.2</v>
          </cell>
          <cell r="F41">
            <v>19669.085999999999</v>
          </cell>
          <cell r="H41">
            <v>0</v>
          </cell>
          <cell r="I41">
            <v>0</v>
          </cell>
          <cell r="J41">
            <v>0</v>
          </cell>
          <cell r="K41">
            <v>0</v>
          </cell>
          <cell r="M41">
            <v>0</v>
          </cell>
          <cell r="N41">
            <v>0</v>
          </cell>
          <cell r="O41">
            <v>0</v>
          </cell>
          <cell r="P41">
            <v>0</v>
          </cell>
          <cell r="R41">
            <v>0</v>
          </cell>
          <cell r="S41">
            <v>0</v>
          </cell>
          <cell r="T41">
            <v>0</v>
          </cell>
          <cell r="U41">
            <v>0</v>
          </cell>
          <cell r="W41">
            <v>18000</v>
          </cell>
          <cell r="X41">
            <v>18540</v>
          </cell>
          <cell r="Y41">
            <v>19096.2</v>
          </cell>
          <cell r="Z41">
            <v>19669.085999999999</v>
          </cell>
        </row>
        <row r="42">
          <cell r="C42">
            <v>14000</v>
          </cell>
          <cell r="D42">
            <v>14420</v>
          </cell>
          <cell r="E42">
            <v>14852.6</v>
          </cell>
          <cell r="F42">
            <v>15298.178</v>
          </cell>
          <cell r="H42">
            <v>0</v>
          </cell>
          <cell r="I42">
            <v>0</v>
          </cell>
          <cell r="J42">
            <v>0</v>
          </cell>
          <cell r="K42">
            <v>0</v>
          </cell>
          <cell r="M42">
            <v>0</v>
          </cell>
          <cell r="N42">
            <v>0</v>
          </cell>
          <cell r="O42">
            <v>0</v>
          </cell>
          <cell r="P42">
            <v>0</v>
          </cell>
          <cell r="R42">
            <v>0</v>
          </cell>
          <cell r="S42">
            <v>0</v>
          </cell>
          <cell r="T42">
            <v>0</v>
          </cell>
          <cell r="U42">
            <v>0</v>
          </cell>
          <cell r="W42">
            <v>14000</v>
          </cell>
          <cell r="X42">
            <v>14420</v>
          </cell>
          <cell r="Y42">
            <v>14852.6</v>
          </cell>
          <cell r="Z42">
            <v>15298.178</v>
          </cell>
        </row>
        <row r="43">
          <cell r="C43">
            <v>6000</v>
          </cell>
          <cell r="D43">
            <v>6180</v>
          </cell>
          <cell r="E43">
            <v>6365.4</v>
          </cell>
          <cell r="F43">
            <v>6556.3619999999992</v>
          </cell>
          <cell r="H43">
            <v>0</v>
          </cell>
          <cell r="I43">
            <v>0</v>
          </cell>
          <cell r="J43">
            <v>0</v>
          </cell>
          <cell r="K43">
            <v>0</v>
          </cell>
          <cell r="M43">
            <v>0</v>
          </cell>
          <cell r="N43">
            <v>0</v>
          </cell>
          <cell r="O43">
            <v>0</v>
          </cell>
          <cell r="P43">
            <v>0</v>
          </cell>
          <cell r="R43">
            <v>0</v>
          </cell>
          <cell r="S43">
            <v>0</v>
          </cell>
          <cell r="T43">
            <v>0</v>
          </cell>
          <cell r="U43">
            <v>0</v>
          </cell>
          <cell r="W43">
            <v>6000</v>
          </cell>
          <cell r="X43">
            <v>6180</v>
          </cell>
          <cell r="Y43">
            <v>6365.4</v>
          </cell>
          <cell r="Z43">
            <v>6556.3619999999992</v>
          </cell>
        </row>
        <row r="44">
          <cell r="C44">
            <v>2110</v>
          </cell>
          <cell r="D44">
            <v>2680</v>
          </cell>
          <cell r="E44">
            <v>3005</v>
          </cell>
          <cell r="F44">
            <v>3493.3333333333298</v>
          </cell>
          <cell r="H44">
            <v>0</v>
          </cell>
          <cell r="I44">
            <v>0</v>
          </cell>
          <cell r="J44">
            <v>0</v>
          </cell>
          <cell r="K44">
            <v>0</v>
          </cell>
          <cell r="M44">
            <v>0</v>
          </cell>
          <cell r="N44">
            <v>0</v>
          </cell>
          <cell r="O44">
            <v>0</v>
          </cell>
          <cell r="P44">
            <v>0</v>
          </cell>
          <cell r="R44">
            <v>0</v>
          </cell>
          <cell r="S44">
            <v>0</v>
          </cell>
          <cell r="T44">
            <v>0</v>
          </cell>
          <cell r="U44">
            <v>0</v>
          </cell>
          <cell r="W44">
            <v>2110</v>
          </cell>
          <cell r="X44">
            <v>2680</v>
          </cell>
          <cell r="Y44">
            <v>3005</v>
          </cell>
          <cell r="Z44">
            <v>3493.3333333333298</v>
          </cell>
        </row>
        <row r="45">
          <cell r="C45">
            <v>100</v>
          </cell>
          <cell r="D45">
            <v>103</v>
          </cell>
          <cell r="E45">
            <v>106.09</v>
          </cell>
          <cell r="F45">
            <v>109.2727</v>
          </cell>
          <cell r="H45">
            <v>0</v>
          </cell>
          <cell r="I45">
            <v>0</v>
          </cell>
          <cell r="J45">
            <v>0</v>
          </cell>
          <cell r="K45">
            <v>0</v>
          </cell>
          <cell r="M45">
            <v>0</v>
          </cell>
          <cell r="N45">
            <v>0</v>
          </cell>
          <cell r="O45">
            <v>0</v>
          </cell>
          <cell r="P45">
            <v>0</v>
          </cell>
          <cell r="R45">
            <v>0</v>
          </cell>
          <cell r="S45">
            <v>0</v>
          </cell>
          <cell r="T45">
            <v>0</v>
          </cell>
          <cell r="U45">
            <v>0</v>
          </cell>
          <cell r="W45">
            <v>100</v>
          </cell>
          <cell r="X45">
            <v>103</v>
          </cell>
          <cell r="Y45">
            <v>106.09</v>
          </cell>
          <cell r="Z45">
            <v>109.2727</v>
          </cell>
        </row>
        <row r="46">
          <cell r="C46">
            <v>5557</v>
          </cell>
          <cell r="D46">
            <v>5723.71</v>
          </cell>
          <cell r="E46">
            <v>5895.4213</v>
          </cell>
          <cell r="F46">
            <v>6072.2839389999999</v>
          </cell>
          <cell r="H46">
            <v>0</v>
          </cell>
          <cell r="I46">
            <v>0</v>
          </cell>
          <cell r="J46">
            <v>0</v>
          </cell>
          <cell r="K46">
            <v>0</v>
          </cell>
          <cell r="M46">
            <v>0</v>
          </cell>
          <cell r="N46">
            <v>0</v>
          </cell>
          <cell r="O46">
            <v>0</v>
          </cell>
          <cell r="P46">
            <v>0</v>
          </cell>
          <cell r="R46">
            <v>0</v>
          </cell>
          <cell r="S46">
            <v>0</v>
          </cell>
          <cell r="T46">
            <v>0</v>
          </cell>
          <cell r="U46">
            <v>0</v>
          </cell>
          <cell r="W46">
            <v>5557</v>
          </cell>
          <cell r="X46">
            <v>5723.71</v>
          </cell>
          <cell r="Y46">
            <v>5895.4213</v>
          </cell>
          <cell r="Z46">
            <v>6072.2839389999999</v>
          </cell>
        </row>
        <row r="47">
          <cell r="C47">
            <v>0</v>
          </cell>
          <cell r="D47">
            <v>0</v>
          </cell>
          <cell r="E47">
            <v>0</v>
          </cell>
          <cell r="F47">
            <v>0</v>
          </cell>
          <cell r="H47">
            <v>0</v>
          </cell>
          <cell r="I47">
            <v>0</v>
          </cell>
          <cell r="J47">
            <v>0</v>
          </cell>
          <cell r="K47">
            <v>0</v>
          </cell>
          <cell r="M47">
            <v>0</v>
          </cell>
          <cell r="N47">
            <v>0</v>
          </cell>
          <cell r="O47">
            <v>0</v>
          </cell>
          <cell r="P47">
            <v>0</v>
          </cell>
          <cell r="R47">
            <v>0</v>
          </cell>
          <cell r="S47">
            <v>0</v>
          </cell>
          <cell r="T47">
            <v>0</v>
          </cell>
          <cell r="U47">
            <v>0</v>
          </cell>
          <cell r="W47">
            <v>0</v>
          </cell>
          <cell r="X47">
            <v>0</v>
          </cell>
          <cell r="Y47">
            <v>0</v>
          </cell>
          <cell r="Z47">
            <v>0</v>
          </cell>
        </row>
        <row r="48">
          <cell r="C48">
            <v>0</v>
          </cell>
          <cell r="D48">
            <v>0</v>
          </cell>
          <cell r="E48">
            <v>0</v>
          </cell>
          <cell r="F48">
            <v>0</v>
          </cell>
          <cell r="H48">
            <v>0</v>
          </cell>
          <cell r="I48">
            <v>0</v>
          </cell>
          <cell r="J48">
            <v>0</v>
          </cell>
          <cell r="K48">
            <v>0</v>
          </cell>
          <cell r="M48">
            <v>0</v>
          </cell>
          <cell r="N48">
            <v>0</v>
          </cell>
          <cell r="O48">
            <v>0</v>
          </cell>
          <cell r="P48">
            <v>0</v>
          </cell>
          <cell r="R48">
            <v>0</v>
          </cell>
          <cell r="S48">
            <v>0</v>
          </cell>
          <cell r="T48">
            <v>0</v>
          </cell>
          <cell r="U48">
            <v>0</v>
          </cell>
          <cell r="W48">
            <v>0</v>
          </cell>
          <cell r="X48">
            <v>0</v>
          </cell>
          <cell r="Y48">
            <v>0</v>
          </cell>
          <cell r="Z48">
            <v>0</v>
          </cell>
        </row>
        <row r="49">
          <cell r="C49">
            <v>0</v>
          </cell>
          <cell r="D49">
            <v>0</v>
          </cell>
          <cell r="E49">
            <v>0</v>
          </cell>
          <cell r="F49">
            <v>0</v>
          </cell>
          <cell r="H49">
            <v>0</v>
          </cell>
          <cell r="I49">
            <v>0</v>
          </cell>
          <cell r="J49">
            <v>0</v>
          </cell>
          <cell r="K49">
            <v>0</v>
          </cell>
          <cell r="M49">
            <v>0</v>
          </cell>
          <cell r="N49">
            <v>0</v>
          </cell>
          <cell r="O49">
            <v>0</v>
          </cell>
          <cell r="P49">
            <v>0</v>
          </cell>
          <cell r="R49">
            <v>0</v>
          </cell>
          <cell r="S49">
            <v>0</v>
          </cell>
          <cell r="T49">
            <v>0</v>
          </cell>
          <cell r="U49">
            <v>0</v>
          </cell>
          <cell r="W49">
            <v>0</v>
          </cell>
          <cell r="X49">
            <v>0</v>
          </cell>
          <cell r="Y49">
            <v>0</v>
          </cell>
          <cell r="Z49">
            <v>0</v>
          </cell>
        </row>
        <row r="50">
          <cell r="C50">
            <v>0</v>
          </cell>
          <cell r="D50">
            <v>0</v>
          </cell>
          <cell r="E50">
            <v>0</v>
          </cell>
          <cell r="F50">
            <v>0</v>
          </cell>
          <cell r="H50">
            <v>0</v>
          </cell>
          <cell r="I50">
            <v>0</v>
          </cell>
          <cell r="J50">
            <v>0</v>
          </cell>
          <cell r="K50">
            <v>0</v>
          </cell>
          <cell r="M50">
            <v>0</v>
          </cell>
          <cell r="N50">
            <v>0</v>
          </cell>
          <cell r="O50">
            <v>0</v>
          </cell>
          <cell r="P50">
            <v>0</v>
          </cell>
          <cell r="R50">
            <v>0</v>
          </cell>
          <cell r="S50">
            <v>0</v>
          </cell>
          <cell r="T50">
            <v>0</v>
          </cell>
          <cell r="U50">
            <v>0</v>
          </cell>
          <cell r="W50">
            <v>0</v>
          </cell>
          <cell r="X50">
            <v>0</v>
          </cell>
          <cell r="Y50">
            <v>0</v>
          </cell>
          <cell r="Z50">
            <v>0</v>
          </cell>
        </row>
        <row r="51">
          <cell r="C51">
            <v>0</v>
          </cell>
          <cell r="D51">
            <v>0</v>
          </cell>
          <cell r="E51">
            <v>0</v>
          </cell>
          <cell r="F51">
            <v>0</v>
          </cell>
          <cell r="H51">
            <v>0</v>
          </cell>
          <cell r="I51">
            <v>0</v>
          </cell>
          <cell r="J51">
            <v>0</v>
          </cell>
          <cell r="K51">
            <v>0</v>
          </cell>
          <cell r="M51">
            <v>0</v>
          </cell>
          <cell r="N51">
            <v>0</v>
          </cell>
          <cell r="O51">
            <v>0</v>
          </cell>
          <cell r="P51">
            <v>0</v>
          </cell>
          <cell r="R51">
            <v>0</v>
          </cell>
          <cell r="S51">
            <v>0</v>
          </cell>
          <cell r="T51">
            <v>0</v>
          </cell>
          <cell r="U51">
            <v>0</v>
          </cell>
          <cell r="W51">
            <v>0</v>
          </cell>
          <cell r="X51">
            <v>0</v>
          </cell>
          <cell r="Y51">
            <v>0</v>
          </cell>
          <cell r="Z51">
            <v>0</v>
          </cell>
        </row>
        <row r="52">
          <cell r="C52">
            <v>0</v>
          </cell>
          <cell r="D52">
            <v>0</v>
          </cell>
          <cell r="E52">
            <v>0</v>
          </cell>
          <cell r="F52">
            <v>0</v>
          </cell>
          <cell r="H52">
            <v>0</v>
          </cell>
          <cell r="I52">
            <v>0</v>
          </cell>
          <cell r="J52">
            <v>0</v>
          </cell>
          <cell r="K52">
            <v>0</v>
          </cell>
          <cell r="M52">
            <v>0</v>
          </cell>
          <cell r="N52">
            <v>0</v>
          </cell>
          <cell r="O52">
            <v>0</v>
          </cell>
          <cell r="P52">
            <v>0</v>
          </cell>
          <cell r="R52">
            <v>0</v>
          </cell>
          <cell r="S52">
            <v>0</v>
          </cell>
          <cell r="T52">
            <v>0</v>
          </cell>
          <cell r="U52">
            <v>0</v>
          </cell>
          <cell r="W52">
            <v>0</v>
          </cell>
          <cell r="X52">
            <v>0</v>
          </cell>
          <cell r="Y52">
            <v>0</v>
          </cell>
          <cell r="Z52">
            <v>0</v>
          </cell>
        </row>
        <row r="53">
          <cell r="C53">
            <v>0</v>
          </cell>
          <cell r="D53">
            <v>0</v>
          </cell>
          <cell r="E53">
            <v>0</v>
          </cell>
          <cell r="F53">
            <v>0</v>
          </cell>
          <cell r="H53">
            <v>0</v>
          </cell>
          <cell r="I53">
            <v>0</v>
          </cell>
          <cell r="J53">
            <v>0</v>
          </cell>
          <cell r="K53">
            <v>0</v>
          </cell>
          <cell r="M53">
            <v>0</v>
          </cell>
          <cell r="N53">
            <v>0</v>
          </cell>
          <cell r="O53">
            <v>0</v>
          </cell>
          <cell r="P53">
            <v>0</v>
          </cell>
          <cell r="R53">
            <v>0</v>
          </cell>
          <cell r="S53">
            <v>0</v>
          </cell>
          <cell r="T53">
            <v>0</v>
          </cell>
          <cell r="U53">
            <v>0</v>
          </cell>
          <cell r="W53">
            <v>0</v>
          </cell>
          <cell r="X53">
            <v>0</v>
          </cell>
          <cell r="Y53">
            <v>0</v>
          </cell>
          <cell r="Z53">
            <v>0</v>
          </cell>
        </row>
        <row r="54">
          <cell r="C54">
            <v>178767</v>
          </cell>
          <cell r="D54">
            <v>244636.71</v>
          </cell>
          <cell r="E54">
            <v>330420.41130000004</v>
          </cell>
          <cell r="F54">
            <v>496531.20697233331</v>
          </cell>
          <cell r="H54">
            <v>0</v>
          </cell>
          <cell r="I54">
            <v>0</v>
          </cell>
          <cell r="J54">
            <v>0</v>
          </cell>
          <cell r="K54">
            <v>0</v>
          </cell>
          <cell r="M54">
            <v>0</v>
          </cell>
          <cell r="N54">
            <v>0</v>
          </cell>
          <cell r="O54">
            <v>0</v>
          </cell>
          <cell r="P54">
            <v>0</v>
          </cell>
          <cell r="R54">
            <v>0</v>
          </cell>
          <cell r="S54">
            <v>0</v>
          </cell>
          <cell r="T54">
            <v>0</v>
          </cell>
          <cell r="U54">
            <v>0</v>
          </cell>
          <cell r="W54">
            <v>178767</v>
          </cell>
          <cell r="X54">
            <v>197221.71</v>
          </cell>
          <cell r="Y54">
            <v>209658.7113</v>
          </cell>
          <cell r="Z54">
            <v>221094.51597233335</v>
          </cell>
        </row>
        <row r="56">
          <cell r="C56">
            <v>0</v>
          </cell>
          <cell r="D56">
            <v>0</v>
          </cell>
          <cell r="E56">
            <v>0</v>
          </cell>
          <cell r="F56">
            <v>0</v>
          </cell>
          <cell r="H56">
            <v>0</v>
          </cell>
          <cell r="I56">
            <v>0</v>
          </cell>
          <cell r="J56">
            <v>0</v>
          </cell>
          <cell r="K56">
            <v>0</v>
          </cell>
          <cell r="M56">
            <v>0</v>
          </cell>
          <cell r="N56">
            <v>0</v>
          </cell>
          <cell r="O56">
            <v>0</v>
          </cell>
          <cell r="P56">
            <v>0</v>
          </cell>
          <cell r="R56">
            <v>0</v>
          </cell>
          <cell r="S56">
            <v>0</v>
          </cell>
          <cell r="T56">
            <v>0</v>
          </cell>
          <cell r="U56">
            <v>0</v>
          </cell>
          <cell r="W56">
            <v>0</v>
          </cell>
          <cell r="X56">
            <v>0</v>
          </cell>
          <cell r="Y56">
            <v>0</v>
          </cell>
          <cell r="Z56">
            <v>0</v>
          </cell>
        </row>
        <row r="57">
          <cell r="C57">
            <v>508760</v>
          </cell>
          <cell r="D57">
            <v>588701.69999999995</v>
          </cell>
          <cell r="E57">
            <v>770558.61100000027</v>
          </cell>
          <cell r="F57">
            <v>1078507.7193299998</v>
          </cell>
          <cell r="H57">
            <v>0</v>
          </cell>
          <cell r="I57">
            <v>0</v>
          </cell>
          <cell r="J57">
            <v>0</v>
          </cell>
          <cell r="K57">
            <v>0</v>
          </cell>
          <cell r="M57">
            <v>0</v>
          </cell>
          <cell r="N57">
            <v>0</v>
          </cell>
          <cell r="O57">
            <v>0</v>
          </cell>
          <cell r="P57">
            <v>0</v>
          </cell>
          <cell r="R57">
            <v>0</v>
          </cell>
          <cell r="S57">
            <v>0</v>
          </cell>
          <cell r="T57">
            <v>0</v>
          </cell>
          <cell r="U57">
            <v>0</v>
          </cell>
          <cell r="W57">
            <v>508760</v>
          </cell>
          <cell r="X57">
            <v>532286.69999999995</v>
          </cell>
          <cell r="Y57">
            <v>594796.9110000002</v>
          </cell>
          <cell r="Z57">
            <v>618071.02833000012</v>
          </cell>
        </row>
        <row r="58">
          <cell r="C58">
            <v>16250</v>
          </cell>
          <cell r="D58">
            <v>16737.5</v>
          </cell>
          <cell r="E58">
            <v>17239.625</v>
          </cell>
          <cell r="F58">
            <v>17756.813750000001</v>
          </cell>
          <cell r="H58">
            <v>0</v>
          </cell>
          <cell r="I58">
            <v>0</v>
          </cell>
          <cell r="J58">
            <v>0</v>
          </cell>
          <cell r="K58">
            <v>0</v>
          </cell>
          <cell r="M58">
            <v>0</v>
          </cell>
          <cell r="N58">
            <v>0</v>
          </cell>
          <cell r="O58">
            <v>0</v>
          </cell>
          <cell r="P58">
            <v>0</v>
          </cell>
          <cell r="R58">
            <v>0</v>
          </cell>
          <cell r="S58">
            <v>0</v>
          </cell>
          <cell r="T58">
            <v>0</v>
          </cell>
          <cell r="U58">
            <v>0</v>
          </cell>
          <cell r="W58">
            <v>16250</v>
          </cell>
          <cell r="X58">
            <v>16737.5</v>
          </cell>
          <cell r="Y58">
            <v>17239.625</v>
          </cell>
          <cell r="Z58">
            <v>17756.813750000001</v>
          </cell>
        </row>
        <row r="59">
          <cell r="C59">
            <v>32500</v>
          </cell>
          <cell r="D59">
            <v>33475</v>
          </cell>
          <cell r="E59">
            <v>34479.25</v>
          </cell>
          <cell r="F59">
            <v>35513.627500000002</v>
          </cell>
          <cell r="H59">
            <v>0</v>
          </cell>
          <cell r="I59">
            <v>0</v>
          </cell>
          <cell r="J59">
            <v>0</v>
          </cell>
          <cell r="K59">
            <v>0</v>
          </cell>
          <cell r="M59">
            <v>0</v>
          </cell>
          <cell r="N59">
            <v>0</v>
          </cell>
          <cell r="O59">
            <v>0</v>
          </cell>
          <cell r="P59">
            <v>0</v>
          </cell>
          <cell r="R59">
            <v>0</v>
          </cell>
          <cell r="S59">
            <v>0</v>
          </cell>
          <cell r="T59">
            <v>0</v>
          </cell>
          <cell r="U59">
            <v>0</v>
          </cell>
          <cell r="W59">
            <v>32500</v>
          </cell>
          <cell r="X59">
            <v>33475</v>
          </cell>
          <cell r="Y59">
            <v>34479.25</v>
          </cell>
          <cell r="Z59">
            <v>35513.627500000002</v>
          </cell>
        </row>
        <row r="60">
          <cell r="C60">
            <v>1250</v>
          </cell>
          <cell r="D60">
            <v>1287.5</v>
          </cell>
          <cell r="E60">
            <v>1326.125</v>
          </cell>
          <cell r="F60">
            <v>1365.9087500000001</v>
          </cell>
          <cell r="H60">
            <v>0</v>
          </cell>
          <cell r="I60">
            <v>0</v>
          </cell>
          <cell r="J60">
            <v>0</v>
          </cell>
          <cell r="K60">
            <v>0</v>
          </cell>
          <cell r="M60">
            <v>0</v>
          </cell>
          <cell r="N60">
            <v>0</v>
          </cell>
          <cell r="O60">
            <v>0</v>
          </cell>
          <cell r="P60">
            <v>0</v>
          </cell>
          <cell r="R60">
            <v>0</v>
          </cell>
          <cell r="S60">
            <v>0</v>
          </cell>
          <cell r="T60">
            <v>0</v>
          </cell>
          <cell r="U60">
            <v>0</v>
          </cell>
          <cell r="W60">
            <v>1250</v>
          </cell>
          <cell r="X60">
            <v>1287.5</v>
          </cell>
          <cell r="Y60">
            <v>1326.125</v>
          </cell>
          <cell r="Z60">
            <v>1365.9087500000001</v>
          </cell>
        </row>
        <row r="61">
          <cell r="C61">
            <v>0</v>
          </cell>
          <cell r="D61">
            <v>0</v>
          </cell>
          <cell r="E61">
            <v>0</v>
          </cell>
          <cell r="F61">
            <v>0</v>
          </cell>
          <cell r="H61">
            <v>0</v>
          </cell>
          <cell r="I61">
            <v>0</v>
          </cell>
          <cell r="J61">
            <v>0</v>
          </cell>
          <cell r="K61">
            <v>0</v>
          </cell>
          <cell r="M61">
            <v>0</v>
          </cell>
          <cell r="N61">
            <v>0</v>
          </cell>
          <cell r="O61">
            <v>0</v>
          </cell>
          <cell r="P61">
            <v>0</v>
          </cell>
          <cell r="R61">
            <v>0</v>
          </cell>
          <cell r="S61">
            <v>0</v>
          </cell>
          <cell r="T61">
            <v>0</v>
          </cell>
          <cell r="U61">
            <v>0</v>
          </cell>
          <cell r="W61">
            <v>0</v>
          </cell>
          <cell r="X61">
            <v>0</v>
          </cell>
          <cell r="Y61">
            <v>0</v>
          </cell>
          <cell r="Z61">
            <v>0</v>
          </cell>
        </row>
        <row r="62">
          <cell r="C62">
            <v>558760</v>
          </cell>
          <cell r="D62">
            <v>640201.69999999995</v>
          </cell>
          <cell r="E62">
            <v>823603.61100000027</v>
          </cell>
          <cell r="F62">
            <v>1133144.0693299996</v>
          </cell>
          <cell r="H62">
            <v>0</v>
          </cell>
          <cell r="I62">
            <v>0</v>
          </cell>
          <cell r="J62">
            <v>0</v>
          </cell>
          <cell r="K62">
            <v>0</v>
          </cell>
          <cell r="M62">
            <v>0</v>
          </cell>
          <cell r="N62">
            <v>0</v>
          </cell>
          <cell r="O62">
            <v>0</v>
          </cell>
          <cell r="P62">
            <v>0</v>
          </cell>
          <cell r="R62">
            <v>0</v>
          </cell>
          <cell r="S62">
            <v>0</v>
          </cell>
          <cell r="T62">
            <v>0</v>
          </cell>
          <cell r="U62">
            <v>0</v>
          </cell>
          <cell r="W62">
            <v>558760</v>
          </cell>
          <cell r="X62">
            <v>583786.69999999995</v>
          </cell>
          <cell r="Y62">
            <v>647841.9110000002</v>
          </cell>
          <cell r="Z62">
            <v>672707.37832999998</v>
          </cell>
        </row>
        <row r="64">
          <cell r="C64">
            <v>656240</v>
          </cell>
          <cell r="D64">
            <v>488448.30000000005</v>
          </cell>
          <cell r="E64">
            <v>325645.88899999973</v>
          </cell>
          <cell r="F64">
            <v>339682.91567000025</v>
          </cell>
          <cell r="H64">
            <v>2010000</v>
          </cell>
          <cell r="I64">
            <v>0</v>
          </cell>
          <cell r="J64">
            <v>0</v>
          </cell>
          <cell r="K64">
            <v>0</v>
          </cell>
          <cell r="M64">
            <v>2010000</v>
          </cell>
          <cell r="N64">
            <v>0</v>
          </cell>
          <cell r="O64">
            <v>0</v>
          </cell>
          <cell r="P64">
            <v>0</v>
          </cell>
          <cell r="R64">
            <v>2010000</v>
          </cell>
          <cell r="S64">
            <v>0</v>
          </cell>
          <cell r="T64">
            <v>0</v>
          </cell>
          <cell r="U64">
            <v>0</v>
          </cell>
          <cell r="W64">
            <v>656240</v>
          </cell>
          <cell r="X64">
            <v>1044863.3</v>
          </cell>
          <cell r="Y64">
            <v>1109657.5889999997</v>
          </cell>
          <cell r="Z64">
            <v>1617279.24667</v>
          </cell>
        </row>
        <row r="66">
          <cell r="C66">
            <v>0</v>
          </cell>
          <cell r="D66">
            <v>0</v>
          </cell>
          <cell r="E66">
            <v>0</v>
          </cell>
          <cell r="F66">
            <v>0</v>
          </cell>
          <cell r="H66">
            <v>0</v>
          </cell>
          <cell r="I66">
            <v>0</v>
          </cell>
          <cell r="J66">
            <v>0</v>
          </cell>
          <cell r="K66">
            <v>0</v>
          </cell>
          <cell r="M66">
            <v>0</v>
          </cell>
          <cell r="N66">
            <v>0</v>
          </cell>
          <cell r="O66">
            <v>0</v>
          </cell>
          <cell r="P66">
            <v>0</v>
          </cell>
          <cell r="R66">
            <v>0</v>
          </cell>
          <cell r="S66">
            <v>0</v>
          </cell>
          <cell r="T66">
            <v>0</v>
          </cell>
          <cell r="U66">
            <v>0</v>
          </cell>
          <cell r="W66">
            <v>0</v>
          </cell>
          <cell r="X66">
            <v>0</v>
          </cell>
          <cell r="Y66">
            <v>0</v>
          </cell>
          <cell r="Z66">
            <v>0</v>
          </cell>
        </row>
        <row r="67">
          <cell r="C67">
            <v>10000</v>
          </cell>
          <cell r="D67">
            <v>10300</v>
          </cell>
          <cell r="E67">
            <v>10609</v>
          </cell>
          <cell r="F67">
            <v>10927.27</v>
          </cell>
          <cell r="H67">
            <v>0</v>
          </cell>
          <cell r="I67">
            <v>0</v>
          </cell>
          <cell r="J67">
            <v>0</v>
          </cell>
          <cell r="K67">
            <v>0</v>
          </cell>
          <cell r="M67">
            <v>0</v>
          </cell>
          <cell r="N67">
            <v>0</v>
          </cell>
          <cell r="O67">
            <v>0</v>
          </cell>
          <cell r="P67">
            <v>0</v>
          </cell>
          <cell r="R67">
            <v>0</v>
          </cell>
          <cell r="S67">
            <v>0</v>
          </cell>
          <cell r="T67">
            <v>0</v>
          </cell>
          <cell r="U67">
            <v>0</v>
          </cell>
          <cell r="W67">
            <v>10000</v>
          </cell>
          <cell r="X67">
            <v>10300</v>
          </cell>
          <cell r="Y67">
            <v>10609</v>
          </cell>
          <cell r="Z67">
            <v>10927.27</v>
          </cell>
        </row>
        <row r="68">
          <cell r="C68">
            <v>20000</v>
          </cell>
          <cell r="D68">
            <v>20600</v>
          </cell>
          <cell r="E68">
            <v>21218</v>
          </cell>
          <cell r="F68">
            <v>31854.54</v>
          </cell>
          <cell r="H68">
            <v>0</v>
          </cell>
          <cell r="I68">
            <v>0</v>
          </cell>
          <cell r="J68">
            <v>0</v>
          </cell>
          <cell r="K68">
            <v>0</v>
          </cell>
          <cell r="M68">
            <v>0</v>
          </cell>
          <cell r="N68">
            <v>0</v>
          </cell>
          <cell r="O68">
            <v>0</v>
          </cell>
          <cell r="P68">
            <v>0</v>
          </cell>
          <cell r="R68">
            <v>0</v>
          </cell>
          <cell r="S68">
            <v>0</v>
          </cell>
          <cell r="T68">
            <v>0</v>
          </cell>
          <cell r="U68">
            <v>0</v>
          </cell>
          <cell r="W68">
            <v>20000</v>
          </cell>
          <cell r="X68">
            <v>20600</v>
          </cell>
          <cell r="Y68">
            <v>21218</v>
          </cell>
          <cell r="Z68">
            <v>31854.54</v>
          </cell>
        </row>
        <row r="69">
          <cell r="C69">
            <v>30000</v>
          </cell>
          <cell r="D69">
            <v>30900</v>
          </cell>
          <cell r="E69">
            <v>31827</v>
          </cell>
          <cell r="F69">
            <v>42781.81</v>
          </cell>
          <cell r="H69">
            <v>0</v>
          </cell>
          <cell r="I69">
            <v>0</v>
          </cell>
          <cell r="J69">
            <v>0</v>
          </cell>
          <cell r="K69">
            <v>0</v>
          </cell>
          <cell r="M69">
            <v>0</v>
          </cell>
          <cell r="N69">
            <v>0</v>
          </cell>
          <cell r="O69">
            <v>0</v>
          </cell>
          <cell r="P69">
            <v>0</v>
          </cell>
          <cell r="R69">
            <v>0</v>
          </cell>
          <cell r="S69">
            <v>0</v>
          </cell>
          <cell r="T69">
            <v>0</v>
          </cell>
          <cell r="U69">
            <v>0</v>
          </cell>
          <cell r="W69">
            <v>30000</v>
          </cell>
          <cell r="X69">
            <v>30900</v>
          </cell>
          <cell r="Y69">
            <v>31827</v>
          </cell>
          <cell r="Z69">
            <v>42781.81</v>
          </cell>
        </row>
        <row r="72">
          <cell r="C72">
            <v>686240</v>
          </cell>
          <cell r="D72">
            <v>519348.30000000005</v>
          </cell>
          <cell r="E72">
            <v>357472.88899999973</v>
          </cell>
          <cell r="F72">
            <v>382464.72567000025</v>
          </cell>
          <cell r="H72">
            <v>2010000</v>
          </cell>
          <cell r="I72">
            <v>0</v>
          </cell>
          <cell r="J72">
            <v>0</v>
          </cell>
          <cell r="K72">
            <v>0</v>
          </cell>
          <cell r="M72">
            <v>2010000</v>
          </cell>
          <cell r="N72">
            <v>0</v>
          </cell>
          <cell r="O72">
            <v>0</v>
          </cell>
          <cell r="P72">
            <v>0</v>
          </cell>
          <cell r="R72">
            <v>2010000</v>
          </cell>
          <cell r="S72">
            <v>0</v>
          </cell>
          <cell r="T72">
            <v>0</v>
          </cell>
          <cell r="U72">
            <v>0</v>
          </cell>
          <cell r="W72">
            <v>686240</v>
          </cell>
          <cell r="X72">
            <v>1075763.3</v>
          </cell>
          <cell r="Y72">
            <v>1141484.5889999997</v>
          </cell>
          <cell r="Z72">
            <v>1660061.0566700001</v>
          </cell>
        </row>
        <row r="74">
          <cell r="C74">
            <v>205872</v>
          </cell>
          <cell r="D74">
            <v>155804.49000000002</v>
          </cell>
          <cell r="E74">
            <v>107241.86669999991</v>
          </cell>
          <cell r="F74">
            <v>114739.41770100007</v>
          </cell>
          <cell r="H74">
            <v>603000</v>
          </cell>
          <cell r="I74">
            <v>0</v>
          </cell>
          <cell r="J74">
            <v>0</v>
          </cell>
          <cell r="K74">
            <v>0</v>
          </cell>
          <cell r="M74">
            <v>603000</v>
          </cell>
          <cell r="N74">
            <v>0</v>
          </cell>
          <cell r="O74">
            <v>0</v>
          </cell>
          <cell r="P74">
            <v>0</v>
          </cell>
          <cell r="R74">
            <v>603000</v>
          </cell>
          <cell r="S74">
            <v>0</v>
          </cell>
          <cell r="T74">
            <v>0</v>
          </cell>
          <cell r="U74">
            <v>0</v>
          </cell>
          <cell r="W74">
            <v>205872</v>
          </cell>
          <cell r="X74">
            <v>322728.99</v>
          </cell>
          <cell r="Y74">
            <v>342445.37669999991</v>
          </cell>
          <cell r="Z74">
            <v>498018.31700099999</v>
          </cell>
        </row>
        <row r="76">
          <cell r="C76">
            <v>480368</v>
          </cell>
          <cell r="D76">
            <v>363543.81000000006</v>
          </cell>
          <cell r="E76">
            <v>250231.02229999984</v>
          </cell>
          <cell r="F76">
            <v>267725.30796900019</v>
          </cell>
          <cell r="H76">
            <v>1407000</v>
          </cell>
          <cell r="I76">
            <v>0</v>
          </cell>
          <cell r="J76">
            <v>0</v>
          </cell>
          <cell r="K76">
            <v>0</v>
          </cell>
          <cell r="M76">
            <v>1407000</v>
          </cell>
          <cell r="N76">
            <v>0</v>
          </cell>
          <cell r="O76">
            <v>0</v>
          </cell>
          <cell r="P76">
            <v>0</v>
          </cell>
          <cell r="R76">
            <v>1407000</v>
          </cell>
          <cell r="S76">
            <v>0</v>
          </cell>
          <cell r="T76">
            <v>0</v>
          </cell>
          <cell r="U76">
            <v>0</v>
          </cell>
          <cell r="W76">
            <v>480368</v>
          </cell>
          <cell r="X76">
            <v>753034.31</v>
          </cell>
          <cell r="Y76">
            <v>799039.21229999978</v>
          </cell>
          <cell r="Z76">
            <v>1162042.739669</v>
          </cell>
        </row>
        <row r="78">
          <cell r="C78">
            <v>670368</v>
          </cell>
          <cell r="D78">
            <v>563543.81000000006</v>
          </cell>
          <cell r="E78">
            <v>500231.02229999984</v>
          </cell>
          <cell r="F78">
            <v>647725.30796900019</v>
          </cell>
          <cell r="H78">
            <v>1407000</v>
          </cell>
          <cell r="I78">
            <v>0</v>
          </cell>
          <cell r="J78">
            <v>0</v>
          </cell>
          <cell r="K78">
            <v>0</v>
          </cell>
          <cell r="M78">
            <v>1407000</v>
          </cell>
          <cell r="N78">
            <v>0</v>
          </cell>
          <cell r="O78">
            <v>0</v>
          </cell>
          <cell r="P78">
            <v>0</v>
          </cell>
          <cell r="R78">
            <v>1407000</v>
          </cell>
          <cell r="S78">
            <v>0</v>
          </cell>
          <cell r="T78">
            <v>0</v>
          </cell>
          <cell r="U78">
            <v>0</v>
          </cell>
          <cell r="W78">
            <v>670368</v>
          </cell>
          <cell r="X78">
            <v>944034.31</v>
          </cell>
          <cell r="Y78">
            <v>994039.21229999978</v>
          </cell>
          <cell r="Z78">
            <v>1357042.739669</v>
          </cell>
        </row>
        <row r="85">
          <cell r="C85">
            <v>0</v>
          </cell>
          <cell r="D85">
            <v>0</v>
          </cell>
          <cell r="E85">
            <v>0</v>
          </cell>
          <cell r="F85">
            <v>0</v>
          </cell>
          <cell r="H85">
            <v>0</v>
          </cell>
          <cell r="I85">
            <v>0</v>
          </cell>
          <cell r="J85">
            <v>0</v>
          </cell>
          <cell r="K85">
            <v>0</v>
          </cell>
          <cell r="M85">
            <v>0</v>
          </cell>
          <cell r="N85">
            <v>0</v>
          </cell>
          <cell r="O85">
            <v>0</v>
          </cell>
          <cell r="P85">
            <v>0</v>
          </cell>
          <cell r="R85">
            <v>0</v>
          </cell>
          <cell r="S85">
            <v>0</v>
          </cell>
          <cell r="T85">
            <v>0</v>
          </cell>
          <cell r="U85">
            <v>0</v>
          </cell>
          <cell r="W85">
            <v>0</v>
          </cell>
          <cell r="X85">
            <v>0</v>
          </cell>
          <cell r="Y85">
            <v>0</v>
          </cell>
          <cell r="Z85">
            <v>0</v>
          </cell>
        </row>
        <row r="86">
          <cell r="C86">
            <v>0</v>
          </cell>
          <cell r="D86">
            <v>0</v>
          </cell>
          <cell r="E86">
            <v>0</v>
          </cell>
          <cell r="F86">
            <v>0</v>
          </cell>
          <cell r="H86">
            <v>0</v>
          </cell>
          <cell r="I86">
            <v>0</v>
          </cell>
          <cell r="J86">
            <v>0</v>
          </cell>
          <cell r="K86">
            <v>0</v>
          </cell>
          <cell r="M86">
            <v>0</v>
          </cell>
          <cell r="N86">
            <v>0</v>
          </cell>
          <cell r="O86">
            <v>0</v>
          </cell>
          <cell r="P86">
            <v>0</v>
          </cell>
          <cell r="R86">
            <v>0</v>
          </cell>
          <cell r="S86">
            <v>0</v>
          </cell>
          <cell r="T86">
            <v>0</v>
          </cell>
          <cell r="U86">
            <v>0</v>
          </cell>
          <cell r="W86">
            <v>0</v>
          </cell>
          <cell r="X86">
            <v>0</v>
          </cell>
          <cell r="Y86">
            <v>0</v>
          </cell>
          <cell r="Z86">
            <v>0</v>
          </cell>
        </row>
        <row r="87">
          <cell r="C87">
            <v>451000</v>
          </cell>
          <cell r="D87">
            <v>464530</v>
          </cell>
          <cell r="E87">
            <v>478465.9</v>
          </cell>
          <cell r="F87">
            <v>492819.87700000004</v>
          </cell>
          <cell r="H87">
            <v>0</v>
          </cell>
          <cell r="I87">
            <v>0</v>
          </cell>
          <cell r="J87">
            <v>0</v>
          </cell>
          <cell r="K87">
            <v>0</v>
          </cell>
          <cell r="M87">
            <v>0</v>
          </cell>
          <cell r="N87">
            <v>0</v>
          </cell>
          <cell r="O87">
            <v>0</v>
          </cell>
          <cell r="P87">
            <v>0</v>
          </cell>
          <cell r="R87">
            <v>0</v>
          </cell>
          <cell r="S87">
            <v>0</v>
          </cell>
          <cell r="T87">
            <v>0</v>
          </cell>
          <cell r="U87">
            <v>0</v>
          </cell>
          <cell r="W87">
            <v>451000</v>
          </cell>
          <cell r="X87">
            <v>464530</v>
          </cell>
          <cell r="Y87">
            <v>478465.9</v>
          </cell>
          <cell r="Z87">
            <v>492819.87700000004</v>
          </cell>
        </row>
        <row r="88">
          <cell r="C88">
            <v>350000</v>
          </cell>
          <cell r="D88">
            <v>460500</v>
          </cell>
          <cell r="E88">
            <v>871315</v>
          </cell>
          <cell r="F88">
            <v>1382454.45</v>
          </cell>
          <cell r="H88">
            <v>0</v>
          </cell>
          <cell r="I88">
            <v>0</v>
          </cell>
          <cell r="J88">
            <v>0</v>
          </cell>
          <cell r="K88">
            <v>0</v>
          </cell>
          <cell r="M88">
            <v>0</v>
          </cell>
          <cell r="N88">
            <v>0</v>
          </cell>
          <cell r="O88">
            <v>0</v>
          </cell>
          <cell r="P88">
            <v>0</v>
          </cell>
          <cell r="R88">
            <v>0</v>
          </cell>
          <cell r="S88">
            <v>0</v>
          </cell>
          <cell r="T88">
            <v>0</v>
          </cell>
          <cell r="U88">
            <v>0</v>
          </cell>
          <cell r="W88">
            <v>350000</v>
          </cell>
          <cell r="X88">
            <v>460500</v>
          </cell>
          <cell r="Y88">
            <v>871315</v>
          </cell>
          <cell r="Z88">
            <v>1382454.45</v>
          </cell>
        </row>
        <row r="89">
          <cell r="C89">
            <v>1200</v>
          </cell>
          <cell r="D89">
            <v>3200</v>
          </cell>
          <cell r="E89">
            <v>3000</v>
          </cell>
          <cell r="F89">
            <v>3400</v>
          </cell>
          <cell r="H89">
            <v>0</v>
          </cell>
          <cell r="I89">
            <v>0</v>
          </cell>
          <cell r="J89">
            <v>0</v>
          </cell>
          <cell r="K89">
            <v>0</v>
          </cell>
          <cell r="M89">
            <v>0</v>
          </cell>
          <cell r="N89">
            <v>0</v>
          </cell>
          <cell r="O89">
            <v>0</v>
          </cell>
          <cell r="P89">
            <v>0</v>
          </cell>
          <cell r="R89">
            <v>0</v>
          </cell>
          <cell r="S89">
            <v>0</v>
          </cell>
          <cell r="T89">
            <v>0</v>
          </cell>
          <cell r="U89">
            <v>0</v>
          </cell>
          <cell r="W89">
            <v>1200</v>
          </cell>
          <cell r="X89">
            <v>3200</v>
          </cell>
          <cell r="Y89">
            <v>3000</v>
          </cell>
          <cell r="Z89">
            <v>3400</v>
          </cell>
        </row>
        <row r="90">
          <cell r="C90">
            <v>400000</v>
          </cell>
          <cell r="D90">
            <v>612000</v>
          </cell>
          <cell r="E90">
            <v>824360</v>
          </cell>
          <cell r="F90">
            <v>937090.8</v>
          </cell>
          <cell r="H90">
            <v>0</v>
          </cell>
          <cell r="I90">
            <v>0</v>
          </cell>
          <cell r="J90">
            <v>0</v>
          </cell>
          <cell r="K90">
            <v>0</v>
          </cell>
          <cell r="M90">
            <v>0</v>
          </cell>
          <cell r="N90">
            <v>0</v>
          </cell>
          <cell r="O90">
            <v>0</v>
          </cell>
          <cell r="P90">
            <v>0</v>
          </cell>
          <cell r="R90">
            <v>0</v>
          </cell>
          <cell r="S90">
            <v>0</v>
          </cell>
          <cell r="T90">
            <v>0</v>
          </cell>
          <cell r="U90">
            <v>0</v>
          </cell>
          <cell r="W90">
            <v>400000</v>
          </cell>
          <cell r="X90">
            <v>612000</v>
          </cell>
          <cell r="Y90">
            <v>824360</v>
          </cell>
          <cell r="Z90">
            <v>937090.8</v>
          </cell>
        </row>
        <row r="91">
          <cell r="C91">
            <v>10000</v>
          </cell>
          <cell r="D91">
            <v>10300</v>
          </cell>
          <cell r="E91">
            <v>10609</v>
          </cell>
          <cell r="F91">
            <v>10927.27</v>
          </cell>
          <cell r="H91">
            <v>0</v>
          </cell>
          <cell r="I91">
            <v>0</v>
          </cell>
          <cell r="J91">
            <v>0</v>
          </cell>
          <cell r="K91">
            <v>0</v>
          </cell>
          <cell r="M91">
            <v>0</v>
          </cell>
          <cell r="N91">
            <v>0</v>
          </cell>
          <cell r="O91">
            <v>0</v>
          </cell>
          <cell r="P91">
            <v>0</v>
          </cell>
          <cell r="R91">
            <v>0</v>
          </cell>
          <cell r="S91">
            <v>0</v>
          </cell>
          <cell r="T91">
            <v>0</v>
          </cell>
          <cell r="U91">
            <v>0</v>
          </cell>
          <cell r="W91">
            <v>10000</v>
          </cell>
          <cell r="X91">
            <v>10300</v>
          </cell>
          <cell r="Y91">
            <v>10609</v>
          </cell>
          <cell r="Z91">
            <v>10927.27</v>
          </cell>
        </row>
        <row r="92">
          <cell r="C92">
            <v>1212200</v>
          </cell>
          <cell r="D92">
            <v>1550530</v>
          </cell>
          <cell r="E92">
            <v>2187749.9</v>
          </cell>
          <cell r="F92">
            <v>2826692.3970000003</v>
          </cell>
          <cell r="H92">
            <v>0</v>
          </cell>
          <cell r="I92">
            <v>0</v>
          </cell>
          <cell r="J92">
            <v>0</v>
          </cell>
          <cell r="K92">
            <v>0</v>
          </cell>
          <cell r="M92">
            <v>0</v>
          </cell>
          <cell r="N92">
            <v>0</v>
          </cell>
          <cell r="O92">
            <v>0</v>
          </cell>
          <cell r="P92">
            <v>0</v>
          </cell>
          <cell r="R92">
            <v>0</v>
          </cell>
          <cell r="S92">
            <v>0</v>
          </cell>
          <cell r="T92">
            <v>0</v>
          </cell>
          <cell r="U92">
            <v>0</v>
          </cell>
          <cell r="W92">
            <v>1212200</v>
          </cell>
          <cell r="X92">
            <v>1550530</v>
          </cell>
          <cell r="Y92">
            <v>2187749.9</v>
          </cell>
          <cell r="Z92">
            <v>2826692.3970000003</v>
          </cell>
        </row>
        <row r="94">
          <cell r="C94">
            <v>0</v>
          </cell>
          <cell r="D94">
            <v>0</v>
          </cell>
          <cell r="E94">
            <v>0</v>
          </cell>
          <cell r="F94">
            <v>0</v>
          </cell>
          <cell r="H94">
            <v>0</v>
          </cell>
          <cell r="I94">
            <v>0</v>
          </cell>
          <cell r="J94">
            <v>0</v>
          </cell>
          <cell r="K94">
            <v>0</v>
          </cell>
          <cell r="M94">
            <v>0</v>
          </cell>
          <cell r="N94">
            <v>0</v>
          </cell>
          <cell r="O94">
            <v>0</v>
          </cell>
          <cell r="P94">
            <v>0</v>
          </cell>
          <cell r="R94">
            <v>0</v>
          </cell>
          <cell r="S94">
            <v>0</v>
          </cell>
          <cell r="T94">
            <v>0</v>
          </cell>
          <cell r="U94">
            <v>0</v>
          </cell>
          <cell r="W94">
            <v>0</v>
          </cell>
          <cell r="X94">
            <v>0</v>
          </cell>
          <cell r="Y94">
            <v>0</v>
          </cell>
          <cell r="Z94">
            <v>0</v>
          </cell>
        </row>
        <row r="95">
          <cell r="C95">
            <v>100000</v>
          </cell>
          <cell r="D95">
            <v>103000</v>
          </cell>
          <cell r="E95">
            <v>106090</v>
          </cell>
          <cell r="F95">
            <v>109272.7</v>
          </cell>
          <cell r="H95">
            <v>0</v>
          </cell>
          <cell r="I95">
            <v>0</v>
          </cell>
          <cell r="J95">
            <v>0</v>
          </cell>
          <cell r="K95">
            <v>0</v>
          </cell>
          <cell r="M95">
            <v>0</v>
          </cell>
          <cell r="N95">
            <v>0</v>
          </cell>
          <cell r="O95">
            <v>0</v>
          </cell>
          <cell r="P95">
            <v>0</v>
          </cell>
          <cell r="R95">
            <v>0</v>
          </cell>
          <cell r="S95">
            <v>0</v>
          </cell>
          <cell r="T95">
            <v>0</v>
          </cell>
          <cell r="U95">
            <v>0</v>
          </cell>
          <cell r="W95">
            <v>1000000</v>
          </cell>
          <cell r="X95">
            <v>1030000</v>
          </cell>
          <cell r="Y95">
            <v>1106090</v>
          </cell>
          <cell r="Z95">
            <v>1109272.7</v>
          </cell>
        </row>
        <row r="96">
          <cell r="C96">
            <v>1500000</v>
          </cell>
          <cell r="D96">
            <v>1045000</v>
          </cell>
          <cell r="E96">
            <v>591350</v>
          </cell>
          <cell r="F96">
            <v>439090.5</v>
          </cell>
          <cell r="H96">
            <v>0</v>
          </cell>
          <cell r="I96">
            <v>0</v>
          </cell>
          <cell r="J96">
            <v>0</v>
          </cell>
          <cell r="K96">
            <v>0</v>
          </cell>
          <cell r="M96">
            <v>0</v>
          </cell>
          <cell r="N96">
            <v>0</v>
          </cell>
          <cell r="O96">
            <v>0</v>
          </cell>
          <cell r="P96">
            <v>0</v>
          </cell>
          <cell r="R96">
            <v>0</v>
          </cell>
          <cell r="S96">
            <v>0</v>
          </cell>
          <cell r="T96">
            <v>0</v>
          </cell>
          <cell r="U96">
            <v>0</v>
          </cell>
          <cell r="W96">
            <v>1500000</v>
          </cell>
          <cell r="X96">
            <v>1045000</v>
          </cell>
          <cell r="Y96">
            <v>1591350</v>
          </cell>
          <cell r="Z96">
            <v>1739090.5</v>
          </cell>
        </row>
        <row r="97">
          <cell r="C97">
            <v>800000</v>
          </cell>
          <cell r="D97">
            <v>824000</v>
          </cell>
          <cell r="E97">
            <v>948720</v>
          </cell>
          <cell r="F97">
            <v>874181.6</v>
          </cell>
          <cell r="H97">
            <v>0</v>
          </cell>
          <cell r="I97">
            <v>0</v>
          </cell>
          <cell r="J97">
            <v>0</v>
          </cell>
          <cell r="K97">
            <v>0</v>
          </cell>
          <cell r="M97">
            <v>0</v>
          </cell>
          <cell r="N97">
            <v>0</v>
          </cell>
          <cell r="O97">
            <v>0</v>
          </cell>
          <cell r="P97">
            <v>0</v>
          </cell>
          <cell r="R97">
            <v>0</v>
          </cell>
          <cell r="S97">
            <v>0</v>
          </cell>
          <cell r="T97">
            <v>0</v>
          </cell>
          <cell r="U97">
            <v>0</v>
          </cell>
          <cell r="W97">
            <v>800000</v>
          </cell>
          <cell r="X97">
            <v>824000</v>
          </cell>
          <cell r="Y97">
            <v>948720</v>
          </cell>
          <cell r="Z97">
            <v>874181.6</v>
          </cell>
        </row>
        <row r="98">
          <cell r="C98">
            <v>2400000</v>
          </cell>
          <cell r="D98">
            <v>1972000</v>
          </cell>
          <cell r="E98">
            <v>1646160</v>
          </cell>
          <cell r="F98">
            <v>1422544.7999999998</v>
          </cell>
          <cell r="H98">
            <v>0</v>
          </cell>
          <cell r="I98">
            <v>0</v>
          </cell>
          <cell r="J98">
            <v>0</v>
          </cell>
          <cell r="K98">
            <v>0</v>
          </cell>
          <cell r="M98">
            <v>0</v>
          </cell>
          <cell r="N98">
            <v>0</v>
          </cell>
          <cell r="O98">
            <v>0</v>
          </cell>
          <cell r="P98">
            <v>0</v>
          </cell>
          <cell r="R98">
            <v>0</v>
          </cell>
          <cell r="S98">
            <v>0</v>
          </cell>
          <cell r="T98">
            <v>0</v>
          </cell>
          <cell r="U98">
            <v>0</v>
          </cell>
          <cell r="W98">
            <v>3300000</v>
          </cell>
          <cell r="X98">
            <v>2899000</v>
          </cell>
          <cell r="Y98">
            <v>3646160</v>
          </cell>
          <cell r="Z98">
            <v>3722544.8000000003</v>
          </cell>
        </row>
        <row r="99">
          <cell r="C99">
            <v>400000</v>
          </cell>
          <cell r="D99">
            <v>412000</v>
          </cell>
          <cell r="E99">
            <v>424360</v>
          </cell>
          <cell r="F99">
            <v>437090.8</v>
          </cell>
          <cell r="H99">
            <v>0</v>
          </cell>
          <cell r="I99">
            <v>0</v>
          </cell>
          <cell r="J99">
            <v>0</v>
          </cell>
          <cell r="K99">
            <v>0</v>
          </cell>
          <cell r="M99">
            <v>0</v>
          </cell>
          <cell r="N99">
            <v>0</v>
          </cell>
          <cell r="O99">
            <v>0</v>
          </cell>
          <cell r="P99">
            <v>0</v>
          </cell>
          <cell r="R99">
            <v>0</v>
          </cell>
          <cell r="S99">
            <v>0</v>
          </cell>
          <cell r="T99">
            <v>0</v>
          </cell>
          <cell r="U99">
            <v>0</v>
          </cell>
          <cell r="W99">
            <v>400000</v>
          </cell>
          <cell r="X99">
            <v>412000</v>
          </cell>
          <cell r="Y99">
            <v>424360</v>
          </cell>
          <cell r="Z99">
            <v>437090.8</v>
          </cell>
        </row>
        <row r="100">
          <cell r="C100">
            <v>2000000</v>
          </cell>
          <cell r="D100">
            <v>1560000</v>
          </cell>
          <cell r="E100">
            <v>1221800</v>
          </cell>
          <cell r="F100">
            <v>985453.99999999977</v>
          </cell>
          <cell r="H100">
            <v>0</v>
          </cell>
          <cell r="I100">
            <v>0</v>
          </cell>
          <cell r="J100">
            <v>0</v>
          </cell>
          <cell r="K100">
            <v>0</v>
          </cell>
          <cell r="M100">
            <v>0</v>
          </cell>
          <cell r="N100">
            <v>0</v>
          </cell>
          <cell r="O100">
            <v>0</v>
          </cell>
          <cell r="P100">
            <v>0</v>
          </cell>
          <cell r="R100">
            <v>0</v>
          </cell>
          <cell r="S100">
            <v>0</v>
          </cell>
          <cell r="T100">
            <v>0</v>
          </cell>
          <cell r="U100">
            <v>0</v>
          </cell>
          <cell r="W100">
            <v>2900000</v>
          </cell>
          <cell r="X100">
            <v>2487000</v>
          </cell>
          <cell r="Y100">
            <v>3221800</v>
          </cell>
          <cell r="Z100">
            <v>3285454.0000000005</v>
          </cell>
        </row>
        <row r="102">
          <cell r="C102">
            <v>0</v>
          </cell>
          <cell r="D102">
            <v>0</v>
          </cell>
          <cell r="E102">
            <v>0</v>
          </cell>
          <cell r="F102">
            <v>0</v>
          </cell>
          <cell r="H102">
            <v>0</v>
          </cell>
          <cell r="I102">
            <v>0</v>
          </cell>
          <cell r="J102">
            <v>0</v>
          </cell>
          <cell r="K102">
            <v>0</v>
          </cell>
          <cell r="M102">
            <v>0</v>
          </cell>
          <cell r="N102">
            <v>0</v>
          </cell>
          <cell r="O102">
            <v>0</v>
          </cell>
          <cell r="P102">
            <v>0</v>
          </cell>
          <cell r="R102">
            <v>0</v>
          </cell>
          <cell r="S102">
            <v>0</v>
          </cell>
          <cell r="T102">
            <v>0</v>
          </cell>
          <cell r="U102">
            <v>0</v>
          </cell>
          <cell r="W102">
            <v>0</v>
          </cell>
          <cell r="X102">
            <v>0</v>
          </cell>
          <cell r="Y102">
            <v>0</v>
          </cell>
          <cell r="Z102">
            <v>0</v>
          </cell>
        </row>
        <row r="103">
          <cell r="C103">
            <v>50000</v>
          </cell>
          <cell r="D103">
            <v>51500</v>
          </cell>
          <cell r="E103">
            <v>53045</v>
          </cell>
          <cell r="F103">
            <v>54636.35</v>
          </cell>
          <cell r="H103">
            <v>0</v>
          </cell>
          <cell r="I103">
            <v>0</v>
          </cell>
          <cell r="J103">
            <v>0</v>
          </cell>
          <cell r="K103">
            <v>0</v>
          </cell>
          <cell r="M103">
            <v>0</v>
          </cell>
          <cell r="N103">
            <v>0</v>
          </cell>
          <cell r="O103">
            <v>0</v>
          </cell>
          <cell r="P103">
            <v>0</v>
          </cell>
          <cell r="R103">
            <v>0</v>
          </cell>
          <cell r="S103">
            <v>0</v>
          </cell>
          <cell r="T103">
            <v>0</v>
          </cell>
          <cell r="U103">
            <v>0</v>
          </cell>
          <cell r="W103">
            <v>50000</v>
          </cell>
          <cell r="X103">
            <v>51500</v>
          </cell>
          <cell r="Y103">
            <v>53045</v>
          </cell>
          <cell r="Z103">
            <v>54636.35</v>
          </cell>
        </row>
        <row r="104">
          <cell r="C104">
            <v>20000</v>
          </cell>
          <cell r="D104">
            <v>20600</v>
          </cell>
          <cell r="E104">
            <v>21218</v>
          </cell>
          <cell r="F104">
            <v>21854.54</v>
          </cell>
          <cell r="H104">
            <v>0</v>
          </cell>
          <cell r="I104">
            <v>0</v>
          </cell>
          <cell r="J104">
            <v>0</v>
          </cell>
          <cell r="K104">
            <v>0</v>
          </cell>
          <cell r="M104">
            <v>0</v>
          </cell>
          <cell r="N104">
            <v>0</v>
          </cell>
          <cell r="O104">
            <v>0</v>
          </cell>
          <cell r="P104">
            <v>0</v>
          </cell>
          <cell r="R104">
            <v>0</v>
          </cell>
          <cell r="S104">
            <v>0</v>
          </cell>
          <cell r="T104">
            <v>0</v>
          </cell>
          <cell r="U104">
            <v>0</v>
          </cell>
          <cell r="W104">
            <v>20000</v>
          </cell>
          <cell r="X104">
            <v>20600</v>
          </cell>
          <cell r="Y104">
            <v>21218</v>
          </cell>
          <cell r="Z104">
            <v>21854.54</v>
          </cell>
        </row>
        <row r="105">
          <cell r="C105">
            <v>30000</v>
          </cell>
          <cell r="D105">
            <v>30900</v>
          </cell>
          <cell r="E105">
            <v>31827</v>
          </cell>
          <cell r="F105">
            <v>32781.81</v>
          </cell>
          <cell r="H105">
            <v>0</v>
          </cell>
          <cell r="I105">
            <v>0</v>
          </cell>
          <cell r="J105">
            <v>0</v>
          </cell>
          <cell r="K105">
            <v>0</v>
          </cell>
          <cell r="M105">
            <v>0</v>
          </cell>
          <cell r="N105">
            <v>0</v>
          </cell>
          <cell r="O105">
            <v>0</v>
          </cell>
          <cell r="P105">
            <v>0</v>
          </cell>
          <cell r="R105">
            <v>0</v>
          </cell>
          <cell r="S105">
            <v>0</v>
          </cell>
          <cell r="T105">
            <v>0</v>
          </cell>
          <cell r="U105">
            <v>0</v>
          </cell>
          <cell r="W105">
            <v>30000</v>
          </cell>
          <cell r="X105">
            <v>30900</v>
          </cell>
          <cell r="Y105">
            <v>31827</v>
          </cell>
          <cell r="Z105">
            <v>32781.81</v>
          </cell>
        </row>
        <row r="107">
          <cell r="C107">
            <v>25000</v>
          </cell>
          <cell r="D107">
            <v>25750</v>
          </cell>
          <cell r="E107">
            <v>26522.5</v>
          </cell>
          <cell r="F107">
            <v>27318.174999999999</v>
          </cell>
          <cell r="H107">
            <v>0</v>
          </cell>
          <cell r="I107">
            <v>0</v>
          </cell>
          <cell r="J107">
            <v>0</v>
          </cell>
          <cell r="K107">
            <v>0</v>
          </cell>
          <cell r="M107">
            <v>0</v>
          </cell>
          <cell r="N107">
            <v>0</v>
          </cell>
          <cell r="O107">
            <v>0</v>
          </cell>
          <cell r="P107">
            <v>0</v>
          </cell>
          <cell r="R107">
            <v>0</v>
          </cell>
          <cell r="S107">
            <v>0</v>
          </cell>
          <cell r="T107">
            <v>0</v>
          </cell>
          <cell r="U107">
            <v>0</v>
          </cell>
          <cell r="W107">
            <v>25000</v>
          </cell>
          <cell r="X107">
            <v>25750</v>
          </cell>
          <cell r="Y107">
            <v>26522.5</v>
          </cell>
          <cell r="Z107">
            <v>27318.174999999999</v>
          </cell>
        </row>
        <row r="108">
          <cell r="C108">
            <v>3267200</v>
          </cell>
          <cell r="D108">
            <v>3167180</v>
          </cell>
          <cell r="E108">
            <v>3467899</v>
          </cell>
          <cell r="F108">
            <v>3872246</v>
          </cell>
          <cell r="H108">
            <v>0</v>
          </cell>
          <cell r="I108">
            <v>0</v>
          </cell>
          <cell r="J108">
            <v>0</v>
          </cell>
          <cell r="K108">
            <v>0</v>
          </cell>
          <cell r="M108">
            <v>0</v>
          </cell>
          <cell r="N108">
            <v>0</v>
          </cell>
          <cell r="O108">
            <v>0</v>
          </cell>
          <cell r="P108">
            <v>0</v>
          </cell>
          <cell r="R108">
            <v>0</v>
          </cell>
          <cell r="S108">
            <v>0</v>
          </cell>
          <cell r="T108">
            <v>0</v>
          </cell>
          <cell r="U108">
            <v>0</v>
          </cell>
          <cell r="W108">
            <v>4167200</v>
          </cell>
          <cell r="X108">
            <v>4094180</v>
          </cell>
          <cell r="Y108">
            <v>5467899</v>
          </cell>
          <cell r="Z108">
            <v>6172246</v>
          </cell>
        </row>
        <row r="113">
          <cell r="C113">
            <v>0</v>
          </cell>
          <cell r="D113">
            <v>0</v>
          </cell>
          <cell r="E113">
            <v>0</v>
          </cell>
          <cell r="F113">
            <v>0</v>
          </cell>
          <cell r="H113">
            <v>0</v>
          </cell>
          <cell r="I113">
            <v>0</v>
          </cell>
          <cell r="J113">
            <v>0</v>
          </cell>
          <cell r="K113">
            <v>0</v>
          </cell>
          <cell r="M113">
            <v>0</v>
          </cell>
          <cell r="N113">
            <v>0</v>
          </cell>
          <cell r="O113">
            <v>0</v>
          </cell>
          <cell r="P113">
            <v>0</v>
          </cell>
          <cell r="R113">
            <v>0</v>
          </cell>
          <cell r="S113">
            <v>0</v>
          </cell>
          <cell r="T113">
            <v>0</v>
          </cell>
          <cell r="U113">
            <v>0</v>
          </cell>
          <cell r="W113">
            <v>0</v>
          </cell>
          <cell r="X113">
            <v>0</v>
          </cell>
          <cell r="Y113">
            <v>0</v>
          </cell>
          <cell r="Z113">
            <v>0</v>
          </cell>
        </row>
        <row r="114">
          <cell r="C114">
            <v>600000</v>
          </cell>
          <cell r="D114">
            <v>618000</v>
          </cell>
          <cell r="E114">
            <v>836540</v>
          </cell>
          <cell r="F114">
            <v>1255636.2</v>
          </cell>
          <cell r="H114">
            <v>0</v>
          </cell>
          <cell r="I114">
            <v>0</v>
          </cell>
          <cell r="J114">
            <v>0</v>
          </cell>
          <cell r="K114">
            <v>0</v>
          </cell>
          <cell r="M114">
            <v>0</v>
          </cell>
          <cell r="N114">
            <v>0</v>
          </cell>
          <cell r="O114">
            <v>0</v>
          </cell>
          <cell r="P114">
            <v>0</v>
          </cell>
          <cell r="R114">
            <v>0</v>
          </cell>
          <cell r="S114">
            <v>0</v>
          </cell>
          <cell r="T114">
            <v>0</v>
          </cell>
          <cell r="U114">
            <v>0</v>
          </cell>
          <cell r="W114">
            <v>600000</v>
          </cell>
          <cell r="X114">
            <v>618000</v>
          </cell>
          <cell r="Y114">
            <v>636540</v>
          </cell>
          <cell r="Z114">
            <v>640563</v>
          </cell>
        </row>
        <row r="115">
          <cell r="C115">
            <v>100000</v>
          </cell>
          <cell r="D115">
            <v>103000</v>
          </cell>
          <cell r="E115">
            <v>106090</v>
          </cell>
          <cell r="F115">
            <v>109272.7</v>
          </cell>
          <cell r="H115">
            <v>0</v>
          </cell>
          <cell r="I115">
            <v>0</v>
          </cell>
          <cell r="J115">
            <v>0</v>
          </cell>
          <cell r="K115">
            <v>0</v>
          </cell>
          <cell r="M115">
            <v>0</v>
          </cell>
          <cell r="N115">
            <v>0</v>
          </cell>
          <cell r="O115">
            <v>0</v>
          </cell>
          <cell r="P115">
            <v>0</v>
          </cell>
          <cell r="R115">
            <v>0</v>
          </cell>
          <cell r="S115">
            <v>0</v>
          </cell>
          <cell r="T115">
            <v>0</v>
          </cell>
          <cell r="U115">
            <v>0</v>
          </cell>
          <cell r="W115">
            <v>100000</v>
          </cell>
          <cell r="X115">
            <v>103000</v>
          </cell>
          <cell r="Y115">
            <v>106090</v>
          </cell>
          <cell r="Z115">
            <v>109272.7</v>
          </cell>
        </row>
        <row r="116">
          <cell r="C116">
            <v>100000</v>
          </cell>
          <cell r="D116">
            <v>103000</v>
          </cell>
          <cell r="E116">
            <v>106090</v>
          </cell>
          <cell r="F116">
            <v>109272.7</v>
          </cell>
          <cell r="H116">
            <v>0</v>
          </cell>
          <cell r="I116">
            <v>0</v>
          </cell>
          <cell r="J116">
            <v>0</v>
          </cell>
          <cell r="K116">
            <v>0</v>
          </cell>
          <cell r="M116">
            <v>0</v>
          </cell>
          <cell r="N116">
            <v>0</v>
          </cell>
          <cell r="O116">
            <v>0</v>
          </cell>
          <cell r="P116">
            <v>0</v>
          </cell>
          <cell r="R116">
            <v>0</v>
          </cell>
          <cell r="S116">
            <v>0</v>
          </cell>
          <cell r="T116">
            <v>0</v>
          </cell>
          <cell r="U116">
            <v>0</v>
          </cell>
          <cell r="W116">
            <v>100000</v>
          </cell>
          <cell r="X116">
            <v>103000</v>
          </cell>
          <cell r="Y116">
            <v>106090</v>
          </cell>
          <cell r="Z116">
            <v>109272.7</v>
          </cell>
        </row>
        <row r="117">
          <cell r="C117">
            <v>30000</v>
          </cell>
          <cell r="D117">
            <v>30900</v>
          </cell>
          <cell r="E117">
            <v>31827</v>
          </cell>
          <cell r="F117">
            <v>32781.81</v>
          </cell>
          <cell r="H117">
            <v>0</v>
          </cell>
          <cell r="I117">
            <v>0</v>
          </cell>
          <cell r="J117">
            <v>0</v>
          </cell>
          <cell r="K117">
            <v>0</v>
          </cell>
          <cell r="M117">
            <v>0</v>
          </cell>
          <cell r="N117">
            <v>0</v>
          </cell>
          <cell r="O117">
            <v>0</v>
          </cell>
          <cell r="P117">
            <v>0</v>
          </cell>
          <cell r="R117">
            <v>0</v>
          </cell>
          <cell r="S117">
            <v>0</v>
          </cell>
          <cell r="T117">
            <v>0</v>
          </cell>
          <cell r="U117">
            <v>0</v>
          </cell>
          <cell r="W117">
            <v>30000</v>
          </cell>
          <cell r="X117">
            <v>30900</v>
          </cell>
          <cell r="Y117">
            <v>31827</v>
          </cell>
          <cell r="Z117">
            <v>32781.81</v>
          </cell>
        </row>
        <row r="118">
          <cell r="C118">
            <v>90000</v>
          </cell>
          <cell r="D118">
            <v>92700</v>
          </cell>
          <cell r="E118">
            <v>95481</v>
          </cell>
          <cell r="F118">
            <v>98345.43</v>
          </cell>
          <cell r="H118">
            <v>0</v>
          </cell>
          <cell r="I118">
            <v>0</v>
          </cell>
          <cell r="J118">
            <v>0</v>
          </cell>
          <cell r="K118">
            <v>0</v>
          </cell>
          <cell r="M118">
            <v>0</v>
          </cell>
          <cell r="N118">
            <v>0</v>
          </cell>
          <cell r="O118">
            <v>0</v>
          </cell>
          <cell r="P118">
            <v>0</v>
          </cell>
          <cell r="R118">
            <v>0</v>
          </cell>
          <cell r="S118">
            <v>0</v>
          </cell>
          <cell r="T118">
            <v>0</v>
          </cell>
          <cell r="U118">
            <v>0</v>
          </cell>
          <cell r="W118">
            <v>90000</v>
          </cell>
          <cell r="X118">
            <v>92700</v>
          </cell>
          <cell r="Y118">
            <v>95481</v>
          </cell>
          <cell r="Z118">
            <v>98345.43</v>
          </cell>
        </row>
        <row r="119">
          <cell r="C119">
            <v>16000</v>
          </cell>
          <cell r="D119">
            <v>16480</v>
          </cell>
          <cell r="E119">
            <v>16974.400000000001</v>
          </cell>
          <cell r="F119">
            <v>17483.632000000001</v>
          </cell>
          <cell r="H119">
            <v>0</v>
          </cell>
          <cell r="I119">
            <v>0</v>
          </cell>
          <cell r="J119">
            <v>0</v>
          </cell>
          <cell r="K119">
            <v>0</v>
          </cell>
          <cell r="M119">
            <v>0</v>
          </cell>
          <cell r="N119">
            <v>0</v>
          </cell>
          <cell r="O119">
            <v>0</v>
          </cell>
          <cell r="P119">
            <v>0</v>
          </cell>
          <cell r="R119">
            <v>0</v>
          </cell>
          <cell r="S119">
            <v>0</v>
          </cell>
          <cell r="T119">
            <v>0</v>
          </cell>
          <cell r="U119">
            <v>0</v>
          </cell>
          <cell r="W119">
            <v>16000</v>
          </cell>
          <cell r="X119">
            <v>16480</v>
          </cell>
          <cell r="Y119">
            <v>16974.400000000001</v>
          </cell>
          <cell r="Z119">
            <v>17483.632000000001</v>
          </cell>
        </row>
        <row r="120">
          <cell r="C120">
            <v>936000</v>
          </cell>
          <cell r="D120">
            <v>964080</v>
          </cell>
          <cell r="E120">
            <v>1193002.3999999999</v>
          </cell>
          <cell r="F120">
            <v>1622792.4719999998</v>
          </cell>
          <cell r="H120">
            <v>0</v>
          </cell>
          <cell r="I120">
            <v>0</v>
          </cell>
          <cell r="J120">
            <v>0</v>
          </cell>
          <cell r="K120">
            <v>0</v>
          </cell>
          <cell r="M120">
            <v>0</v>
          </cell>
          <cell r="N120">
            <v>0</v>
          </cell>
          <cell r="O120">
            <v>0</v>
          </cell>
          <cell r="P120">
            <v>0</v>
          </cell>
          <cell r="R120">
            <v>0</v>
          </cell>
          <cell r="S120">
            <v>0</v>
          </cell>
          <cell r="T120">
            <v>0</v>
          </cell>
          <cell r="U120">
            <v>0</v>
          </cell>
          <cell r="W120">
            <v>936000</v>
          </cell>
          <cell r="X120">
            <v>964080</v>
          </cell>
          <cell r="Y120">
            <v>993002.4</v>
          </cell>
          <cell r="Z120">
            <v>1007719.2719999999</v>
          </cell>
        </row>
        <row r="122">
          <cell r="C122">
            <v>0</v>
          </cell>
          <cell r="D122">
            <v>0</v>
          </cell>
          <cell r="E122">
            <v>0</v>
          </cell>
          <cell r="F122">
            <v>0</v>
          </cell>
          <cell r="H122">
            <v>0</v>
          </cell>
          <cell r="I122">
            <v>0</v>
          </cell>
          <cell r="J122">
            <v>0</v>
          </cell>
          <cell r="K122">
            <v>0</v>
          </cell>
          <cell r="M122">
            <v>0</v>
          </cell>
          <cell r="N122">
            <v>0</v>
          </cell>
          <cell r="O122">
            <v>0</v>
          </cell>
          <cell r="P122">
            <v>0</v>
          </cell>
          <cell r="R122">
            <v>0</v>
          </cell>
          <cell r="S122">
            <v>0</v>
          </cell>
          <cell r="T122">
            <v>0</v>
          </cell>
          <cell r="U122">
            <v>0</v>
          </cell>
          <cell r="W122">
            <v>0</v>
          </cell>
          <cell r="X122">
            <v>0</v>
          </cell>
          <cell r="Y122">
            <v>0</v>
          </cell>
          <cell r="Z122">
            <v>0</v>
          </cell>
        </row>
        <row r="123">
          <cell r="C123">
            <v>601200</v>
          </cell>
          <cell r="D123">
            <v>624200</v>
          </cell>
          <cell r="E123">
            <v>645630</v>
          </cell>
          <cell r="F123">
            <v>668308.19999999995</v>
          </cell>
          <cell r="H123">
            <v>0</v>
          </cell>
          <cell r="I123">
            <v>0</v>
          </cell>
          <cell r="J123">
            <v>0</v>
          </cell>
          <cell r="K123">
            <v>0</v>
          </cell>
          <cell r="M123">
            <v>0</v>
          </cell>
          <cell r="N123">
            <v>0</v>
          </cell>
          <cell r="O123">
            <v>0</v>
          </cell>
          <cell r="P123">
            <v>0</v>
          </cell>
          <cell r="R123">
            <v>0</v>
          </cell>
          <cell r="S123">
            <v>0</v>
          </cell>
          <cell r="T123">
            <v>0</v>
          </cell>
          <cell r="U123">
            <v>0</v>
          </cell>
          <cell r="W123">
            <v>601200</v>
          </cell>
          <cell r="X123">
            <v>624200</v>
          </cell>
          <cell r="Y123">
            <v>645630</v>
          </cell>
          <cell r="Z123">
            <v>668308.19999999995</v>
          </cell>
        </row>
        <row r="124">
          <cell r="C124">
            <v>100000</v>
          </cell>
          <cell r="D124">
            <v>103000</v>
          </cell>
          <cell r="E124">
            <v>106090</v>
          </cell>
          <cell r="F124">
            <v>109272.7</v>
          </cell>
          <cell r="H124">
            <v>0</v>
          </cell>
          <cell r="I124">
            <v>0</v>
          </cell>
          <cell r="J124">
            <v>0</v>
          </cell>
          <cell r="K124">
            <v>0</v>
          </cell>
          <cell r="M124">
            <v>0</v>
          </cell>
          <cell r="N124">
            <v>0</v>
          </cell>
          <cell r="O124">
            <v>0</v>
          </cell>
          <cell r="P124">
            <v>0</v>
          </cell>
          <cell r="R124">
            <v>0</v>
          </cell>
          <cell r="S124">
            <v>0</v>
          </cell>
          <cell r="T124">
            <v>0</v>
          </cell>
          <cell r="U124">
            <v>0</v>
          </cell>
          <cell r="W124">
            <v>100000</v>
          </cell>
          <cell r="X124">
            <v>103000</v>
          </cell>
          <cell r="Y124">
            <v>106090</v>
          </cell>
          <cell r="Z124">
            <v>109272.7</v>
          </cell>
        </row>
        <row r="125">
          <cell r="C125">
            <v>30000</v>
          </cell>
          <cell r="D125">
            <v>30900</v>
          </cell>
          <cell r="E125">
            <v>31827</v>
          </cell>
          <cell r="F125">
            <v>32781.81</v>
          </cell>
          <cell r="H125">
            <v>0</v>
          </cell>
          <cell r="I125">
            <v>0</v>
          </cell>
          <cell r="J125">
            <v>0</v>
          </cell>
          <cell r="K125">
            <v>0</v>
          </cell>
          <cell r="M125">
            <v>0</v>
          </cell>
          <cell r="N125">
            <v>0</v>
          </cell>
          <cell r="O125">
            <v>0</v>
          </cell>
          <cell r="P125">
            <v>0</v>
          </cell>
          <cell r="R125">
            <v>0</v>
          </cell>
          <cell r="S125">
            <v>0</v>
          </cell>
          <cell r="T125">
            <v>0</v>
          </cell>
          <cell r="U125">
            <v>0</v>
          </cell>
          <cell r="W125">
            <v>30000</v>
          </cell>
          <cell r="X125">
            <v>30900</v>
          </cell>
          <cell r="Y125">
            <v>31827</v>
          </cell>
          <cell r="Z125">
            <v>32781.81</v>
          </cell>
        </row>
        <row r="126">
          <cell r="C126">
            <v>50000</v>
          </cell>
          <cell r="D126">
            <v>51500</v>
          </cell>
          <cell r="E126">
            <v>53045</v>
          </cell>
          <cell r="F126">
            <v>54636.35</v>
          </cell>
          <cell r="H126">
            <v>0</v>
          </cell>
          <cell r="I126">
            <v>0</v>
          </cell>
          <cell r="J126">
            <v>0</v>
          </cell>
          <cell r="K126">
            <v>0</v>
          </cell>
          <cell r="M126">
            <v>0</v>
          </cell>
          <cell r="N126">
            <v>0</v>
          </cell>
          <cell r="O126">
            <v>0</v>
          </cell>
          <cell r="P126">
            <v>0</v>
          </cell>
          <cell r="R126">
            <v>0</v>
          </cell>
          <cell r="S126">
            <v>0</v>
          </cell>
          <cell r="T126">
            <v>0</v>
          </cell>
          <cell r="U126">
            <v>0</v>
          </cell>
          <cell r="W126">
            <v>50000</v>
          </cell>
          <cell r="X126">
            <v>51500</v>
          </cell>
          <cell r="Y126">
            <v>53045</v>
          </cell>
          <cell r="Z126">
            <v>54636.35</v>
          </cell>
        </row>
        <row r="128">
          <cell r="C128">
            <v>1717200</v>
          </cell>
          <cell r="D128">
            <v>1773680</v>
          </cell>
          <cell r="E128">
            <v>2029594.4</v>
          </cell>
          <cell r="F128">
            <v>2487791.5319999997</v>
          </cell>
          <cell r="H128">
            <v>781200</v>
          </cell>
          <cell r="I128">
            <v>0</v>
          </cell>
          <cell r="J128">
            <v>0</v>
          </cell>
          <cell r="K128">
            <v>0</v>
          </cell>
          <cell r="M128">
            <v>781200</v>
          </cell>
          <cell r="N128">
            <v>0</v>
          </cell>
          <cell r="O128">
            <v>0</v>
          </cell>
          <cell r="P128">
            <v>0</v>
          </cell>
          <cell r="R128">
            <v>781200</v>
          </cell>
          <cell r="S128">
            <v>0</v>
          </cell>
          <cell r="T128">
            <v>0</v>
          </cell>
          <cell r="U128">
            <v>0</v>
          </cell>
          <cell r="W128">
            <v>1717200</v>
          </cell>
          <cell r="X128">
            <v>1773680</v>
          </cell>
          <cell r="Y128">
            <v>1829594.4</v>
          </cell>
          <cell r="Z128">
            <v>1872718.3319999999</v>
          </cell>
        </row>
        <row r="130">
          <cell r="C130">
            <v>0</v>
          </cell>
          <cell r="D130">
            <v>0</v>
          </cell>
          <cell r="E130">
            <v>0</v>
          </cell>
          <cell r="F130">
            <v>0</v>
          </cell>
          <cell r="H130">
            <v>0</v>
          </cell>
          <cell r="I130">
            <v>0</v>
          </cell>
          <cell r="J130">
            <v>0</v>
          </cell>
          <cell r="K130">
            <v>0</v>
          </cell>
          <cell r="M130">
            <v>0</v>
          </cell>
          <cell r="N130">
            <v>0</v>
          </cell>
          <cell r="O130">
            <v>0</v>
          </cell>
          <cell r="P130">
            <v>0</v>
          </cell>
          <cell r="R130">
            <v>0</v>
          </cell>
          <cell r="S130">
            <v>0</v>
          </cell>
          <cell r="T130">
            <v>0</v>
          </cell>
          <cell r="U130">
            <v>0</v>
          </cell>
          <cell r="W130">
            <v>0</v>
          </cell>
          <cell r="X130">
            <v>0</v>
          </cell>
          <cell r="Y130">
            <v>0</v>
          </cell>
          <cell r="Z130">
            <v>0</v>
          </cell>
        </row>
        <row r="131">
          <cell r="C131">
            <v>100000</v>
          </cell>
          <cell r="D131">
            <v>100000</v>
          </cell>
          <cell r="E131">
            <v>100000</v>
          </cell>
          <cell r="F131">
            <v>100000</v>
          </cell>
          <cell r="H131">
            <v>0</v>
          </cell>
          <cell r="I131">
            <v>0</v>
          </cell>
          <cell r="J131">
            <v>0</v>
          </cell>
          <cell r="K131">
            <v>0</v>
          </cell>
          <cell r="M131">
            <v>0</v>
          </cell>
          <cell r="N131">
            <v>0</v>
          </cell>
          <cell r="O131">
            <v>0</v>
          </cell>
          <cell r="P131">
            <v>0</v>
          </cell>
          <cell r="R131">
            <v>0</v>
          </cell>
          <cell r="S131">
            <v>0</v>
          </cell>
          <cell r="T131">
            <v>0</v>
          </cell>
          <cell r="U131">
            <v>0</v>
          </cell>
          <cell r="W131">
            <v>100000</v>
          </cell>
          <cell r="X131">
            <v>100000</v>
          </cell>
          <cell r="Y131">
            <v>100000</v>
          </cell>
          <cell r="Z131">
            <v>100000</v>
          </cell>
        </row>
        <row r="132">
          <cell r="C132">
            <v>100000</v>
          </cell>
          <cell r="D132">
            <v>100000</v>
          </cell>
          <cell r="E132">
            <v>100000</v>
          </cell>
          <cell r="F132">
            <v>100000</v>
          </cell>
          <cell r="H132">
            <v>0</v>
          </cell>
          <cell r="I132">
            <v>0</v>
          </cell>
          <cell r="J132">
            <v>0</v>
          </cell>
          <cell r="K132">
            <v>0</v>
          </cell>
          <cell r="M132">
            <v>0</v>
          </cell>
          <cell r="N132">
            <v>0</v>
          </cell>
          <cell r="O132">
            <v>0</v>
          </cell>
          <cell r="P132">
            <v>0</v>
          </cell>
          <cell r="R132">
            <v>0</v>
          </cell>
          <cell r="S132">
            <v>0</v>
          </cell>
          <cell r="T132">
            <v>0</v>
          </cell>
          <cell r="U132">
            <v>0</v>
          </cell>
          <cell r="W132">
            <v>100000</v>
          </cell>
          <cell r="X132">
            <v>100000</v>
          </cell>
          <cell r="Y132">
            <v>100000</v>
          </cell>
          <cell r="Z132">
            <v>100000</v>
          </cell>
        </row>
        <row r="133">
          <cell r="C133">
            <v>50000</v>
          </cell>
          <cell r="D133">
            <v>351500</v>
          </cell>
          <cell r="E133">
            <v>853045</v>
          </cell>
          <cell r="F133">
            <v>554636.35</v>
          </cell>
          <cell r="H133">
            <v>0</v>
          </cell>
          <cell r="I133">
            <v>0</v>
          </cell>
          <cell r="J133">
            <v>0</v>
          </cell>
          <cell r="K133">
            <v>0</v>
          </cell>
          <cell r="M133">
            <v>0</v>
          </cell>
          <cell r="N133">
            <v>0</v>
          </cell>
          <cell r="O133">
            <v>0</v>
          </cell>
          <cell r="P133">
            <v>0</v>
          </cell>
          <cell r="R133">
            <v>0</v>
          </cell>
          <cell r="S133">
            <v>0</v>
          </cell>
          <cell r="T133">
            <v>0</v>
          </cell>
          <cell r="U133">
            <v>0</v>
          </cell>
          <cell r="W133">
            <v>950000</v>
          </cell>
          <cell r="X133">
            <v>678500</v>
          </cell>
          <cell r="Y133">
            <v>1853045</v>
          </cell>
          <cell r="Z133">
            <v>2469710</v>
          </cell>
        </row>
        <row r="134">
          <cell r="C134">
            <v>1400000</v>
          </cell>
          <cell r="D134">
            <v>942000</v>
          </cell>
          <cell r="E134">
            <v>485260</v>
          </cell>
          <cell r="F134">
            <v>729817.8</v>
          </cell>
          <cell r="H134">
            <v>0</v>
          </cell>
          <cell r="I134">
            <v>0</v>
          </cell>
          <cell r="J134">
            <v>0</v>
          </cell>
          <cell r="K134">
            <v>0</v>
          </cell>
          <cell r="M134">
            <v>0</v>
          </cell>
          <cell r="N134">
            <v>0</v>
          </cell>
          <cell r="O134">
            <v>0</v>
          </cell>
          <cell r="P134">
            <v>0</v>
          </cell>
          <cell r="R134">
            <v>0</v>
          </cell>
          <cell r="S134">
            <v>0</v>
          </cell>
          <cell r="T134">
            <v>0</v>
          </cell>
          <cell r="U134">
            <v>0</v>
          </cell>
          <cell r="W134">
            <v>1400000</v>
          </cell>
          <cell r="X134">
            <v>1542000</v>
          </cell>
          <cell r="Y134">
            <v>1685260</v>
          </cell>
          <cell r="Z134">
            <v>1729817.8</v>
          </cell>
        </row>
        <row r="135">
          <cell r="C135">
            <v>1550000</v>
          </cell>
          <cell r="D135">
            <v>1393500</v>
          </cell>
          <cell r="E135">
            <v>1438305</v>
          </cell>
          <cell r="F135">
            <v>1384454.15</v>
          </cell>
          <cell r="H135">
            <v>0</v>
          </cell>
          <cell r="I135">
            <v>0</v>
          </cell>
          <cell r="J135">
            <v>0</v>
          </cell>
          <cell r="K135">
            <v>0</v>
          </cell>
          <cell r="M135">
            <v>0</v>
          </cell>
          <cell r="N135">
            <v>0</v>
          </cell>
          <cell r="O135">
            <v>0</v>
          </cell>
          <cell r="P135">
            <v>0</v>
          </cell>
          <cell r="R135">
            <v>0</v>
          </cell>
          <cell r="S135">
            <v>0</v>
          </cell>
          <cell r="T135">
            <v>0</v>
          </cell>
          <cell r="U135">
            <v>0</v>
          </cell>
          <cell r="W135">
            <v>2450000</v>
          </cell>
          <cell r="X135">
            <v>2320500</v>
          </cell>
          <cell r="Y135">
            <v>3638305</v>
          </cell>
          <cell r="Z135">
            <v>4299527.8</v>
          </cell>
        </row>
        <row r="137">
          <cell r="C137">
            <v>3267200</v>
          </cell>
          <cell r="D137">
            <v>3167180</v>
          </cell>
          <cell r="E137">
            <v>3467899</v>
          </cell>
          <cell r="F137">
            <v>3872246</v>
          </cell>
          <cell r="H137">
            <v>781200</v>
          </cell>
          <cell r="I137">
            <v>0</v>
          </cell>
          <cell r="J137">
            <v>0</v>
          </cell>
          <cell r="K137">
            <v>0</v>
          </cell>
          <cell r="M137">
            <v>781200</v>
          </cell>
          <cell r="N137">
            <v>0</v>
          </cell>
          <cell r="O137">
            <v>0</v>
          </cell>
          <cell r="P137">
            <v>0</v>
          </cell>
          <cell r="R137">
            <v>781200</v>
          </cell>
          <cell r="S137">
            <v>0</v>
          </cell>
          <cell r="T137">
            <v>0</v>
          </cell>
          <cell r="U137">
            <v>0</v>
          </cell>
          <cell r="W137">
            <v>4167200</v>
          </cell>
          <cell r="X137">
            <v>4094180</v>
          </cell>
          <cell r="Y137">
            <v>5467899</v>
          </cell>
          <cell r="Z137">
            <v>6172246</v>
          </cell>
        </row>
        <row r="139">
          <cell r="C139">
            <v>0</v>
          </cell>
          <cell r="D139">
            <v>0</v>
          </cell>
          <cell r="E139">
            <v>0</v>
          </cell>
          <cell r="F139">
            <v>0</v>
          </cell>
          <cell r="H139">
            <v>-781200</v>
          </cell>
          <cell r="I139">
            <v>0</v>
          </cell>
          <cell r="J139">
            <v>0</v>
          </cell>
          <cell r="K139">
            <v>0</v>
          </cell>
          <cell r="M139">
            <v>-781200</v>
          </cell>
          <cell r="N139">
            <v>0</v>
          </cell>
          <cell r="O139">
            <v>0</v>
          </cell>
          <cell r="P139">
            <v>0</v>
          </cell>
          <cell r="R139">
            <v>-781200</v>
          </cell>
          <cell r="S139">
            <v>0</v>
          </cell>
          <cell r="T139">
            <v>0</v>
          </cell>
          <cell r="U139">
            <v>0</v>
          </cell>
          <cell r="W139">
            <v>0</v>
          </cell>
          <cell r="X139">
            <v>0</v>
          </cell>
          <cell r="Y139">
            <v>0</v>
          </cell>
          <cell r="Z139">
            <v>0</v>
          </cell>
        </row>
      </sheetData>
      <sheetData sheetId="3" refreshError="1"/>
      <sheetData sheetId="4" refreshError="1">
        <row r="4">
          <cell r="C4" t="str">
            <v>Number</v>
          </cell>
          <cell r="D4" t="str">
            <v>Category</v>
          </cell>
          <cell r="E4" t="str">
            <v>Function</v>
          </cell>
          <cell r="F4" t="str">
            <v>Enter Number</v>
          </cell>
        </row>
        <row r="5">
          <cell r="C5">
            <v>1</v>
          </cell>
          <cell r="D5" t="str">
            <v xml:space="preserve">PRODUCTION         </v>
          </cell>
          <cell r="E5" t="str">
            <v>OVERHEAD CONTROLS</v>
          </cell>
          <cell r="F5">
            <v>0</v>
          </cell>
        </row>
        <row r="6">
          <cell r="C6">
            <v>2</v>
          </cell>
          <cell r="D6" t="str">
            <v xml:space="preserve">PRODUCTION         </v>
          </cell>
          <cell r="E6" t="str">
            <v>FACILITY MAINTENANCE</v>
          </cell>
          <cell r="F6">
            <v>0</v>
          </cell>
        </row>
        <row r="7">
          <cell r="C7">
            <v>3</v>
          </cell>
          <cell r="D7" t="str">
            <v xml:space="preserve">PRODUCTION         </v>
          </cell>
          <cell r="E7" t="str">
            <v>OVERHEAD PROJECTIONS</v>
          </cell>
          <cell r="F7">
            <v>0</v>
          </cell>
        </row>
        <row r="8">
          <cell r="C8">
            <v>4</v>
          </cell>
          <cell r="D8" t="str">
            <v xml:space="preserve">PRODUCTION         </v>
          </cell>
          <cell r="E8" t="str">
            <v>MATERIAL HANDLING</v>
          </cell>
          <cell r="F8">
            <v>0</v>
          </cell>
        </row>
        <row r="9">
          <cell r="C9">
            <v>5</v>
          </cell>
          <cell r="D9" t="str">
            <v xml:space="preserve">PRODUCTION         </v>
          </cell>
          <cell r="E9" t="str">
            <v>LABOR COSTS</v>
          </cell>
          <cell r="F9">
            <v>0</v>
          </cell>
        </row>
        <row r="10">
          <cell r="C10">
            <v>6</v>
          </cell>
          <cell r="D10" t="str">
            <v xml:space="preserve">PRODUCTION         </v>
          </cell>
          <cell r="E10" t="str">
            <v>BUSINESS REPORTS USE</v>
          </cell>
          <cell r="F10">
            <v>0</v>
          </cell>
        </row>
        <row r="11">
          <cell r="C11">
            <v>7</v>
          </cell>
          <cell r="D11" t="str">
            <v xml:space="preserve">PRODUCTION         </v>
          </cell>
          <cell r="E11" t="str">
            <v>QUALITY CONTROL</v>
          </cell>
          <cell r="F11">
            <v>0</v>
          </cell>
        </row>
        <row r="12">
          <cell r="C12">
            <v>8</v>
          </cell>
          <cell r="D12" t="str">
            <v xml:space="preserve">PRODUCTION         </v>
          </cell>
          <cell r="E12" t="str">
            <v>NEW CUSTOMERS</v>
          </cell>
          <cell r="F12">
            <v>0</v>
          </cell>
        </row>
        <row r="13">
          <cell r="C13">
            <v>9</v>
          </cell>
          <cell r="D13" t="str">
            <v xml:space="preserve">PRODUCTION         </v>
          </cell>
          <cell r="E13" t="str">
            <v>EQUIPMENT UTILIZATION</v>
          </cell>
          <cell r="F13">
            <v>0</v>
          </cell>
        </row>
        <row r="14">
          <cell r="C14">
            <v>10</v>
          </cell>
          <cell r="D14" t="str">
            <v xml:space="preserve">PRODUCTION         </v>
          </cell>
          <cell r="E14" t="str">
            <v>MANAGEMENT SCHEDULING</v>
          </cell>
          <cell r="F14">
            <v>0</v>
          </cell>
        </row>
        <row r="15">
          <cell r="C15">
            <v>11</v>
          </cell>
          <cell r="D15" t="str">
            <v xml:space="preserve">PRODUCTION         </v>
          </cell>
          <cell r="E15" t="str">
            <v>MATERIAL FLOW</v>
          </cell>
          <cell r="F15">
            <v>0</v>
          </cell>
        </row>
        <row r="16">
          <cell r="C16">
            <v>12</v>
          </cell>
          <cell r="D16" t="str">
            <v xml:space="preserve">PRODUCTION         </v>
          </cell>
          <cell r="E16" t="str">
            <v>GENERAL SUPERVISION</v>
          </cell>
          <cell r="F16">
            <v>0</v>
          </cell>
        </row>
        <row r="17">
          <cell r="C17">
            <v>13</v>
          </cell>
          <cell r="D17" t="str">
            <v xml:space="preserve">PRODUCTION         </v>
          </cell>
          <cell r="E17" t="str">
            <v>LABOR COSTS</v>
          </cell>
          <cell r="F17">
            <v>0</v>
          </cell>
        </row>
        <row r="18">
          <cell r="C18">
            <v>14</v>
          </cell>
          <cell r="D18" t="str">
            <v xml:space="preserve">PRODUCTION         </v>
          </cell>
          <cell r="E18" t="str">
            <v>EMPLOYEE SCHEDULING</v>
          </cell>
          <cell r="F18">
            <v>0</v>
          </cell>
        </row>
        <row r="19">
          <cell r="C19">
            <v>15</v>
          </cell>
          <cell r="D19" t="str">
            <v xml:space="preserve">PRODUCTION         </v>
          </cell>
          <cell r="E19" t="str">
            <v>PRODUCT SCHEDULING</v>
          </cell>
          <cell r="F19">
            <v>0</v>
          </cell>
        </row>
        <row r="20">
          <cell r="C20">
            <v>16</v>
          </cell>
          <cell r="D20" t="str">
            <v xml:space="preserve">PRODUCTION         </v>
          </cell>
          <cell r="E20" t="str">
            <v>EXPENSE CONTROL PROCEDURES</v>
          </cell>
          <cell r="F20">
            <v>0</v>
          </cell>
        </row>
        <row r="21">
          <cell r="C21">
            <v>17</v>
          </cell>
          <cell r="D21" t="str">
            <v xml:space="preserve">PRODUCTION         </v>
          </cell>
          <cell r="E21" t="str">
            <v>WAGE RATES</v>
          </cell>
          <cell r="F21">
            <v>0</v>
          </cell>
        </row>
        <row r="22">
          <cell r="C22">
            <v>18</v>
          </cell>
          <cell r="D22" t="str">
            <v xml:space="preserve">PRODUCTION         </v>
          </cell>
          <cell r="E22" t="str">
            <v>TRAINING</v>
          </cell>
          <cell r="F22">
            <v>0</v>
          </cell>
        </row>
        <row r="23">
          <cell r="C23">
            <v>19</v>
          </cell>
          <cell r="D23" t="str">
            <v xml:space="preserve">PRODUCTION         </v>
          </cell>
          <cell r="E23" t="str">
            <v>INCENTIVES</v>
          </cell>
          <cell r="F23">
            <v>0</v>
          </cell>
        </row>
        <row r="24">
          <cell r="C24">
            <v>20</v>
          </cell>
          <cell r="D24" t="str">
            <v xml:space="preserve">PRODUCTION         </v>
          </cell>
          <cell r="E24" t="str">
            <v>TIME MANAGEMENT</v>
          </cell>
          <cell r="F24">
            <v>0</v>
          </cell>
        </row>
        <row r="25">
          <cell r="C25">
            <v>21</v>
          </cell>
          <cell r="D25" t="str">
            <v xml:space="preserve">PRODUCTION         </v>
          </cell>
          <cell r="E25" t="str">
            <v>COMPETITION KNOWLEDGE</v>
          </cell>
          <cell r="F25">
            <v>0</v>
          </cell>
        </row>
        <row r="26">
          <cell r="C26">
            <v>22</v>
          </cell>
          <cell r="D26" t="str">
            <v xml:space="preserve">PRODUCTION         </v>
          </cell>
          <cell r="E26" t="str">
            <v>ATTITUDES OF EMPLOYEES</v>
          </cell>
          <cell r="F26">
            <v>0</v>
          </cell>
        </row>
        <row r="27">
          <cell r="C27">
            <v>23</v>
          </cell>
          <cell r="D27" t="str">
            <v xml:space="preserve">PRODUCTION         </v>
          </cell>
          <cell r="E27" t="str">
            <v>ON TIME PRODUCTS</v>
          </cell>
          <cell r="F27">
            <v>0</v>
          </cell>
        </row>
        <row r="28">
          <cell r="C28">
            <v>24</v>
          </cell>
          <cell r="D28" t="str">
            <v xml:space="preserve">PRODUCTION         </v>
          </cell>
          <cell r="E28" t="str">
            <v>EMPLOYEE TURNOVER</v>
          </cell>
          <cell r="F28">
            <v>0</v>
          </cell>
        </row>
        <row r="29">
          <cell r="C29">
            <v>25</v>
          </cell>
          <cell r="D29" t="str">
            <v xml:space="preserve">PRODUCTION         </v>
          </cell>
          <cell r="E29" t="str">
            <v>CONTENTED EMPLOYEES</v>
          </cell>
          <cell r="F29">
            <v>0</v>
          </cell>
        </row>
        <row r="30">
          <cell r="D30" t="str">
            <v xml:space="preserve">END OF PRODUCTION  </v>
          </cell>
        </row>
        <row r="31">
          <cell r="C31">
            <v>26</v>
          </cell>
          <cell r="D31" t="str">
            <v xml:space="preserve">ADMINISTRATION     </v>
          </cell>
          <cell r="E31" t="str">
            <v>CORPORATE STRUCTURE</v>
          </cell>
          <cell r="F31">
            <v>0</v>
          </cell>
        </row>
        <row r="32">
          <cell r="C32">
            <v>27</v>
          </cell>
          <cell r="D32" t="str">
            <v xml:space="preserve">ADMINISTRATION     </v>
          </cell>
          <cell r="E32" t="str">
            <v>COOPERATION</v>
          </cell>
          <cell r="F32">
            <v>0</v>
          </cell>
        </row>
        <row r="33">
          <cell r="C33">
            <v>28</v>
          </cell>
          <cell r="D33" t="str">
            <v xml:space="preserve">ADMINISTRATION     </v>
          </cell>
          <cell r="E33" t="str">
            <v>ACTIVITY OF MANAGEMENT</v>
          </cell>
          <cell r="F33">
            <v>0</v>
          </cell>
        </row>
        <row r="34">
          <cell r="C34">
            <v>29</v>
          </cell>
          <cell r="D34" t="str">
            <v xml:space="preserve">ADMINISTRATION     </v>
          </cell>
          <cell r="E34" t="str">
            <v>ORGANIZATION STRUCTURE</v>
          </cell>
          <cell r="F34">
            <v>0</v>
          </cell>
        </row>
        <row r="35">
          <cell r="C35">
            <v>30</v>
          </cell>
          <cell r="D35" t="str">
            <v xml:space="preserve">ADMINISTRATION     </v>
          </cell>
          <cell r="E35" t="str">
            <v>DELEGATION OF AUTHORITY</v>
          </cell>
          <cell r="F35">
            <v>0</v>
          </cell>
        </row>
        <row r="36">
          <cell r="C36">
            <v>31</v>
          </cell>
          <cell r="D36" t="str">
            <v xml:space="preserve">ADMINISTRATION     </v>
          </cell>
          <cell r="E36" t="str">
            <v>DEPT. MANUALIZATION</v>
          </cell>
          <cell r="F36">
            <v>0</v>
          </cell>
        </row>
        <row r="37">
          <cell r="C37">
            <v>32</v>
          </cell>
          <cell r="D37" t="str">
            <v xml:space="preserve">ADMINISTRATION     </v>
          </cell>
          <cell r="E37" t="str">
            <v>POLICIES</v>
          </cell>
          <cell r="F37">
            <v>0</v>
          </cell>
        </row>
        <row r="38">
          <cell r="C38">
            <v>33</v>
          </cell>
          <cell r="D38" t="str">
            <v xml:space="preserve">ADMINISTRATION     </v>
          </cell>
          <cell r="E38" t="str">
            <v>MANAGEMENT COMPENSATION</v>
          </cell>
          <cell r="F38">
            <v>0</v>
          </cell>
        </row>
        <row r="39">
          <cell r="C39">
            <v>34</v>
          </cell>
          <cell r="D39" t="str">
            <v xml:space="preserve">ADMINISTRATION     </v>
          </cell>
          <cell r="E39" t="str">
            <v>LONG RANGE PLANNING</v>
          </cell>
          <cell r="F39">
            <v>0</v>
          </cell>
        </row>
        <row r="40">
          <cell r="C40">
            <v>35</v>
          </cell>
          <cell r="D40" t="str">
            <v xml:space="preserve">ADMINISTRATION     </v>
          </cell>
          <cell r="E40" t="str">
            <v>TRAINING</v>
          </cell>
          <cell r="F40">
            <v>0</v>
          </cell>
        </row>
        <row r="41">
          <cell r="C41">
            <v>36</v>
          </cell>
          <cell r="D41" t="str">
            <v xml:space="preserve">ADMINISTRATION     </v>
          </cell>
          <cell r="E41" t="str">
            <v>EMPLOYEE ATTITUDES</v>
          </cell>
          <cell r="F41">
            <v>0</v>
          </cell>
        </row>
        <row r="42">
          <cell r="C42">
            <v>37</v>
          </cell>
          <cell r="D42" t="str">
            <v xml:space="preserve">ADMINISTRATION     </v>
          </cell>
          <cell r="E42" t="str">
            <v>WORKING CAPITAL</v>
          </cell>
          <cell r="F42">
            <v>0</v>
          </cell>
        </row>
        <row r="43">
          <cell r="C43">
            <v>38</v>
          </cell>
          <cell r="D43" t="str">
            <v xml:space="preserve">ADMINISTRATION     </v>
          </cell>
          <cell r="E43" t="str">
            <v>STATUS OF LIABILITIES</v>
          </cell>
          <cell r="F43">
            <v>0</v>
          </cell>
        </row>
        <row r="44">
          <cell r="C44">
            <v>39</v>
          </cell>
          <cell r="D44" t="str">
            <v xml:space="preserve">ADMINISTRATION     </v>
          </cell>
          <cell r="E44" t="str">
            <v>CREDIT POLICIES</v>
          </cell>
          <cell r="F44">
            <v>0</v>
          </cell>
        </row>
        <row r="45">
          <cell r="C45">
            <v>40</v>
          </cell>
          <cell r="D45" t="str">
            <v xml:space="preserve">ADMINISTRATION     </v>
          </cell>
          <cell r="E45" t="str">
            <v>CASH CONTROL</v>
          </cell>
          <cell r="F45">
            <v>0</v>
          </cell>
        </row>
        <row r="46">
          <cell r="C46">
            <v>41</v>
          </cell>
          <cell r="D46" t="str">
            <v xml:space="preserve">ADMINISTRATION     </v>
          </cell>
          <cell r="E46" t="str">
            <v>PROFIT TREND</v>
          </cell>
          <cell r="F46">
            <v>0</v>
          </cell>
        </row>
        <row r="47">
          <cell r="C47">
            <v>42</v>
          </cell>
          <cell r="D47" t="str">
            <v xml:space="preserve">ADMINISTRATION     </v>
          </cell>
          <cell r="E47" t="str">
            <v>COMPUTER UTILIZATION</v>
          </cell>
          <cell r="F47">
            <v>0</v>
          </cell>
        </row>
        <row r="48">
          <cell r="C48">
            <v>43</v>
          </cell>
          <cell r="D48" t="str">
            <v xml:space="preserve">ADMINISTRATION     </v>
          </cell>
          <cell r="E48" t="str">
            <v>ACCOUNTING</v>
          </cell>
          <cell r="F48">
            <v>0</v>
          </cell>
        </row>
        <row r="49">
          <cell r="C49">
            <v>44</v>
          </cell>
          <cell r="D49" t="str">
            <v xml:space="preserve">ADMINISTRATION     </v>
          </cell>
          <cell r="E49" t="str">
            <v>LABOR COST CONTROLS</v>
          </cell>
          <cell r="F49">
            <v>0</v>
          </cell>
        </row>
        <row r="50">
          <cell r="C50">
            <v>45</v>
          </cell>
          <cell r="D50" t="str">
            <v xml:space="preserve">ADMINISTRATION     </v>
          </cell>
          <cell r="E50" t="str">
            <v>EMPLOYEE SCHEDULING</v>
          </cell>
          <cell r="F50">
            <v>0</v>
          </cell>
        </row>
        <row r="51">
          <cell r="C51">
            <v>46</v>
          </cell>
          <cell r="D51" t="str">
            <v xml:space="preserve">ADMINISTRATION     </v>
          </cell>
          <cell r="E51" t="str">
            <v>EXPENSE CONTROL</v>
          </cell>
          <cell r="F51">
            <v>0</v>
          </cell>
        </row>
        <row r="52">
          <cell r="C52">
            <v>47</v>
          </cell>
          <cell r="D52" t="str">
            <v xml:space="preserve">ADMINISTRATION     </v>
          </cell>
          <cell r="E52" t="str">
            <v>INVENTORY CONTROL</v>
          </cell>
          <cell r="F52">
            <v>0</v>
          </cell>
        </row>
        <row r="53">
          <cell r="C53">
            <v>48</v>
          </cell>
          <cell r="D53" t="str">
            <v xml:space="preserve">ADMINISTRATION     </v>
          </cell>
          <cell r="E53" t="str">
            <v>PURCHASING &amp; RECEIVING</v>
          </cell>
          <cell r="F53">
            <v>0</v>
          </cell>
        </row>
        <row r="54">
          <cell r="C54">
            <v>49</v>
          </cell>
          <cell r="D54" t="str">
            <v xml:space="preserve">ADMINISTRATION     </v>
          </cell>
          <cell r="E54" t="str">
            <v>OPERATING REPORTS</v>
          </cell>
          <cell r="F54">
            <v>0</v>
          </cell>
        </row>
        <row r="55">
          <cell r="C55">
            <v>50</v>
          </cell>
          <cell r="D55" t="str">
            <v xml:space="preserve">ADMINISTRATION     </v>
          </cell>
          <cell r="E55" t="str">
            <v>INTERNAL COMMUNICATION</v>
          </cell>
          <cell r="F55">
            <v>0</v>
          </cell>
        </row>
        <row r="56">
          <cell r="C56">
            <v>51</v>
          </cell>
          <cell r="D56" t="str">
            <v xml:space="preserve">ADMINISTRATION     </v>
          </cell>
          <cell r="E56" t="str">
            <v>OFFICE PROCEDURES</v>
          </cell>
          <cell r="F56">
            <v>0</v>
          </cell>
        </row>
        <row r="57">
          <cell r="C57">
            <v>52</v>
          </cell>
          <cell r="D57" t="str">
            <v xml:space="preserve">ADMINISTRATION     </v>
          </cell>
          <cell r="E57" t="str">
            <v>PAYROLL PROCEDURES</v>
          </cell>
          <cell r="F57">
            <v>0</v>
          </cell>
        </row>
        <row r="58">
          <cell r="C58">
            <v>53</v>
          </cell>
          <cell r="D58" t="str">
            <v xml:space="preserve">ADMINISTRATION     </v>
          </cell>
          <cell r="E58" t="str">
            <v>EMPLOYEE CONTENTMENT</v>
          </cell>
          <cell r="F58">
            <v>0</v>
          </cell>
        </row>
        <row r="59">
          <cell r="C59">
            <v>54</v>
          </cell>
          <cell r="D59" t="str">
            <v xml:space="preserve">ADMINISTRATION     </v>
          </cell>
          <cell r="E59" t="str">
            <v>STATISTICAL INFORMATION</v>
          </cell>
          <cell r="F59">
            <v>0</v>
          </cell>
        </row>
        <row r="60">
          <cell r="C60">
            <v>55</v>
          </cell>
          <cell r="D60" t="str">
            <v xml:space="preserve">ADMINISTRATION     </v>
          </cell>
          <cell r="E60" t="str">
            <v>ACCURATE FORECASTING</v>
          </cell>
          <cell r="F60">
            <v>0</v>
          </cell>
        </row>
        <row r="61">
          <cell r="D61" t="str">
            <v>END OF ADMINISTRATION</v>
          </cell>
        </row>
        <row r="62">
          <cell r="C62">
            <v>56</v>
          </cell>
          <cell r="D62" t="str">
            <v>DISTRIBUTION</v>
          </cell>
          <cell r="E62" t="str">
            <v>MARKET RESEARCH</v>
          </cell>
          <cell r="F62">
            <v>0</v>
          </cell>
        </row>
        <row r="63">
          <cell r="C63">
            <v>57</v>
          </cell>
          <cell r="D63" t="str">
            <v>DISTRIBUTION</v>
          </cell>
          <cell r="E63" t="str">
            <v>BUSINESS PROMOTION</v>
          </cell>
          <cell r="F63">
            <v>0</v>
          </cell>
        </row>
        <row r="64">
          <cell r="C64">
            <v>58</v>
          </cell>
          <cell r="D64" t="str">
            <v>DISTRIBUTION</v>
          </cell>
          <cell r="E64" t="str">
            <v>ADVERTISING BUDGET</v>
          </cell>
          <cell r="F64">
            <v>0</v>
          </cell>
        </row>
        <row r="65">
          <cell r="C65">
            <v>59</v>
          </cell>
          <cell r="D65" t="str">
            <v>DISTRIBUTION</v>
          </cell>
          <cell r="E65" t="str">
            <v>PROMOTION MEDIA</v>
          </cell>
          <cell r="F65">
            <v>0</v>
          </cell>
        </row>
        <row r="66">
          <cell r="C66">
            <v>60</v>
          </cell>
          <cell r="D66" t="str">
            <v>DISTRIBUTION</v>
          </cell>
          <cell r="E66" t="str">
            <v>PROMOTION POLICIES</v>
          </cell>
          <cell r="F66">
            <v>0</v>
          </cell>
        </row>
        <row r="67">
          <cell r="C67">
            <v>61</v>
          </cell>
          <cell r="D67" t="str">
            <v>DISTRIBUTION</v>
          </cell>
          <cell r="E67" t="str">
            <v>PROMOTION MANAGEMENT</v>
          </cell>
          <cell r="F67">
            <v>0</v>
          </cell>
        </row>
        <row r="68">
          <cell r="C68">
            <v>62</v>
          </cell>
          <cell r="D68" t="str">
            <v>DISTRIBUTION</v>
          </cell>
          <cell r="E68" t="str">
            <v>PROMOTION PERSONNEL</v>
          </cell>
          <cell r="F68">
            <v>0</v>
          </cell>
        </row>
        <row r="69">
          <cell r="C69">
            <v>63</v>
          </cell>
          <cell r="D69" t="str">
            <v>DISTRIBUTION</v>
          </cell>
          <cell r="E69" t="str">
            <v>PROMOTION TRAINING</v>
          </cell>
          <cell r="F69">
            <v>0</v>
          </cell>
        </row>
        <row r="70">
          <cell r="C70">
            <v>64</v>
          </cell>
          <cell r="D70" t="str">
            <v>DISTRIBUTION</v>
          </cell>
          <cell r="E70" t="str">
            <v>PROMOTION COMPENSATION</v>
          </cell>
          <cell r="F70">
            <v>0</v>
          </cell>
        </row>
        <row r="71">
          <cell r="C71">
            <v>65</v>
          </cell>
          <cell r="D71" t="str">
            <v>DISTRIBUTION</v>
          </cell>
          <cell r="E71" t="str">
            <v>CUSTOMER ATTITUDE</v>
          </cell>
          <cell r="F71">
            <v>0</v>
          </cell>
        </row>
        <row r="72">
          <cell r="C72">
            <v>66</v>
          </cell>
          <cell r="D72" t="str">
            <v>DISTRIBUTION</v>
          </cell>
          <cell r="E72" t="str">
            <v>CUSTOMER COMMUNICATION</v>
          </cell>
          <cell r="F72">
            <v>0</v>
          </cell>
        </row>
        <row r="73">
          <cell r="C73">
            <v>67</v>
          </cell>
          <cell r="D73" t="str">
            <v>DISTRIBUTION</v>
          </cell>
          <cell r="E73" t="str">
            <v>PRICING</v>
          </cell>
          <cell r="F73">
            <v>0</v>
          </cell>
        </row>
        <row r="74">
          <cell r="C74">
            <v>68</v>
          </cell>
          <cell r="D74" t="str">
            <v>DISTRIBUTION</v>
          </cell>
          <cell r="E74" t="str">
            <v>MARKET COVERAGE</v>
          </cell>
          <cell r="F74">
            <v>0</v>
          </cell>
        </row>
        <row r="75">
          <cell r="C75">
            <v>69</v>
          </cell>
          <cell r="D75" t="str">
            <v>DISTRIBUTION</v>
          </cell>
          <cell r="E75" t="str">
            <v>POTENTIAL VS. ACTUAL</v>
          </cell>
          <cell r="F75">
            <v>0</v>
          </cell>
        </row>
        <row r="76">
          <cell r="C76">
            <v>70</v>
          </cell>
          <cell r="D76" t="str">
            <v>DISTRIBUTION</v>
          </cell>
          <cell r="E76" t="str">
            <v>PRODUCTS/SERVICE ON TIME</v>
          </cell>
          <cell r="F76">
            <v>0</v>
          </cell>
        </row>
        <row r="77">
          <cell r="C77">
            <v>71</v>
          </cell>
          <cell r="D77" t="str">
            <v>DISTRIBUTION</v>
          </cell>
          <cell r="E77" t="str">
            <v>NEW CUSTOMER PROCESSING</v>
          </cell>
          <cell r="F77">
            <v>0</v>
          </cell>
        </row>
        <row r="78">
          <cell r="C78">
            <v>72</v>
          </cell>
          <cell r="D78" t="str">
            <v>DISTRIBUTION</v>
          </cell>
          <cell r="E78" t="str">
            <v>CUSTOMER INSIDE PROCESSING</v>
          </cell>
          <cell r="F78">
            <v>0</v>
          </cell>
        </row>
        <row r="79">
          <cell r="C79">
            <v>73</v>
          </cell>
          <cell r="D79" t="str">
            <v>DISTRIBUTION</v>
          </cell>
          <cell r="E79" t="str">
            <v>PROCESS METHODS</v>
          </cell>
          <cell r="F79">
            <v>0</v>
          </cell>
        </row>
        <row r="80">
          <cell r="C80">
            <v>74</v>
          </cell>
          <cell r="D80" t="str">
            <v>DISTRIBUTION</v>
          </cell>
          <cell r="E80" t="str">
            <v>SPACE UTILIZATION</v>
          </cell>
          <cell r="F80">
            <v>0</v>
          </cell>
        </row>
        <row r="81">
          <cell r="C81">
            <v>75</v>
          </cell>
          <cell r="D81" t="str">
            <v>DISTRIBUTION</v>
          </cell>
          <cell r="E81" t="str">
            <v>TERRITORY COVERAGE</v>
          </cell>
          <cell r="F81">
            <v>0</v>
          </cell>
        </row>
        <row r="82">
          <cell r="C82">
            <v>76</v>
          </cell>
          <cell r="D82" t="str">
            <v>DISTRIBUTION</v>
          </cell>
          <cell r="E82" t="str">
            <v>COMPUTER UTILIZATION</v>
          </cell>
          <cell r="F82">
            <v>0</v>
          </cell>
        </row>
        <row r="83">
          <cell r="C83">
            <v>77</v>
          </cell>
          <cell r="D83" t="str">
            <v>DISTRIBUTION</v>
          </cell>
          <cell r="E83" t="str">
            <v>CUSTOMER DIVERSIFICATION</v>
          </cell>
          <cell r="F83">
            <v>0</v>
          </cell>
        </row>
        <row r="84">
          <cell r="C84">
            <v>78</v>
          </cell>
          <cell r="D84" t="str">
            <v>DISTRIBUTION</v>
          </cell>
          <cell r="E84" t="str">
            <v>FOLLOWUP PROCESSING</v>
          </cell>
          <cell r="F84">
            <v>0</v>
          </cell>
        </row>
        <row r="85">
          <cell r="C85">
            <v>79</v>
          </cell>
          <cell r="D85" t="str">
            <v>DISTRIBUTION</v>
          </cell>
          <cell r="E85" t="str">
            <v>EQUIPMENT UTILIZATION</v>
          </cell>
          <cell r="F85">
            <v>0</v>
          </cell>
        </row>
        <row r="86">
          <cell r="C86">
            <v>80</v>
          </cell>
          <cell r="D86" t="str">
            <v>DISTRIBUTION</v>
          </cell>
          <cell r="E86" t="str">
            <v>ROUTING</v>
          </cell>
          <cell r="F86">
            <v>0</v>
          </cell>
        </row>
        <row r="88">
          <cell r="C88" t="str">
            <v>Number</v>
          </cell>
          <cell r="D88" t="str">
            <v>Category</v>
          </cell>
          <cell r="E88" t="str">
            <v>Function</v>
          </cell>
          <cell r="F88" t="str">
            <v>Enter Number</v>
          </cell>
        </row>
        <row r="89">
          <cell r="C89">
            <v>1</v>
          </cell>
          <cell r="D89" t="str">
            <v xml:space="preserve">PRODUCTION         </v>
          </cell>
          <cell r="E89" t="str">
            <v>OVERHEAD CONTROLS</v>
          </cell>
          <cell r="F89">
            <v>30</v>
          </cell>
        </row>
        <row r="90">
          <cell r="C90">
            <v>2</v>
          </cell>
          <cell r="D90" t="str">
            <v xml:space="preserve">PRODUCTION         </v>
          </cell>
          <cell r="E90" t="str">
            <v>FACILITY MAINTENANCE</v>
          </cell>
          <cell r="F90">
            <v>45</v>
          </cell>
        </row>
        <row r="91">
          <cell r="C91">
            <v>3</v>
          </cell>
          <cell r="D91" t="str">
            <v xml:space="preserve">PRODUCTION         </v>
          </cell>
          <cell r="E91" t="str">
            <v>OVERHEAD PROJECTIONS</v>
          </cell>
          <cell r="F91">
            <v>50</v>
          </cell>
        </row>
        <row r="92">
          <cell r="C92">
            <v>4</v>
          </cell>
          <cell r="D92" t="str">
            <v xml:space="preserve">PRODUCTION         </v>
          </cell>
          <cell r="E92" t="str">
            <v>MATERIAL HANDLING</v>
          </cell>
          <cell r="F92">
            <v>90</v>
          </cell>
        </row>
        <row r="93">
          <cell r="C93">
            <v>5</v>
          </cell>
          <cell r="D93" t="str">
            <v xml:space="preserve">PRODUCTION         </v>
          </cell>
          <cell r="E93" t="str">
            <v>LABOR COSTS</v>
          </cell>
          <cell r="F93">
            <v>75</v>
          </cell>
        </row>
        <row r="94">
          <cell r="C94">
            <v>6</v>
          </cell>
          <cell r="D94" t="str">
            <v xml:space="preserve">PRODUCTION         </v>
          </cell>
          <cell r="E94" t="str">
            <v>BUSINESS REPORTS USE</v>
          </cell>
          <cell r="F94">
            <v>40</v>
          </cell>
        </row>
        <row r="95">
          <cell r="C95">
            <v>7</v>
          </cell>
          <cell r="D95" t="str">
            <v xml:space="preserve">PRODUCTION         </v>
          </cell>
          <cell r="E95" t="str">
            <v>QUALITY CONTROL</v>
          </cell>
          <cell r="F95">
            <v>80</v>
          </cell>
        </row>
        <row r="96">
          <cell r="C96">
            <v>8</v>
          </cell>
          <cell r="D96" t="str">
            <v xml:space="preserve">PRODUCTION         </v>
          </cell>
          <cell r="E96" t="str">
            <v>NEW CUSTOMERS</v>
          </cell>
          <cell r="F96">
            <v>90</v>
          </cell>
        </row>
        <row r="97">
          <cell r="C97">
            <v>9</v>
          </cell>
          <cell r="D97" t="str">
            <v xml:space="preserve">PRODUCTION         </v>
          </cell>
          <cell r="E97" t="str">
            <v>EQUIPMENT UTILIZATION</v>
          </cell>
          <cell r="F97">
            <v>95</v>
          </cell>
        </row>
        <row r="98">
          <cell r="C98">
            <v>10</v>
          </cell>
          <cell r="D98" t="str">
            <v xml:space="preserve">PRODUCTION         </v>
          </cell>
          <cell r="E98" t="str">
            <v>MANAGEMENT SCHEDULING</v>
          </cell>
          <cell r="F98">
            <v>40</v>
          </cell>
        </row>
        <row r="99">
          <cell r="C99">
            <v>11</v>
          </cell>
          <cell r="D99" t="str">
            <v xml:space="preserve">PRODUCTION         </v>
          </cell>
          <cell r="E99" t="str">
            <v>MATERIAL FLOW</v>
          </cell>
          <cell r="F99">
            <v>90</v>
          </cell>
        </row>
        <row r="100">
          <cell r="C100">
            <v>12</v>
          </cell>
          <cell r="D100" t="str">
            <v xml:space="preserve">PRODUCTION         </v>
          </cell>
          <cell r="E100" t="str">
            <v>GENERAL SUPERVISION</v>
          </cell>
          <cell r="F100">
            <v>45</v>
          </cell>
        </row>
        <row r="101">
          <cell r="C101">
            <v>13</v>
          </cell>
          <cell r="D101" t="str">
            <v xml:space="preserve">PRODUCTION         </v>
          </cell>
          <cell r="E101" t="str">
            <v>LABOR COSTS</v>
          </cell>
          <cell r="F101">
            <v>90</v>
          </cell>
        </row>
        <row r="102">
          <cell r="C102">
            <v>14</v>
          </cell>
          <cell r="D102" t="str">
            <v xml:space="preserve">PRODUCTION         </v>
          </cell>
          <cell r="E102" t="str">
            <v>EMPLOYEE SCHEDULING</v>
          </cell>
          <cell r="F102">
            <v>70</v>
          </cell>
        </row>
        <row r="103">
          <cell r="C103">
            <v>15</v>
          </cell>
          <cell r="D103" t="str">
            <v xml:space="preserve">PRODUCTION         </v>
          </cell>
          <cell r="E103" t="str">
            <v>PRODUCT SCHEDULING</v>
          </cell>
          <cell r="F103">
            <v>60</v>
          </cell>
        </row>
        <row r="104">
          <cell r="C104">
            <v>16</v>
          </cell>
          <cell r="D104" t="str">
            <v xml:space="preserve">PRODUCTION         </v>
          </cell>
          <cell r="E104" t="str">
            <v>EXPENSE CONTROL PROCEDURES</v>
          </cell>
          <cell r="F104">
            <v>55</v>
          </cell>
        </row>
        <row r="105">
          <cell r="C105">
            <v>17</v>
          </cell>
          <cell r="D105" t="str">
            <v xml:space="preserve">PRODUCTION         </v>
          </cell>
          <cell r="E105" t="str">
            <v>WAGE RATES</v>
          </cell>
          <cell r="F105">
            <v>90</v>
          </cell>
        </row>
        <row r="106">
          <cell r="C106">
            <v>18</v>
          </cell>
          <cell r="D106" t="str">
            <v xml:space="preserve">PRODUCTION         </v>
          </cell>
          <cell r="E106" t="str">
            <v>TRAINING</v>
          </cell>
          <cell r="F106">
            <v>45</v>
          </cell>
        </row>
        <row r="107">
          <cell r="C107">
            <v>19</v>
          </cell>
          <cell r="D107" t="str">
            <v xml:space="preserve">PRODUCTION         </v>
          </cell>
          <cell r="E107" t="str">
            <v>INCENTIVES</v>
          </cell>
          <cell r="F107">
            <v>40</v>
          </cell>
        </row>
        <row r="108">
          <cell r="C108">
            <v>20</v>
          </cell>
          <cell r="D108" t="str">
            <v xml:space="preserve">PRODUCTION         </v>
          </cell>
          <cell r="E108" t="str">
            <v>TIME MANAGEMENT</v>
          </cell>
          <cell r="F108">
            <v>40</v>
          </cell>
        </row>
        <row r="109">
          <cell r="C109">
            <v>21</v>
          </cell>
          <cell r="D109" t="str">
            <v xml:space="preserve">PRODUCTION         </v>
          </cell>
          <cell r="E109" t="str">
            <v>COMPETITION KNOWLEDGE</v>
          </cell>
          <cell r="F109">
            <v>65</v>
          </cell>
        </row>
        <row r="110">
          <cell r="C110">
            <v>22</v>
          </cell>
          <cell r="D110" t="str">
            <v xml:space="preserve">PRODUCTION         </v>
          </cell>
          <cell r="E110" t="str">
            <v>ATTITUDES OF EMPLOYEES</v>
          </cell>
          <cell r="F110">
            <v>40</v>
          </cell>
        </row>
        <row r="111">
          <cell r="C111">
            <v>23</v>
          </cell>
          <cell r="D111" t="str">
            <v xml:space="preserve">PRODUCTION         </v>
          </cell>
          <cell r="E111" t="str">
            <v>ON TIME PRODUCTS</v>
          </cell>
          <cell r="F111">
            <v>85</v>
          </cell>
        </row>
        <row r="112">
          <cell r="C112">
            <v>24</v>
          </cell>
          <cell r="D112" t="str">
            <v xml:space="preserve">PRODUCTION         </v>
          </cell>
          <cell r="E112" t="str">
            <v>EMPLOYEE TURNOVER</v>
          </cell>
          <cell r="F112">
            <v>90</v>
          </cell>
        </row>
        <row r="113">
          <cell r="C113">
            <v>25</v>
          </cell>
          <cell r="D113" t="str">
            <v xml:space="preserve">PRODUCTION         </v>
          </cell>
          <cell r="E113" t="str">
            <v>CONTENTED EMPLOYEES</v>
          </cell>
          <cell r="F113">
            <v>60</v>
          </cell>
        </row>
        <row r="114">
          <cell r="D114" t="str">
            <v xml:space="preserve">END OF PRODUCTION  </v>
          </cell>
        </row>
        <row r="115">
          <cell r="C115">
            <v>26</v>
          </cell>
          <cell r="D115" t="str">
            <v xml:space="preserve">ADMINISTRATION     </v>
          </cell>
          <cell r="E115" t="str">
            <v>CORPORATE STRUCTURE</v>
          </cell>
          <cell r="F115">
            <v>100</v>
          </cell>
        </row>
        <row r="116">
          <cell r="C116">
            <v>27</v>
          </cell>
          <cell r="D116" t="str">
            <v xml:space="preserve">ADMINISTRATION     </v>
          </cell>
          <cell r="E116" t="str">
            <v>COOPERATION</v>
          </cell>
          <cell r="F116">
            <v>40</v>
          </cell>
        </row>
        <row r="117">
          <cell r="C117">
            <v>28</v>
          </cell>
          <cell r="D117" t="str">
            <v xml:space="preserve">ADMINISTRATION     </v>
          </cell>
          <cell r="E117" t="str">
            <v>ACTIVITY OF MANAGEMENT</v>
          </cell>
          <cell r="F117">
            <v>30</v>
          </cell>
        </row>
        <row r="118">
          <cell r="C118">
            <v>29</v>
          </cell>
          <cell r="D118" t="str">
            <v xml:space="preserve">ADMINISTRATION     </v>
          </cell>
          <cell r="E118" t="str">
            <v>ORGANIZATION STRUCTURE</v>
          </cell>
          <cell r="F118">
            <v>20</v>
          </cell>
        </row>
        <row r="119">
          <cell r="C119">
            <v>30</v>
          </cell>
          <cell r="D119" t="str">
            <v xml:space="preserve">ADMINISTRATION     </v>
          </cell>
          <cell r="E119" t="str">
            <v>DELEGATION OF AUTHORITY</v>
          </cell>
          <cell r="F119">
            <v>15</v>
          </cell>
        </row>
        <row r="120">
          <cell r="C120">
            <v>31</v>
          </cell>
          <cell r="D120" t="str">
            <v xml:space="preserve">ADMINISTRATION     </v>
          </cell>
          <cell r="E120" t="str">
            <v>DEPT. MANUALIZATION</v>
          </cell>
          <cell r="F120">
            <v>75</v>
          </cell>
        </row>
        <row r="121">
          <cell r="C121">
            <v>32</v>
          </cell>
          <cell r="D121" t="str">
            <v xml:space="preserve">ADMINISTRATION     </v>
          </cell>
          <cell r="E121" t="str">
            <v>POLICIES</v>
          </cell>
          <cell r="F121">
            <v>80</v>
          </cell>
        </row>
        <row r="122">
          <cell r="C122">
            <v>33</v>
          </cell>
          <cell r="D122" t="str">
            <v xml:space="preserve">ADMINISTRATION     </v>
          </cell>
          <cell r="E122" t="str">
            <v>MANAGEMENT COMPENSATION</v>
          </cell>
          <cell r="F122">
            <v>95</v>
          </cell>
        </row>
        <row r="123">
          <cell r="C123">
            <v>34</v>
          </cell>
          <cell r="D123" t="str">
            <v xml:space="preserve">ADMINISTRATION     </v>
          </cell>
          <cell r="E123" t="str">
            <v>LONG RANGE PLANNING</v>
          </cell>
          <cell r="F123">
            <v>75</v>
          </cell>
        </row>
        <row r="124">
          <cell r="C124">
            <v>35</v>
          </cell>
          <cell r="D124" t="str">
            <v xml:space="preserve">ADMINISTRATION     </v>
          </cell>
          <cell r="E124" t="str">
            <v>TRAINING</v>
          </cell>
          <cell r="F124">
            <v>60</v>
          </cell>
        </row>
        <row r="125">
          <cell r="C125">
            <v>36</v>
          </cell>
          <cell r="D125" t="str">
            <v xml:space="preserve">ADMINISTRATION     </v>
          </cell>
          <cell r="E125" t="str">
            <v>EMPLOYEE ATTITUDES</v>
          </cell>
          <cell r="F125">
            <v>40</v>
          </cell>
        </row>
        <row r="126">
          <cell r="C126">
            <v>37</v>
          </cell>
          <cell r="D126" t="str">
            <v xml:space="preserve">ADMINISTRATION     </v>
          </cell>
          <cell r="E126" t="str">
            <v>WORKING CAPITAL</v>
          </cell>
          <cell r="F126">
            <v>40</v>
          </cell>
        </row>
        <row r="127">
          <cell r="C127">
            <v>38</v>
          </cell>
          <cell r="D127" t="str">
            <v xml:space="preserve">ADMINISTRATION     </v>
          </cell>
          <cell r="E127" t="str">
            <v>STATUS OF LIABILITIES</v>
          </cell>
          <cell r="F127">
            <v>90</v>
          </cell>
        </row>
        <row r="128">
          <cell r="C128">
            <v>39</v>
          </cell>
          <cell r="D128" t="str">
            <v xml:space="preserve">ADMINISTRATION     </v>
          </cell>
          <cell r="E128" t="str">
            <v>CREDIT POLICIES</v>
          </cell>
          <cell r="F128">
            <v>90</v>
          </cell>
        </row>
        <row r="129">
          <cell r="C129">
            <v>40</v>
          </cell>
          <cell r="D129" t="str">
            <v xml:space="preserve">ADMINISTRATION     </v>
          </cell>
          <cell r="E129" t="str">
            <v>CASH CONTROL</v>
          </cell>
          <cell r="F129">
            <v>85</v>
          </cell>
        </row>
        <row r="130">
          <cell r="C130">
            <v>41</v>
          </cell>
          <cell r="D130" t="str">
            <v xml:space="preserve">ADMINISTRATION     </v>
          </cell>
          <cell r="E130" t="str">
            <v>PROFIT TREND</v>
          </cell>
          <cell r="F130">
            <v>90</v>
          </cell>
        </row>
        <row r="131">
          <cell r="C131">
            <v>42</v>
          </cell>
          <cell r="D131" t="str">
            <v xml:space="preserve">ADMINISTRATION     </v>
          </cell>
          <cell r="E131" t="str">
            <v>COMPUTER UTILIZATION</v>
          </cell>
          <cell r="F131">
            <v>65</v>
          </cell>
        </row>
        <row r="132">
          <cell r="C132">
            <v>43</v>
          </cell>
          <cell r="D132" t="str">
            <v xml:space="preserve">ADMINISTRATION     </v>
          </cell>
          <cell r="E132" t="str">
            <v>ACCOUNTING</v>
          </cell>
          <cell r="F132">
            <v>60</v>
          </cell>
        </row>
        <row r="133">
          <cell r="C133">
            <v>44</v>
          </cell>
          <cell r="D133" t="str">
            <v xml:space="preserve">ADMINISTRATION     </v>
          </cell>
          <cell r="E133" t="str">
            <v>LABOR COST CONTROLS</v>
          </cell>
          <cell r="F133">
            <v>80</v>
          </cell>
        </row>
        <row r="134">
          <cell r="C134">
            <v>45</v>
          </cell>
          <cell r="D134" t="str">
            <v xml:space="preserve">ADMINISTRATION     </v>
          </cell>
          <cell r="E134" t="str">
            <v>EMPLOYEE SCHEDULING</v>
          </cell>
          <cell r="F134">
            <v>75</v>
          </cell>
        </row>
        <row r="135">
          <cell r="C135">
            <v>46</v>
          </cell>
          <cell r="D135" t="str">
            <v xml:space="preserve">ADMINISTRATION     </v>
          </cell>
          <cell r="E135" t="str">
            <v>EXPENSE CONTROL</v>
          </cell>
          <cell r="F135">
            <v>65</v>
          </cell>
        </row>
        <row r="136">
          <cell r="C136">
            <v>47</v>
          </cell>
          <cell r="D136" t="str">
            <v xml:space="preserve">ADMINISTRATION     </v>
          </cell>
          <cell r="E136" t="str">
            <v>INVENTORY CONTROL</v>
          </cell>
          <cell r="F136">
            <v>80</v>
          </cell>
        </row>
        <row r="137">
          <cell r="C137">
            <v>48</v>
          </cell>
          <cell r="D137" t="str">
            <v xml:space="preserve">ADMINISTRATION     </v>
          </cell>
          <cell r="E137" t="str">
            <v>PURCHASING &amp; RECEIVING</v>
          </cell>
          <cell r="F137">
            <v>80</v>
          </cell>
        </row>
        <row r="138">
          <cell r="C138">
            <v>49</v>
          </cell>
          <cell r="D138" t="str">
            <v xml:space="preserve">ADMINISTRATION     </v>
          </cell>
          <cell r="E138" t="str">
            <v>OPERATING REPORTS</v>
          </cell>
          <cell r="F138">
            <v>40</v>
          </cell>
        </row>
        <row r="139">
          <cell r="C139">
            <v>50</v>
          </cell>
          <cell r="D139" t="str">
            <v xml:space="preserve">ADMINISTRATION     </v>
          </cell>
          <cell r="E139" t="str">
            <v>INTERNAL COMMUNICATION</v>
          </cell>
          <cell r="F139">
            <v>45</v>
          </cell>
        </row>
        <row r="140">
          <cell r="C140">
            <v>51</v>
          </cell>
          <cell r="D140" t="str">
            <v xml:space="preserve">ADMINISTRATION     </v>
          </cell>
          <cell r="E140" t="str">
            <v>OFFICE PROCEDURES</v>
          </cell>
          <cell r="F140">
            <v>80</v>
          </cell>
        </row>
        <row r="141">
          <cell r="C141">
            <v>52</v>
          </cell>
          <cell r="D141" t="str">
            <v xml:space="preserve">ADMINISTRATION     </v>
          </cell>
          <cell r="E141" t="str">
            <v>PAYROLL PROCEDURES</v>
          </cell>
          <cell r="F141">
            <v>90</v>
          </cell>
        </row>
        <row r="142">
          <cell r="C142">
            <v>53</v>
          </cell>
          <cell r="D142" t="str">
            <v xml:space="preserve">ADMINISTRATION     </v>
          </cell>
          <cell r="E142" t="str">
            <v>EMPLOYEE CONTENTMENT</v>
          </cell>
          <cell r="F142">
            <v>40</v>
          </cell>
        </row>
        <row r="143">
          <cell r="C143">
            <v>54</v>
          </cell>
          <cell r="D143" t="str">
            <v xml:space="preserve">ADMINISTRATION     </v>
          </cell>
          <cell r="E143" t="str">
            <v>STATISTICAL INFORMATION</v>
          </cell>
          <cell r="F143">
            <v>30</v>
          </cell>
        </row>
        <row r="144">
          <cell r="C144">
            <v>55</v>
          </cell>
          <cell r="D144" t="str">
            <v xml:space="preserve">ADMINISTRATION     </v>
          </cell>
          <cell r="E144" t="str">
            <v>ACCURATE FORECASTING</v>
          </cell>
          <cell r="F144">
            <v>35</v>
          </cell>
        </row>
        <row r="145">
          <cell r="D145" t="str">
            <v>END OF ADMINISTRATION</v>
          </cell>
        </row>
        <row r="146">
          <cell r="C146">
            <v>56</v>
          </cell>
          <cell r="D146" t="str">
            <v>DISTRIBUTION</v>
          </cell>
          <cell r="E146" t="str">
            <v>MARKET RESEARCH</v>
          </cell>
          <cell r="F146">
            <v>45</v>
          </cell>
        </row>
        <row r="147">
          <cell r="C147">
            <v>57</v>
          </cell>
          <cell r="D147" t="str">
            <v>DISTRIBUTION</v>
          </cell>
          <cell r="E147" t="str">
            <v>BUSINESS PROMOTION</v>
          </cell>
          <cell r="F147">
            <v>90</v>
          </cell>
        </row>
        <row r="148">
          <cell r="C148">
            <v>58</v>
          </cell>
          <cell r="D148" t="str">
            <v>DISTRIBUTION</v>
          </cell>
          <cell r="E148" t="str">
            <v>ADVERTISING BUDGET</v>
          </cell>
          <cell r="F148">
            <v>80</v>
          </cell>
        </row>
        <row r="149">
          <cell r="C149">
            <v>59</v>
          </cell>
          <cell r="D149" t="str">
            <v>DISTRIBUTION</v>
          </cell>
          <cell r="E149" t="str">
            <v>PROMOTION MEDIA</v>
          </cell>
          <cell r="F149">
            <v>80</v>
          </cell>
        </row>
        <row r="150">
          <cell r="C150">
            <v>60</v>
          </cell>
          <cell r="D150" t="str">
            <v>DISTRIBUTION</v>
          </cell>
          <cell r="E150" t="str">
            <v>PROMOTION POLICIES</v>
          </cell>
          <cell r="F150">
            <v>45</v>
          </cell>
        </row>
        <row r="151">
          <cell r="C151">
            <v>61</v>
          </cell>
          <cell r="D151" t="str">
            <v>DISTRIBUTION</v>
          </cell>
          <cell r="E151" t="str">
            <v>PROMOTION MANAGEMENT</v>
          </cell>
          <cell r="F151">
            <v>30</v>
          </cell>
        </row>
        <row r="152">
          <cell r="C152">
            <v>62</v>
          </cell>
          <cell r="D152" t="str">
            <v>DISTRIBUTION</v>
          </cell>
          <cell r="E152" t="str">
            <v>PROMOTION PERSONNEL</v>
          </cell>
          <cell r="F152">
            <v>30</v>
          </cell>
        </row>
        <row r="153">
          <cell r="C153">
            <v>63</v>
          </cell>
          <cell r="D153" t="str">
            <v>DISTRIBUTION</v>
          </cell>
          <cell r="E153" t="str">
            <v>PROMOTION TRAINING</v>
          </cell>
          <cell r="F153">
            <v>30</v>
          </cell>
        </row>
        <row r="154">
          <cell r="C154">
            <v>64</v>
          </cell>
          <cell r="D154" t="str">
            <v>DISTRIBUTION</v>
          </cell>
          <cell r="E154" t="str">
            <v>PROMOTION COMPENSATION</v>
          </cell>
          <cell r="F154">
            <v>90</v>
          </cell>
        </row>
        <row r="155">
          <cell r="C155">
            <v>65</v>
          </cell>
          <cell r="D155" t="str">
            <v>DISTRIBUTION</v>
          </cell>
          <cell r="E155" t="str">
            <v>CUSTOMER ATTITUDE</v>
          </cell>
          <cell r="F155">
            <v>90</v>
          </cell>
        </row>
        <row r="156">
          <cell r="C156">
            <v>66</v>
          </cell>
          <cell r="D156" t="str">
            <v>DISTRIBUTION</v>
          </cell>
          <cell r="E156" t="str">
            <v>CUSTOMER COMMUNICATION</v>
          </cell>
          <cell r="F156">
            <v>90</v>
          </cell>
        </row>
        <row r="157">
          <cell r="C157">
            <v>67</v>
          </cell>
          <cell r="D157" t="str">
            <v>DISTRIBUTION</v>
          </cell>
          <cell r="E157" t="str">
            <v>PRICING</v>
          </cell>
          <cell r="F157">
            <v>80</v>
          </cell>
        </row>
        <row r="158">
          <cell r="C158">
            <v>68</v>
          </cell>
          <cell r="D158" t="str">
            <v>DISTRIBUTION</v>
          </cell>
          <cell r="E158" t="str">
            <v>MARKET COVERAGE</v>
          </cell>
          <cell r="F158">
            <v>90</v>
          </cell>
        </row>
        <row r="159">
          <cell r="C159">
            <v>69</v>
          </cell>
          <cell r="D159" t="str">
            <v>DISTRIBUTION</v>
          </cell>
          <cell r="E159" t="str">
            <v>POTENTIAL VS. ACTUAL</v>
          </cell>
          <cell r="F159">
            <v>80</v>
          </cell>
        </row>
        <row r="160">
          <cell r="C160">
            <v>70</v>
          </cell>
          <cell r="D160" t="str">
            <v>DISTRIBUTION</v>
          </cell>
          <cell r="E160" t="str">
            <v>PRODUCTS/SERVICE ON TIME</v>
          </cell>
          <cell r="F160">
            <v>90</v>
          </cell>
        </row>
        <row r="161">
          <cell r="C161">
            <v>71</v>
          </cell>
          <cell r="D161" t="str">
            <v>DISTRIBUTION</v>
          </cell>
          <cell r="E161" t="str">
            <v>NEW CUSTOMER PROCESSING</v>
          </cell>
          <cell r="F161">
            <v>90</v>
          </cell>
        </row>
        <row r="162">
          <cell r="C162">
            <v>72</v>
          </cell>
          <cell r="D162" t="str">
            <v>DISTRIBUTION</v>
          </cell>
          <cell r="E162" t="str">
            <v>CUSTOMER INSIDE PROCESSING</v>
          </cell>
          <cell r="F162">
            <v>95</v>
          </cell>
        </row>
        <row r="163">
          <cell r="C163">
            <v>73</v>
          </cell>
          <cell r="D163" t="str">
            <v>DISTRIBUTION</v>
          </cell>
          <cell r="E163" t="str">
            <v>PROCESS METHODS</v>
          </cell>
          <cell r="F163">
            <v>90</v>
          </cell>
        </row>
        <row r="164">
          <cell r="C164">
            <v>74</v>
          </cell>
          <cell r="D164" t="str">
            <v>DISTRIBUTION</v>
          </cell>
          <cell r="E164" t="str">
            <v>SPACE UTILIZATION</v>
          </cell>
          <cell r="F164">
            <v>80</v>
          </cell>
        </row>
        <row r="165">
          <cell r="C165">
            <v>75</v>
          </cell>
          <cell r="D165" t="str">
            <v>DISTRIBUTION</v>
          </cell>
          <cell r="E165" t="str">
            <v>TERRITORY COVERAGE</v>
          </cell>
          <cell r="F165">
            <v>90</v>
          </cell>
        </row>
        <row r="166">
          <cell r="C166">
            <v>76</v>
          </cell>
          <cell r="D166" t="str">
            <v>DISTRIBUTION</v>
          </cell>
          <cell r="E166" t="str">
            <v>COMPUTER UTILIZATION</v>
          </cell>
          <cell r="F166">
            <v>90</v>
          </cell>
        </row>
        <row r="167">
          <cell r="C167">
            <v>77</v>
          </cell>
          <cell r="D167" t="str">
            <v>DISTRIBUTION</v>
          </cell>
          <cell r="E167" t="str">
            <v>CUSTOMER DIVERSIFICATION</v>
          </cell>
          <cell r="F167">
            <v>90</v>
          </cell>
        </row>
        <row r="168">
          <cell r="C168">
            <v>78</v>
          </cell>
          <cell r="D168" t="str">
            <v>DISTRIBUTION</v>
          </cell>
          <cell r="E168" t="str">
            <v>FOLLOWUP PROCESSING</v>
          </cell>
          <cell r="F168">
            <v>95</v>
          </cell>
        </row>
        <row r="169">
          <cell r="C169">
            <v>79</v>
          </cell>
          <cell r="D169" t="str">
            <v>DISTRIBUTION</v>
          </cell>
          <cell r="E169" t="str">
            <v>EQUIPMENT UTILIZATION</v>
          </cell>
          <cell r="F169">
            <v>90</v>
          </cell>
        </row>
        <row r="170">
          <cell r="C170">
            <v>80</v>
          </cell>
          <cell r="D170" t="str">
            <v>DISTRIBUTION</v>
          </cell>
          <cell r="E170" t="str">
            <v>ROUTING</v>
          </cell>
          <cell r="F170">
            <v>90</v>
          </cell>
        </row>
      </sheetData>
      <sheetData sheetId="5" refreshError="1">
        <row r="2">
          <cell r="A2" t="str">
            <v>Accounts Payable Aging</v>
          </cell>
          <cell r="B2" t="str">
            <v>Cash Flow Sensitivity AR</v>
          </cell>
          <cell r="C2" t="str">
            <v>H-Factor</v>
          </cell>
          <cell r="D2" t="str">
            <v>Productivity III</v>
          </cell>
          <cell r="E2" t="str">
            <v>Summary Analysis</v>
          </cell>
          <cell r="F2" t="str">
            <v>What-if Logit Analysis</v>
          </cell>
          <cell r="H2" t="str">
            <v>• Summary Analysis</v>
          </cell>
          <cell r="I2" t="str">
            <v>• Master Index</v>
          </cell>
          <cell r="J2" t="str">
            <v>• Industry Analysis</v>
          </cell>
          <cell r="K2" t="str">
            <v>• Productivity II</v>
          </cell>
          <cell r="L2" t="str">
            <v>• SIC Comparative RMA Analysis</v>
          </cell>
          <cell r="N2" t="str">
            <v>• Summary Analysis</v>
          </cell>
          <cell r="O2" t="str">
            <v>• Cash Flow Process</v>
          </cell>
          <cell r="P2" t="str">
            <v>• Financial Summary</v>
          </cell>
          <cell r="Q2" t="str">
            <v>• Productivity I-Survey</v>
          </cell>
          <cell r="R2" t="str">
            <v>• Times Interest Earned Ratio</v>
          </cell>
        </row>
        <row r="3">
          <cell r="A3" t="str">
            <v>Accounts Receivable Aging</v>
          </cell>
          <cell r="B3" t="str">
            <v>Chart of Accounts</v>
          </cell>
          <cell r="C3" t="str">
            <v>Industry Analysis</v>
          </cell>
          <cell r="D3" t="str">
            <v>Productivity I-Survey</v>
          </cell>
          <cell r="E3" t="str">
            <v>Support</v>
          </cell>
          <cell r="F3" t="str">
            <v>What-if Master Data Entry</v>
          </cell>
          <cell r="H3" t="str">
            <v>• Analysis Details</v>
          </cell>
          <cell r="I3" t="str">
            <v>• Accounts Payable Aging</v>
          </cell>
          <cell r="J3" t="str">
            <v>• Optimal Performance</v>
          </cell>
          <cell r="K3" t="str">
            <v>• Productivity III</v>
          </cell>
          <cell r="L3" t="str">
            <v>• Standard Industrial Codes</v>
          </cell>
          <cell r="N3" t="str">
            <v>• Analysis Details</v>
          </cell>
          <cell r="O3" t="str">
            <v>• Cash Flow Sensitivity Analysis</v>
          </cell>
          <cell r="P3" t="str">
            <v>• Forecast Analysis</v>
          </cell>
          <cell r="Q3" t="str">
            <v>• Productivity IV</v>
          </cell>
          <cell r="R3" t="str">
            <v>• Total Expenses Chart</v>
          </cell>
        </row>
        <row r="4">
          <cell r="A4" t="str">
            <v>Audit Assessment Key</v>
          </cell>
          <cell r="B4" t="str">
            <v>Comp. Balance Sheet</v>
          </cell>
          <cell r="C4" t="str">
            <v>Inventory Turnover Ratio</v>
          </cell>
          <cell r="D4" t="str">
            <v>Productivity IV</v>
          </cell>
          <cell r="E4" t="str">
            <v>The Business Audit Background</v>
          </cell>
          <cell r="F4" t="str">
            <v>What-if Proforma Balance</v>
          </cell>
          <cell r="H4" t="str">
            <v>• What-if Rating Details</v>
          </cell>
          <cell r="I4" t="str">
            <v>• Accounts Receivable Aging</v>
          </cell>
          <cell r="J4" t="str">
            <v>• Payroll Analysis</v>
          </cell>
          <cell r="K4" t="str">
            <v>• Productivity I-Survey</v>
          </cell>
          <cell r="L4" t="str">
            <v>• Weekly Profit Tracking</v>
          </cell>
          <cell r="N4" t="str">
            <v>• What-if Rating Details</v>
          </cell>
          <cell r="O4" t="str">
            <v>• Cash Flow Sensitivity AR</v>
          </cell>
          <cell r="P4" t="str">
            <v>• G&amp;A Expenses Chart</v>
          </cell>
          <cell r="Q4" t="str">
            <v>• Profit Chart</v>
          </cell>
          <cell r="R4" t="str">
            <v>• Weekly Profit Tracking</v>
          </cell>
        </row>
        <row r="5">
          <cell r="A5" t="str">
            <v>Automatic Audit</v>
          </cell>
          <cell r="B5" t="str">
            <v>Comp. Income Statement</v>
          </cell>
          <cell r="C5" t="str">
            <v>Labor Expenses Chart</v>
          </cell>
          <cell r="D5" t="str">
            <v>Profit Chart</v>
          </cell>
          <cell r="E5" t="str">
            <v>Times Interest Earned Ratio</v>
          </cell>
          <cell r="F5" t="str">
            <v>What-if Proforma Income</v>
          </cell>
          <cell r="H5" t="str">
            <v>• Master Data Entry</v>
          </cell>
          <cell r="I5" t="str">
            <v>• Credit Application</v>
          </cell>
          <cell r="J5" t="str">
            <v>• Perpetual Inventory Control</v>
          </cell>
          <cell r="K5" t="str">
            <v>• Productivity IV</v>
          </cell>
          <cell r="N5" t="str">
            <v>• Master Data Entry</v>
          </cell>
          <cell r="O5" t="str">
            <v>• Chart of Accounts</v>
          </cell>
          <cell r="P5" t="str">
            <v>• Gross Profit Margin</v>
          </cell>
          <cell r="Q5" t="str">
            <v>• Proforma Balance</v>
          </cell>
          <cell r="R5" t="str">
            <v>• What-if BE Adjusted</v>
          </cell>
        </row>
        <row r="6">
          <cell r="A6" t="str">
            <v>Average Collection Period</v>
          </cell>
          <cell r="B6" t="str">
            <v>Consultant Rating Cover Sheet</v>
          </cell>
          <cell r="C6" t="str">
            <v>License Agreement</v>
          </cell>
          <cell r="D6" t="str">
            <v>Proforma Balance</v>
          </cell>
          <cell r="E6" t="str">
            <v>Total Expenses Chart</v>
          </cell>
          <cell r="F6" t="str">
            <v>What-if Rating Details</v>
          </cell>
          <cell r="H6" t="str">
            <v>• What-if Master Data Entry</v>
          </cell>
          <cell r="I6" t="str">
            <v>• Daily Profit Tracking</v>
          </cell>
          <cell r="J6" t="str">
            <v>• Productivity I</v>
          </cell>
          <cell r="K6" t="str">
            <v>• Projected Cash Flow</v>
          </cell>
          <cell r="N6" t="str">
            <v>• What-if Master Data Entry</v>
          </cell>
          <cell r="O6" t="str">
            <v>• Comp. Balance Sheet</v>
          </cell>
          <cell r="P6" t="str">
            <v>• Industry Analysis</v>
          </cell>
          <cell r="Q6" t="str">
            <v>• Proforma Income</v>
          </cell>
          <cell r="R6" t="str">
            <v>• What-if Breakdown of Costs</v>
          </cell>
        </row>
        <row r="7">
          <cell r="A7" t="str">
            <v>BE Adjusted</v>
          </cell>
          <cell r="B7" t="str">
            <v>Copyright</v>
          </cell>
          <cell r="C7" t="str">
            <v>Logit Analysis</v>
          </cell>
          <cell r="D7" t="str">
            <v>Proforma Income</v>
          </cell>
          <cell r="E7" t="str">
            <v>Weekly Profit Tracking</v>
          </cell>
          <cell r="F7" t="str">
            <v>What-if Sales vs. Expense</v>
          </cell>
          <cell r="N7" t="str">
            <v>• Master Index</v>
          </cell>
          <cell r="O7" t="str">
            <v>• Comp. Income Statement</v>
          </cell>
          <cell r="P7" t="str">
            <v>• Inventory Turnover Ratio</v>
          </cell>
          <cell r="Q7" t="str">
            <v>• Projected Cash Flow</v>
          </cell>
          <cell r="R7" t="str">
            <v>• What-if Breakeven 4 Periods</v>
          </cell>
        </row>
        <row r="8">
          <cell r="A8" t="str">
            <v>Breakdown of Costs</v>
          </cell>
          <cell r="B8" t="str">
            <v>Cover Sheet</v>
          </cell>
          <cell r="C8" t="str">
            <v>Manual Audit</v>
          </cell>
          <cell r="D8" t="str">
            <v>Quick Ratio</v>
          </cell>
          <cell r="E8" t="str">
            <v>What-if BE Adjusted</v>
          </cell>
          <cell r="F8" t="str">
            <v>What-if Snapshot</v>
          </cell>
          <cell r="N8" t="str">
            <v>• Accounts Payable Aging</v>
          </cell>
          <cell r="O8" t="str">
            <v>• Cover Sheet</v>
          </cell>
          <cell r="P8" t="str">
            <v>• Labor Expenses Chart</v>
          </cell>
          <cell r="Q8" t="str">
            <v>• Quick Ratio</v>
          </cell>
          <cell r="R8" t="str">
            <v>• What-if Comp. Balance Sheet</v>
          </cell>
        </row>
        <row r="9">
          <cell r="A9" t="str">
            <v>Breakeven 4 Periods</v>
          </cell>
          <cell r="B9" t="str">
            <v>Credit Application</v>
          </cell>
          <cell r="C9" t="str">
            <v>Market Value Analysis</v>
          </cell>
          <cell r="D9" t="str">
            <v>Rating by Consultant</v>
          </cell>
          <cell r="E9" t="str">
            <v>What-if Breakdown of Costs</v>
          </cell>
          <cell r="F9" t="str">
            <v>What-if Springate</v>
          </cell>
          <cell r="N9" t="str">
            <v>• Accounts Receivable Aging</v>
          </cell>
          <cell r="O9" t="str">
            <v>• Credit Application</v>
          </cell>
          <cell r="P9" t="str">
            <v>• Market Value Analysis</v>
          </cell>
          <cell r="Q9" t="str">
            <v>• Rating By Owner</v>
          </cell>
          <cell r="R9" t="str">
            <v>• What-if Comp. Income Statement</v>
          </cell>
        </row>
        <row r="10">
          <cell r="A10" t="str">
            <v>Breakeven Analysis</v>
          </cell>
          <cell r="B10" t="str">
            <v>Current Ratio</v>
          </cell>
          <cell r="C10" t="str">
            <v>Market Value Explained</v>
          </cell>
          <cell r="D10" t="str">
            <v>Rating By Consultant Summary</v>
          </cell>
          <cell r="E10" t="str">
            <v>What-if Breakeven 4 Periods</v>
          </cell>
          <cell r="F10" t="str">
            <v>What-if Stock Valuation</v>
          </cell>
          <cell r="N10" t="str">
            <v>• Average Collection Period</v>
          </cell>
          <cell r="O10" t="str">
            <v>• Current Ratio</v>
          </cell>
          <cell r="P10" t="str">
            <v>• Materials Cost Chart</v>
          </cell>
          <cell r="Q10" t="str">
            <v>• Rating By Owner Summary</v>
          </cell>
          <cell r="R10" t="str">
            <v>• What-if Cover Sheet</v>
          </cell>
        </row>
        <row r="11">
          <cell r="A11" t="str">
            <v>Breakeven Analysis (2)</v>
          </cell>
          <cell r="B11" t="str">
            <v>Current Summary Chart</v>
          </cell>
          <cell r="C11" t="str">
            <v>Master Data Entry</v>
          </cell>
          <cell r="D11" t="str">
            <v>Rating By Owner</v>
          </cell>
          <cell r="E11" t="str">
            <v>What-if Breakeven Analysis</v>
          </cell>
          <cell r="F11" t="str">
            <v>What-if Z-Score (1) Chart</v>
          </cell>
          <cell r="N11" t="str">
            <v>• BE Adjusted</v>
          </cell>
          <cell r="O11" t="str">
            <v>• Current Summary Chart</v>
          </cell>
          <cell r="P11" t="str">
            <v>• Net Profit Margin</v>
          </cell>
          <cell r="Q11" t="str">
            <v>• Ratios Introduction</v>
          </cell>
          <cell r="R11" t="str">
            <v>• What-if Executive Summary</v>
          </cell>
        </row>
        <row r="12">
          <cell r="A12" t="str">
            <v>Breakeven Analysis (3)</v>
          </cell>
          <cell r="B12" t="str">
            <v>Daily Profit Tracking</v>
          </cell>
          <cell r="C12" t="str">
            <v>Master Index</v>
          </cell>
          <cell r="D12" t="str">
            <v>Rating By Owner Summary</v>
          </cell>
          <cell r="E12" t="str">
            <v>What-if Breakeven Analysis (2)</v>
          </cell>
          <cell r="F12" t="str">
            <v>What-if Z-Score (2) Chart</v>
          </cell>
          <cell r="N12" t="str">
            <v>• Breakdown of Costs</v>
          </cell>
          <cell r="O12" t="str">
            <v>• Daily Profit Tracking</v>
          </cell>
          <cell r="P12" t="str">
            <v>• Optimal Performance</v>
          </cell>
          <cell r="Q12" t="str">
            <v>• Return on Assets</v>
          </cell>
          <cell r="R12" t="str">
            <v>• What-if Expanded Ratios</v>
          </cell>
        </row>
        <row r="13">
          <cell r="A13" t="str">
            <v>Breakeven Analysis (4)</v>
          </cell>
          <cell r="B13" t="str">
            <v>Dashboard</v>
          </cell>
          <cell r="C13" t="str">
            <v>Materials Cost Chart</v>
          </cell>
          <cell r="D13" t="str">
            <v>Rating Details</v>
          </cell>
          <cell r="E13" t="str">
            <v>What-if Breakeven Analysis (3)</v>
          </cell>
          <cell r="F13" t="str">
            <v>What-if Z-Score (3) Chart</v>
          </cell>
          <cell r="N13" t="str">
            <v>• Breakeven 4 Periods</v>
          </cell>
          <cell r="O13" t="str">
            <v>• Debt Ratio</v>
          </cell>
          <cell r="P13" t="str">
            <v>• Owner Rating Cover Sheet</v>
          </cell>
          <cell r="Q13" t="str">
            <v>• Return on Equity</v>
          </cell>
          <cell r="R13" t="str">
            <v>• What-if Financial Summary</v>
          </cell>
        </row>
        <row r="14">
          <cell r="A14" t="str">
            <v>Break-Even Applied</v>
          </cell>
          <cell r="B14" t="str">
            <v>Debt Ratio</v>
          </cell>
          <cell r="C14" t="str">
            <v>Mother</v>
          </cell>
          <cell r="D14" t="str">
            <v>Ratios Introduction</v>
          </cell>
          <cell r="E14" t="str">
            <v>What-if Breakeven Analysis (4)</v>
          </cell>
          <cell r="F14" t="str">
            <v>What-if Z-Score Analysis (1)</v>
          </cell>
          <cell r="N14" t="str">
            <v>• Break-Even Applied</v>
          </cell>
          <cell r="O14" t="str">
            <v>• Earnings Per Share</v>
          </cell>
          <cell r="P14" t="str">
            <v>• Ownership Chart</v>
          </cell>
          <cell r="Q14" t="str">
            <v>• Sales Performance Chart</v>
          </cell>
          <cell r="R14" t="str">
            <v>• What-if Forecast Analysis</v>
          </cell>
        </row>
        <row r="15">
          <cell r="A15" t="str">
            <v>Business Audit Introduction</v>
          </cell>
          <cell r="B15" t="str">
            <v>Earnings Per Share</v>
          </cell>
          <cell r="C15" t="str">
            <v>Mother 4 Periods</v>
          </cell>
          <cell r="D15" t="str">
            <v>Return on Assets</v>
          </cell>
          <cell r="E15" t="str">
            <v>What-if Cash Flow 4 Years</v>
          </cell>
          <cell r="F15" t="str">
            <v>What-if Z-Score Analysis (2)</v>
          </cell>
          <cell r="N15" t="str">
            <v>• Cash Flow 4 Yrs Quarterly</v>
          </cell>
          <cell r="O15" t="str">
            <v>• Equity Ratio</v>
          </cell>
          <cell r="P15" t="str">
            <v>• Payroll Analysis</v>
          </cell>
          <cell r="Q15" t="str">
            <v>• Sales Projection Chart</v>
          </cell>
          <cell r="R15" t="str">
            <v>• What-if Proforma Balance</v>
          </cell>
        </row>
        <row r="16">
          <cell r="A16" t="str">
            <v>Cash Flow 4 Years</v>
          </cell>
          <cell r="B16" t="str">
            <v>Equity Ratio</v>
          </cell>
          <cell r="C16" t="str">
            <v>Mother Quick</v>
          </cell>
          <cell r="D16" t="str">
            <v>Return on Equity</v>
          </cell>
          <cell r="E16" t="str">
            <v>What-if Cash Flow 8 Years</v>
          </cell>
          <cell r="F16" t="str">
            <v>What-if Z-Score Analysis (3)</v>
          </cell>
          <cell r="N16" t="str">
            <v>• Cash Flow Cycle</v>
          </cell>
          <cell r="O16" t="str">
            <v>• Executive Summary</v>
          </cell>
          <cell r="P16" t="str">
            <v>• Perpetual Inventory Control</v>
          </cell>
          <cell r="Q16" t="str">
            <v>• Sales vs. Expense</v>
          </cell>
          <cell r="R16" t="str">
            <v>• What-if Proforma Income</v>
          </cell>
        </row>
        <row r="17">
          <cell r="A17" t="str">
            <v>Cash Flow 4 Yrs Quarterly</v>
          </cell>
          <cell r="B17" t="str">
            <v>Executive Summary</v>
          </cell>
          <cell r="C17" t="str">
            <v>Net Profit Margin</v>
          </cell>
          <cell r="D17" t="str">
            <v>Sales Performance Chart</v>
          </cell>
          <cell r="E17" t="str">
            <v>What-if Comp. Balance Sheet</v>
          </cell>
          <cell r="F17" t="str">
            <v>What-if Z-Score Explained</v>
          </cell>
          <cell r="N17" t="str">
            <v>• Cash Flow Forecast 12 Months</v>
          </cell>
          <cell r="O17" t="str">
            <v>• Expanded Ratios</v>
          </cell>
          <cell r="P17" t="str">
            <v>• Productivity I</v>
          </cell>
          <cell r="Q17" t="str">
            <v>• SIC Comparative RMA Analysis</v>
          </cell>
          <cell r="R17" t="str">
            <v>• What-if Projected Cash Flow</v>
          </cell>
        </row>
        <row r="18">
          <cell r="A18" t="str">
            <v>Cash Flow 8 Years</v>
          </cell>
          <cell r="B18" t="str">
            <v>Expanded Ratios</v>
          </cell>
          <cell r="C18" t="str">
            <v>Optimal Performance</v>
          </cell>
          <cell r="D18" t="str">
            <v>Sales Projection Chart</v>
          </cell>
          <cell r="E18" t="str">
            <v>What-if Comp. Income Statement</v>
          </cell>
          <cell r="F18" t="str">
            <v>Z-Score (1) Chart</v>
          </cell>
          <cell r="N18" t="str">
            <v>• Cash Flow Forecast Daily</v>
          </cell>
          <cell r="O18" t="str">
            <v>• Expense Analysis</v>
          </cell>
          <cell r="P18" t="str">
            <v>• Productivity II</v>
          </cell>
          <cell r="Q18" t="str">
            <v>• Snapshot</v>
          </cell>
          <cell r="R18" t="str">
            <v>• What-if Sales vs. Expense</v>
          </cell>
        </row>
        <row r="19">
          <cell r="A19" t="str">
            <v>Cash Flow Cycle</v>
          </cell>
          <cell r="B19" t="str">
            <v>Expense Analysis</v>
          </cell>
          <cell r="C19" t="str">
            <v>Owner Rating Cover Sheet</v>
          </cell>
          <cell r="D19" t="str">
            <v>Sales vs. Expense</v>
          </cell>
          <cell r="E19" t="str">
            <v>What-if Cover Sheet</v>
          </cell>
          <cell r="F19" t="str">
            <v>Z-Score (2) Chart</v>
          </cell>
        </row>
        <row r="20">
          <cell r="A20" t="str">
            <v>Cash Flow Forecast 12 Months</v>
          </cell>
          <cell r="B20" t="str">
            <v>Expense Budget</v>
          </cell>
          <cell r="C20" t="str">
            <v>Ownership Chart</v>
          </cell>
          <cell r="D20" t="str">
            <v>SIC Comparative RMA Analysis</v>
          </cell>
          <cell r="E20" t="str">
            <v>What-if Executive Summary</v>
          </cell>
          <cell r="F20" t="str">
            <v>Z-Score (3) Chart</v>
          </cell>
        </row>
        <row r="21">
          <cell r="A21" t="str">
            <v>Cash Flow Forecast Daily</v>
          </cell>
          <cell r="B21" t="str">
            <v>Financial Summary</v>
          </cell>
          <cell r="C21" t="str">
            <v>Payroll Analysis</v>
          </cell>
          <cell r="D21" t="str">
            <v>Snapshot</v>
          </cell>
          <cell r="E21" t="str">
            <v>What-if Expanded Ratios</v>
          </cell>
          <cell r="F21" t="str">
            <v>Z-Score Analysis (1)</v>
          </cell>
        </row>
        <row r="22">
          <cell r="A22" t="str">
            <v>Cash Flow Forecast Weekly</v>
          </cell>
          <cell r="B22" t="str">
            <v>Forecast Analysis</v>
          </cell>
          <cell r="C22" t="str">
            <v>Perpetual Inventory Control</v>
          </cell>
          <cell r="D22" t="str">
            <v>Springate</v>
          </cell>
          <cell r="E22" t="str">
            <v>What-if Financial Summary</v>
          </cell>
          <cell r="F22" t="str">
            <v>Z-Score Analysis (2)</v>
          </cell>
        </row>
        <row r="23">
          <cell r="A23" t="str">
            <v>Cash Flow Process</v>
          </cell>
          <cell r="B23" t="str">
            <v>G&amp;A Expenses Chart</v>
          </cell>
          <cell r="C23" t="str">
            <v>Productivity I</v>
          </cell>
          <cell r="D23" t="str">
            <v>Standard Industrial Codes</v>
          </cell>
          <cell r="E23" t="str">
            <v>What-if Forecast Analysis</v>
          </cell>
          <cell r="F23" t="str">
            <v>Z-Score Analysis (3)</v>
          </cell>
        </row>
        <row r="24">
          <cell r="A24" t="str">
            <v>Cash Flow Sensitivity Analysis</v>
          </cell>
          <cell r="B24" t="str">
            <v>Gross Profit Margin</v>
          </cell>
          <cell r="C24" t="str">
            <v>Productivity II</v>
          </cell>
          <cell r="D24" t="str">
            <v>Stock Valuation</v>
          </cell>
          <cell r="E24" t="str">
            <v>What-if H-Factor</v>
          </cell>
          <cell r="F24" t="str">
            <v>Z-Score Explained</v>
          </cell>
          <cell r="N24" t="str">
            <v>• Cash Flow Forecast Weekly</v>
          </cell>
          <cell r="O24" t="str">
            <v>• Expense Budget</v>
          </cell>
          <cell r="P24" t="str">
            <v>• Productivity III</v>
          </cell>
          <cell r="Q24" t="str">
            <v>• Standard Industrial Codes</v>
          </cell>
          <cell r="R24" t="str">
            <v>• What-if Snapshot</v>
          </cell>
        </row>
        <row r="31">
          <cell r="A31" t="str">
            <v>Mother</v>
          </cell>
          <cell r="B31" t="str">
            <v>Executive Summary</v>
          </cell>
          <cell r="C31" t="str">
            <v>What-if Sales vs. Expense</v>
          </cell>
          <cell r="D31" t="str">
            <v>What-if Z-Score (3) Chart</v>
          </cell>
          <cell r="E31" t="str">
            <v>Productivity III</v>
          </cell>
          <cell r="F31" t="str">
            <v>Expanded Ratios</v>
          </cell>
          <cell r="H31" t="str">
            <v>• Summary Analysis</v>
          </cell>
          <cell r="I31" t="str">
            <v>• Master Index</v>
          </cell>
          <cell r="J31" t="str">
            <v>• Productivity I-Survey</v>
          </cell>
          <cell r="K31" t="str">
            <v>• SIC Comparative RMA Analysis</v>
          </cell>
          <cell r="L31" t="str">
            <v>• Accounts Receivable Aging</v>
          </cell>
          <cell r="N31" t="str">
            <v>• Summary Analysis</v>
          </cell>
          <cell r="O31" t="str">
            <v>• Forecast Analysis</v>
          </cell>
          <cell r="P31" t="str">
            <v>• Break-Even Applied</v>
          </cell>
          <cell r="Q31" t="str">
            <v>• Productivity IV</v>
          </cell>
          <cell r="R31" t="str">
            <v>• Times Interest Earned Ratio</v>
          </cell>
        </row>
        <row r="32">
          <cell r="A32" t="str">
            <v>Master Index</v>
          </cell>
          <cell r="B32" t="str">
            <v>What-if Executive Summary</v>
          </cell>
          <cell r="C32" t="str">
            <v>Stock Valuation</v>
          </cell>
          <cell r="D32" t="str">
            <v>Z-Score Analysis (1)</v>
          </cell>
          <cell r="E32" t="str">
            <v>Productivity IV</v>
          </cell>
          <cell r="F32" t="str">
            <v>What-if Expanded Ratios</v>
          </cell>
          <cell r="H32" t="str">
            <v>• Analysis Details</v>
          </cell>
          <cell r="I32" t="str">
            <v>• Optimal Performance</v>
          </cell>
          <cell r="J32" t="str">
            <v>• Productivity I</v>
          </cell>
          <cell r="K32" t="str">
            <v>• Standard Industrial Codes</v>
          </cell>
          <cell r="L32" t="str">
            <v>• Accounts Payable Aging</v>
          </cell>
          <cell r="N32" t="str">
            <v>• Analysis Details</v>
          </cell>
          <cell r="O32" t="str">
            <v>• What-if Forecast Analysis</v>
          </cell>
          <cell r="P32" t="str">
            <v>• Breakeven 4 Periods</v>
          </cell>
          <cell r="Q32" t="str">
            <v>• Owner Rating Cover Sheet</v>
          </cell>
          <cell r="R32" t="str">
            <v>• Expanded Ratios</v>
          </cell>
        </row>
        <row r="33">
          <cell r="A33" t="str">
            <v>Summary Analysis</v>
          </cell>
          <cell r="B33" t="str">
            <v>Comp. Income Statement</v>
          </cell>
          <cell r="C33" t="str">
            <v>What-if Stock Valuation</v>
          </cell>
          <cell r="D33" t="str">
            <v>What-if Z-Score Analysis (1)</v>
          </cell>
          <cell r="E33" t="str">
            <v>Rating by Consultant</v>
          </cell>
          <cell r="F33" t="str">
            <v>Daily Profit Tracking</v>
          </cell>
          <cell r="H33" t="str">
            <v>• What-if Rating Details</v>
          </cell>
          <cell r="I33" t="str">
            <v>• Payroll Analysis</v>
          </cell>
          <cell r="J33" t="str">
            <v>• Productivity II</v>
          </cell>
          <cell r="K33" t="str">
            <v>• Daily Profit Tracking</v>
          </cell>
          <cell r="L33" t="str">
            <v>• Perpetual Inventory Control</v>
          </cell>
          <cell r="N33" t="str">
            <v>• What-if Rating Details</v>
          </cell>
          <cell r="O33" t="str">
            <v>• Market Value Analysis</v>
          </cell>
          <cell r="P33" t="str">
            <v>• What-if Breakeven 4 Periods</v>
          </cell>
          <cell r="Q33" t="str">
            <v>• Rating By Owner</v>
          </cell>
          <cell r="R33" t="str">
            <v>• What-if Expanded Ratios</v>
          </cell>
        </row>
        <row r="34">
          <cell r="A34" t="str">
            <v>Rating Details</v>
          </cell>
          <cell r="B34" t="str">
            <v>What-if Comp. Income Statement</v>
          </cell>
          <cell r="C34" t="str">
            <v>Breakdown of Costs</v>
          </cell>
          <cell r="D34" t="str">
            <v>Z-Score Analysis (2)</v>
          </cell>
          <cell r="E34" t="str">
            <v>Consultant Rating Cover Sheet</v>
          </cell>
          <cell r="F34" t="str">
            <v>Weekly Profit Tracking</v>
          </cell>
          <cell r="H34" t="str">
            <v>• Master Data Entry</v>
          </cell>
          <cell r="I34" t="str">
            <v>• Projected Cash Flow</v>
          </cell>
          <cell r="J34" t="str">
            <v>• Productivity III</v>
          </cell>
          <cell r="K34" t="str">
            <v>• Weekly Profit Tracking</v>
          </cell>
          <cell r="N34" t="str">
            <v>• Master Data Entry</v>
          </cell>
          <cell r="O34" t="str">
            <v>• Optimal Performance</v>
          </cell>
          <cell r="P34" t="str">
            <v>• Current Summary Chart</v>
          </cell>
          <cell r="Q34" t="str">
            <v>• Rating By Owner Summary</v>
          </cell>
          <cell r="R34" t="str">
            <v>• Daily Profit Tracking</v>
          </cell>
        </row>
        <row r="35">
          <cell r="A35" t="str">
            <v>What-if Rating Details</v>
          </cell>
          <cell r="B35" t="str">
            <v>Comp. Balance Sheet</v>
          </cell>
          <cell r="C35" t="str">
            <v>What-if Breakdown of Costs</v>
          </cell>
          <cell r="D35" t="str">
            <v>What-if Z-Score Analysis (2)</v>
          </cell>
          <cell r="E35" t="str">
            <v>Rating By Consultant Summary</v>
          </cell>
          <cell r="F35" t="str">
            <v>Credit Application</v>
          </cell>
          <cell r="H35" t="str">
            <v>• What-if Master Data Entry</v>
          </cell>
          <cell r="I35" t="str">
            <v>• Industry Analysis</v>
          </cell>
          <cell r="J35" t="str">
            <v>• Productivity IV</v>
          </cell>
          <cell r="K35" t="str">
            <v>• Credit Application</v>
          </cell>
          <cell r="N35" t="str">
            <v>• What-if Master Data Entry</v>
          </cell>
          <cell r="O35" t="str">
            <v>• Payroll Analysis</v>
          </cell>
          <cell r="P35" t="str">
            <v>• Sales Performance Chart</v>
          </cell>
          <cell r="Q35" t="str">
            <v>• SIC Comparative RMA Analysis</v>
          </cell>
          <cell r="R35" t="str">
            <v>• Weekly Profit Tracking</v>
          </cell>
        </row>
        <row r="36">
          <cell r="A36" t="str">
            <v>Master Data Entry</v>
          </cell>
          <cell r="B36" t="str">
            <v>What-if Comp. Balance Sheet</v>
          </cell>
          <cell r="C36" t="str">
            <v>BE Adjusted</v>
          </cell>
          <cell r="D36" t="str">
            <v>Z-Score Analysis (3)</v>
          </cell>
          <cell r="E36" t="str">
            <v>Rating By Owner</v>
          </cell>
          <cell r="F36" t="str">
            <v>Accounts Receivable Aging</v>
          </cell>
          <cell r="N36" t="str">
            <v>• Master Index</v>
          </cell>
          <cell r="O36" t="str">
            <v>• Expense Analysis</v>
          </cell>
          <cell r="P36" t="str">
            <v>• Total Expenses Chart</v>
          </cell>
          <cell r="Q36" t="str">
            <v>• Standard Industrial Codes</v>
          </cell>
          <cell r="R36" t="str">
            <v>• Credit Application</v>
          </cell>
        </row>
        <row r="37">
          <cell r="A37" t="str">
            <v>What-if Master Data Entry</v>
          </cell>
          <cell r="B37" t="str">
            <v>Logit Analysis</v>
          </cell>
          <cell r="C37" t="str">
            <v>What-if BE Adjusted</v>
          </cell>
          <cell r="D37" t="str">
            <v>What-if Z-Score Analysis (3)</v>
          </cell>
          <cell r="E37" t="str">
            <v>Owner Rating Cover Sheet</v>
          </cell>
          <cell r="F37" t="str">
            <v>Accounts Payable Aging</v>
          </cell>
          <cell r="N37" t="str">
            <v>• Snapshot</v>
          </cell>
          <cell r="O37" t="str">
            <v>• Proforma Balance</v>
          </cell>
          <cell r="P37" t="str">
            <v>• Materials Cost Chart</v>
          </cell>
          <cell r="Q37" t="str">
            <v>• Ratios Introduction</v>
          </cell>
          <cell r="R37" t="str">
            <v>• Accounts Receivable Aging</v>
          </cell>
        </row>
        <row r="38">
          <cell r="A38" t="str">
            <v>Forecast Analysis</v>
          </cell>
          <cell r="B38" t="str">
            <v>What-if Logit Analysis</v>
          </cell>
          <cell r="C38" t="str">
            <v>Break-Even Applied</v>
          </cell>
          <cell r="D38" t="str">
            <v>Z-Score Explained</v>
          </cell>
          <cell r="E38" t="str">
            <v>Rating By Owner Summary</v>
          </cell>
          <cell r="F38" t="str">
            <v>Perpetual Inventory Control</v>
          </cell>
          <cell r="N38" t="str">
            <v>• What-if Snapshot</v>
          </cell>
          <cell r="O38" t="str">
            <v>• What-if Proforma Balance</v>
          </cell>
          <cell r="P38" t="str">
            <v>• G&amp;A Expenses Chart</v>
          </cell>
          <cell r="Q38" t="str">
            <v>• Current Ratio</v>
          </cell>
          <cell r="R38" t="str">
            <v>• Accounts Payable Aging</v>
          </cell>
        </row>
        <row r="39">
          <cell r="A39" t="str">
            <v>What-if Forecast Analysis</v>
          </cell>
          <cell r="B39" t="str">
            <v>H-Factor</v>
          </cell>
          <cell r="C39" t="str">
            <v>Breakeven 4 Periods</v>
          </cell>
          <cell r="D39" t="str">
            <v>What-if Z-Score Explained</v>
          </cell>
          <cell r="E39" t="str">
            <v>SIC Comparative RMA Analysis</v>
          </cell>
          <cell r="F39" t="str">
            <v>Cash Flow Process</v>
          </cell>
        </row>
        <row r="40">
          <cell r="A40" t="str">
            <v>Financial Summary</v>
          </cell>
          <cell r="B40" t="str">
            <v>What-if H-Factor</v>
          </cell>
          <cell r="C40" t="str">
            <v>What-if Breakeven 4 Periods</v>
          </cell>
          <cell r="D40" t="str">
            <v>Current Summary Chart</v>
          </cell>
          <cell r="E40" t="str">
            <v>Standard Industrial Codes</v>
          </cell>
          <cell r="F40" t="str">
            <v>Cash Flow Cycle</v>
          </cell>
        </row>
        <row r="41">
          <cell r="A41" t="str">
            <v>What-if Financial Summary</v>
          </cell>
          <cell r="B41" t="str">
            <v>Springate</v>
          </cell>
          <cell r="C41" t="str">
            <v>Breakeven Analysis</v>
          </cell>
          <cell r="D41" t="str">
            <v>Sales Performance Chart</v>
          </cell>
          <cell r="E41" t="str">
            <v>Ratios Introduction</v>
          </cell>
          <cell r="F41" t="str">
            <v>Cash Flow 4 Years</v>
          </cell>
        </row>
        <row r="42">
          <cell r="A42" t="str">
            <v>The Business Audit Background</v>
          </cell>
          <cell r="B42" t="str">
            <v>What-if Springate</v>
          </cell>
          <cell r="C42" t="str">
            <v>What-if Breakeven Analysis</v>
          </cell>
          <cell r="D42" t="str">
            <v>Total Expenses Chart</v>
          </cell>
          <cell r="E42" t="str">
            <v>Current Ratio</v>
          </cell>
          <cell r="F42" t="str">
            <v>What-if Cash Flow 4 Years</v>
          </cell>
        </row>
        <row r="43">
          <cell r="A43" t="str">
            <v>Business Audit Introduction</v>
          </cell>
          <cell r="B43" t="str">
            <v>Market Value Explained</v>
          </cell>
          <cell r="C43" t="str">
            <v>Breakeven Analysis (2)</v>
          </cell>
          <cell r="D43" t="str">
            <v>Materials Cost Chart</v>
          </cell>
          <cell r="E43" t="str">
            <v>Quick Ratio</v>
          </cell>
          <cell r="F43" t="str">
            <v>Cash Flow 8 Years</v>
          </cell>
        </row>
        <row r="44">
          <cell r="A44" t="str">
            <v>Automatic Audit</v>
          </cell>
          <cell r="B44" t="str">
            <v>Market Value Analysis</v>
          </cell>
          <cell r="C44" t="str">
            <v>What-if Breakeven Analysis (2)</v>
          </cell>
          <cell r="D44" t="str">
            <v>G&amp;A Expenses Chart</v>
          </cell>
          <cell r="E44" t="str">
            <v>Earnings Per Share</v>
          </cell>
          <cell r="F44" t="str">
            <v>What-if Cash Flow 8 Years</v>
          </cell>
        </row>
        <row r="45">
          <cell r="A45" t="str">
            <v>Manual Audit</v>
          </cell>
          <cell r="B45" t="str">
            <v>Optimal Performance</v>
          </cell>
          <cell r="C45" t="str">
            <v>Breakeven Analysis (3)</v>
          </cell>
          <cell r="D45" t="str">
            <v>Sales Projection Chart</v>
          </cell>
          <cell r="E45" t="str">
            <v>Gross Profit Margin</v>
          </cell>
          <cell r="F45" t="str">
            <v>Cash Flow Forecast Daily</v>
          </cell>
        </row>
        <row r="46">
          <cell r="A46" t="str">
            <v>Audit Assessment Key</v>
          </cell>
          <cell r="B46" t="str">
            <v>Payroll Analysis</v>
          </cell>
          <cell r="C46" t="str">
            <v>What-if Breakeven Analysis (3)</v>
          </cell>
          <cell r="D46" t="str">
            <v>Profit Chart</v>
          </cell>
          <cell r="E46" t="str">
            <v>Net Profit Margin</v>
          </cell>
          <cell r="F46" t="str">
            <v>Cash Flow Forecast Weekly</v>
          </cell>
          <cell r="N46" t="str">
            <v>• Cover Sheet</v>
          </cell>
          <cell r="O46" t="str">
            <v>• Proforma Income</v>
          </cell>
          <cell r="P46" t="str">
            <v>• Sales Projection Chart</v>
          </cell>
          <cell r="Q46" t="str">
            <v>• Quick Ratio</v>
          </cell>
          <cell r="R46" t="str">
            <v>• Perpetual Inventory Control</v>
          </cell>
        </row>
        <row r="47">
          <cell r="A47" t="str">
            <v>Mother 4 Periods</v>
          </cell>
          <cell r="B47" t="str">
            <v>Expense Analysis</v>
          </cell>
          <cell r="C47" t="str">
            <v>Breakeven Analysis (4)</v>
          </cell>
          <cell r="D47" t="str">
            <v>Ownership Chart</v>
          </cell>
          <cell r="E47" t="str">
            <v>Return on Assets</v>
          </cell>
          <cell r="F47" t="str">
            <v>Cash Flow Forecast 12 Months</v>
          </cell>
          <cell r="N47" t="str">
            <v>• What-if Cover Sheet</v>
          </cell>
          <cell r="O47" t="str">
            <v>• What-if Proforma Income</v>
          </cell>
          <cell r="P47" t="str">
            <v>• Profit Chart</v>
          </cell>
          <cell r="Q47" t="str">
            <v>• Earnings Per Share</v>
          </cell>
          <cell r="R47" t="str">
            <v>• Cash Flow Cycle</v>
          </cell>
        </row>
        <row r="48">
          <cell r="A48" t="str">
            <v>Mother Quick</v>
          </cell>
          <cell r="B48" t="str">
            <v>Expense Budget</v>
          </cell>
          <cell r="C48" t="str">
            <v>What-if Breakeven Analysis (4)</v>
          </cell>
          <cell r="D48" t="str">
            <v>Labor Expenses Chart</v>
          </cell>
          <cell r="E48" t="str">
            <v>Return on Equity</v>
          </cell>
          <cell r="F48" t="str">
            <v>Cash Flow 4 Yrs Quarterly</v>
          </cell>
          <cell r="N48" t="str">
            <v>• Executive Summary</v>
          </cell>
          <cell r="O48" t="str">
            <v>• Projected Cash Flow</v>
          </cell>
          <cell r="P48" t="str">
            <v>• Ownership Chart</v>
          </cell>
          <cell r="Q48" t="str">
            <v>• Gross Profit Margin</v>
          </cell>
          <cell r="R48" t="str">
            <v>• Cash Flow Process</v>
          </cell>
        </row>
        <row r="49">
          <cell r="A49" t="str">
            <v>Dashboard</v>
          </cell>
          <cell r="B49" t="str">
            <v>Proforma Balance</v>
          </cell>
          <cell r="C49" t="str">
            <v>Z-Score (1) Chart</v>
          </cell>
          <cell r="D49" t="str">
            <v>Industry Analysis</v>
          </cell>
          <cell r="E49" t="str">
            <v>Average Collection Period</v>
          </cell>
          <cell r="F49" t="str">
            <v>Cash Flow Sensitivity Analysis</v>
          </cell>
          <cell r="N49" t="str">
            <v>• What-if Executive Summary</v>
          </cell>
          <cell r="O49" t="str">
            <v>• What-if Projected Cash Flow</v>
          </cell>
          <cell r="P49" t="str">
            <v>• Labor Expenses Chart</v>
          </cell>
          <cell r="Q49" t="str">
            <v>• Net Profit Margin</v>
          </cell>
          <cell r="R49" t="str">
            <v>• Cash Flow Forecast Daily</v>
          </cell>
        </row>
        <row r="50">
          <cell r="A50" t="str">
            <v>Snapshot</v>
          </cell>
          <cell r="B50" t="str">
            <v>What-if Proforma Balance</v>
          </cell>
          <cell r="C50" t="str">
            <v>What-if Z-Score (1) Chart</v>
          </cell>
          <cell r="D50" t="str">
            <v>Chart of Accounts</v>
          </cell>
          <cell r="E50" t="str">
            <v>Inventory Turnover Ratio</v>
          </cell>
          <cell r="F50" t="str">
            <v>Cash Flow Sensitivity AR</v>
          </cell>
          <cell r="N50" t="str">
            <v>• Comp. Income Statement</v>
          </cell>
          <cell r="O50" t="str">
            <v>• Sales vs. Expense</v>
          </cell>
          <cell r="P50" t="str">
            <v>• Industry Analysis</v>
          </cell>
          <cell r="Q50" t="str">
            <v>• Return on Assets</v>
          </cell>
          <cell r="R50" t="str">
            <v>• Cash Flow Forecast Weekly</v>
          </cell>
        </row>
        <row r="51">
          <cell r="A51" t="str">
            <v>What-if Snapshot</v>
          </cell>
          <cell r="B51" t="str">
            <v>Proforma Income</v>
          </cell>
          <cell r="C51" t="str">
            <v>Z-Score (2) Chart</v>
          </cell>
          <cell r="D51" t="str">
            <v>Productivity I-Survey</v>
          </cell>
          <cell r="E51" t="str">
            <v>Debt Ratio</v>
          </cell>
          <cell r="F51" t="str">
            <v>Copyright</v>
          </cell>
          <cell r="N51" t="str">
            <v>• What-if Comp. Income Statement</v>
          </cell>
          <cell r="O51" t="str">
            <v>• What-if Sales vs. Expense</v>
          </cell>
          <cell r="P51" t="str">
            <v>• Chart of Accounts</v>
          </cell>
          <cell r="Q51" t="str">
            <v>• Return on Equity</v>
          </cell>
          <cell r="R51" t="str">
            <v>• Cash Flow Forecast 12 Months</v>
          </cell>
        </row>
        <row r="52">
          <cell r="A52" t="str">
            <v>Cover Sheet</v>
          </cell>
          <cell r="B52" t="str">
            <v>What-if Proforma Income</v>
          </cell>
          <cell r="C52" t="str">
            <v>What-if Z-Score (2) Chart</v>
          </cell>
          <cell r="D52" t="str">
            <v>Productivity I</v>
          </cell>
          <cell r="E52" t="str">
            <v>Equity Ratio</v>
          </cell>
          <cell r="F52" t="str">
            <v>Support</v>
          </cell>
          <cell r="N52" t="str">
            <v>• Comp. Balance Sheet</v>
          </cell>
          <cell r="O52" t="str">
            <v>• Breakdown of Costs</v>
          </cell>
          <cell r="P52" t="str">
            <v>• Productivity I-Survey</v>
          </cell>
          <cell r="Q52" t="str">
            <v>• Average Collection Period</v>
          </cell>
          <cell r="R52" t="str">
            <v>• Cash Flow 4 Yrs Quarterly</v>
          </cell>
        </row>
        <row r="53">
          <cell r="A53" t="str">
            <v>What-if Cover Sheet</v>
          </cell>
          <cell r="B53" t="str">
            <v>Sales vs. Expense</v>
          </cell>
          <cell r="C53" t="str">
            <v>Z-Score (3) Chart</v>
          </cell>
          <cell r="D53" t="str">
            <v>Productivity II</v>
          </cell>
          <cell r="E53" t="str">
            <v>Times Interest Earned Ratio</v>
          </cell>
          <cell r="F53" t="str">
            <v>License Agreement</v>
          </cell>
          <cell r="N53" t="str">
            <v>• What-if Comp. Balance Sheet</v>
          </cell>
          <cell r="O53" t="str">
            <v>• What-if Breakdown of Costs</v>
          </cell>
          <cell r="P53" t="str">
            <v>• Productivity I</v>
          </cell>
          <cell r="Q53" t="str">
            <v>• Inventory Turnover Ratio</v>
          </cell>
          <cell r="R53" t="str">
            <v>• Cash Flow Sensitivity Analysis</v>
          </cell>
        </row>
        <row r="54">
          <cell r="N54" t="str">
            <v>• Financial Summary</v>
          </cell>
          <cell r="O54" t="str">
            <v>• BE Adjusted</v>
          </cell>
          <cell r="P54" t="str">
            <v>• Productivity II</v>
          </cell>
          <cell r="Q54" t="str">
            <v>• Debt Ratio</v>
          </cell>
          <cell r="R54" t="str">
            <v>• Cash Flow Sensitivity AR</v>
          </cell>
        </row>
        <row r="55">
          <cell r="N55" t="str">
            <v>• What-if Financial Summary</v>
          </cell>
          <cell r="O55" t="str">
            <v>• What-if BE Adjusted</v>
          </cell>
          <cell r="P55" t="str">
            <v>• Productivity III</v>
          </cell>
          <cell r="Q55" t="str">
            <v>• Equity Ratio</v>
          </cell>
          <cell r="R55" t="str">
            <v>• Expense Budget</v>
          </cell>
        </row>
      </sheetData>
      <sheetData sheetId="6" refreshError="1">
        <row r="1">
          <cell r="A1">
            <v>1</v>
          </cell>
          <cell r="B1">
            <v>2</v>
          </cell>
        </row>
        <row r="25">
          <cell r="L25">
            <v>37</v>
          </cell>
        </row>
        <row r="49">
          <cell r="J49" t="str">
            <v>Year</v>
          </cell>
        </row>
        <row r="51">
          <cell r="J51">
            <v>2010000</v>
          </cell>
          <cell r="K51">
            <v>2560000</v>
          </cell>
          <cell r="L51">
            <v>2721800</v>
          </cell>
          <cell r="M51">
            <v>3285454</v>
          </cell>
        </row>
        <row r="52">
          <cell r="J52">
            <v>-50000</v>
          </cell>
          <cell r="K52">
            <v>-60000</v>
          </cell>
          <cell r="L52">
            <v>-70000</v>
          </cell>
          <cell r="M52">
            <v>-80000</v>
          </cell>
        </row>
        <row r="53">
          <cell r="J53">
            <v>1960000</v>
          </cell>
          <cell r="K53">
            <v>2500000</v>
          </cell>
          <cell r="L53">
            <v>2651800</v>
          </cell>
          <cell r="M53">
            <v>3205454</v>
          </cell>
        </row>
        <row r="54">
          <cell r="J54">
            <v>320000</v>
          </cell>
          <cell r="K54">
            <v>427600</v>
          </cell>
          <cell r="L54">
            <v>431238</v>
          </cell>
          <cell r="M54">
            <v>432513</v>
          </cell>
        </row>
        <row r="55">
          <cell r="J55">
            <v>300000</v>
          </cell>
          <cell r="K55">
            <v>315000</v>
          </cell>
          <cell r="L55">
            <v>330450</v>
          </cell>
          <cell r="M55">
            <v>346363.5</v>
          </cell>
        </row>
        <row r="56">
          <cell r="J56">
            <v>125000</v>
          </cell>
          <cell r="K56">
            <v>128750</v>
          </cell>
          <cell r="L56">
            <v>132612.5</v>
          </cell>
          <cell r="M56">
            <v>136590.875</v>
          </cell>
        </row>
        <row r="57">
          <cell r="J57">
            <v>745000</v>
          </cell>
          <cell r="K57">
            <v>871350</v>
          </cell>
          <cell r="L57">
            <v>894300.5</v>
          </cell>
          <cell r="M57">
            <v>915467.375</v>
          </cell>
        </row>
        <row r="59">
          <cell r="J59">
            <v>1215000</v>
          </cell>
          <cell r="K59">
            <v>1628650</v>
          </cell>
          <cell r="L59">
            <v>1757499.5</v>
          </cell>
          <cell r="M59">
            <v>2289986.625</v>
          </cell>
        </row>
        <row r="62">
          <cell r="J62">
            <v>2003</v>
          </cell>
          <cell r="K62">
            <v>2004</v>
          </cell>
          <cell r="L62">
            <v>2005</v>
          </cell>
          <cell r="M62">
            <v>2006</v>
          </cell>
        </row>
        <row r="63">
          <cell r="J63">
            <v>190000</v>
          </cell>
          <cell r="K63">
            <v>191000</v>
          </cell>
          <cell r="L63">
            <v>195000</v>
          </cell>
          <cell r="M63">
            <v>195000</v>
          </cell>
        </row>
        <row r="64">
          <cell r="J64">
            <v>50000</v>
          </cell>
          <cell r="K64">
            <v>51500</v>
          </cell>
          <cell r="L64">
            <v>53045</v>
          </cell>
          <cell r="M64">
            <v>54636.35</v>
          </cell>
        </row>
        <row r="65">
          <cell r="J65">
            <v>30000</v>
          </cell>
          <cell r="K65">
            <v>30900</v>
          </cell>
          <cell r="L65">
            <v>31827</v>
          </cell>
          <cell r="M65">
            <v>32781.81</v>
          </cell>
        </row>
        <row r="66">
          <cell r="J66">
            <v>5000</v>
          </cell>
          <cell r="K66">
            <v>5150</v>
          </cell>
          <cell r="L66">
            <v>45304.5</v>
          </cell>
          <cell r="M66">
            <v>50463.635000000002</v>
          </cell>
        </row>
        <row r="67">
          <cell r="J67">
            <v>3000</v>
          </cell>
          <cell r="K67">
            <v>3090</v>
          </cell>
          <cell r="L67">
            <v>3182.7</v>
          </cell>
          <cell r="M67">
            <v>3278.1809999999996</v>
          </cell>
        </row>
        <row r="68">
          <cell r="J68">
            <v>1000</v>
          </cell>
          <cell r="K68">
            <v>1030</v>
          </cell>
          <cell r="L68">
            <v>1060.9000000000001</v>
          </cell>
          <cell r="M68">
            <v>1092.7270000000001</v>
          </cell>
        </row>
        <row r="69">
          <cell r="J69">
            <v>3906</v>
          </cell>
          <cell r="K69">
            <v>3754</v>
          </cell>
          <cell r="L69">
            <v>4010</v>
          </cell>
          <cell r="M69">
            <v>3994</v>
          </cell>
        </row>
        <row r="70">
          <cell r="J70">
            <v>2133</v>
          </cell>
          <cell r="K70">
            <v>2196.9899999999998</v>
          </cell>
          <cell r="L70">
            <v>2262.8996999999999</v>
          </cell>
          <cell r="M70">
            <v>2330.7866909999998</v>
          </cell>
        </row>
        <row r="71">
          <cell r="J71">
            <v>1000</v>
          </cell>
          <cell r="K71">
            <v>1330</v>
          </cell>
          <cell r="L71">
            <v>1669.9</v>
          </cell>
          <cell r="M71">
            <v>2019.9970000000001</v>
          </cell>
        </row>
        <row r="72">
          <cell r="J72">
            <v>4000</v>
          </cell>
          <cell r="K72">
            <v>4120</v>
          </cell>
          <cell r="L72">
            <v>4243.6000000000004</v>
          </cell>
          <cell r="M72">
            <v>4370.9080000000004</v>
          </cell>
        </row>
        <row r="73">
          <cell r="J73">
            <v>6000</v>
          </cell>
          <cell r="K73">
            <v>6180</v>
          </cell>
          <cell r="L73">
            <v>6365.4</v>
          </cell>
          <cell r="M73">
            <v>6556.3619999999992</v>
          </cell>
        </row>
        <row r="74">
          <cell r="J74">
            <v>1000</v>
          </cell>
          <cell r="K74">
            <v>1030</v>
          </cell>
          <cell r="L74">
            <v>1060.9000000000001</v>
          </cell>
          <cell r="M74">
            <v>1092.7270000000001</v>
          </cell>
        </row>
        <row r="75">
          <cell r="J75">
            <v>3000</v>
          </cell>
          <cell r="K75">
            <v>3090</v>
          </cell>
          <cell r="L75">
            <v>3182.7</v>
          </cell>
          <cell r="M75">
            <v>3278.1809999999996</v>
          </cell>
        </row>
        <row r="76">
          <cell r="J76">
            <v>8750</v>
          </cell>
          <cell r="K76">
            <v>9110</v>
          </cell>
          <cell r="L76">
            <v>9544</v>
          </cell>
          <cell r="M76">
            <v>9928.6666666666697</v>
          </cell>
        </row>
        <row r="77">
          <cell r="J77">
            <v>1000</v>
          </cell>
          <cell r="K77">
            <v>1030</v>
          </cell>
          <cell r="L77">
            <v>1060.9000000000001</v>
          </cell>
          <cell r="M77">
            <v>1092.7270000000001</v>
          </cell>
        </row>
        <row r="78">
          <cell r="J78">
            <v>1000</v>
          </cell>
          <cell r="K78">
            <v>1030</v>
          </cell>
          <cell r="L78">
            <v>1060.9000000000001</v>
          </cell>
          <cell r="M78">
            <v>1092.7270000000001</v>
          </cell>
        </row>
        <row r="79">
          <cell r="J79">
            <v>1000</v>
          </cell>
          <cell r="K79">
            <v>1030</v>
          </cell>
          <cell r="L79">
            <v>1060.9000000000001</v>
          </cell>
          <cell r="M79">
            <v>1092.7270000000001</v>
          </cell>
        </row>
        <row r="80">
          <cell r="J80">
            <v>6230</v>
          </cell>
          <cell r="K80">
            <v>6120</v>
          </cell>
          <cell r="L80">
            <v>6010</v>
          </cell>
          <cell r="M80">
            <v>5900</v>
          </cell>
        </row>
        <row r="81">
          <cell r="J81">
            <v>11974</v>
          </cell>
          <cell r="K81">
            <v>12374</v>
          </cell>
          <cell r="L81">
            <v>14186</v>
          </cell>
          <cell r="M81">
            <v>16974</v>
          </cell>
        </row>
        <row r="82">
          <cell r="J82">
            <v>0</v>
          </cell>
          <cell r="K82">
            <v>0</v>
          </cell>
          <cell r="L82">
            <v>0</v>
          </cell>
          <cell r="M82">
            <v>0</v>
          </cell>
        </row>
        <row r="83">
          <cell r="J83">
            <v>329993</v>
          </cell>
          <cell r="K83">
            <v>335064.99</v>
          </cell>
          <cell r="L83">
            <v>385138.19970000017</v>
          </cell>
          <cell r="M83">
            <v>396976.51235766674</v>
          </cell>
        </row>
        <row r="85">
          <cell r="J85">
            <v>2003</v>
          </cell>
          <cell r="K85">
            <v>2004</v>
          </cell>
          <cell r="L85">
            <v>2005</v>
          </cell>
          <cell r="M85">
            <v>2006</v>
          </cell>
        </row>
        <row r="86">
          <cell r="J86">
            <v>90000</v>
          </cell>
          <cell r="K86">
            <v>102700</v>
          </cell>
          <cell r="L86">
            <v>112368</v>
          </cell>
          <cell r="M86">
            <v>118647</v>
          </cell>
        </row>
        <row r="87">
          <cell r="J87">
            <v>43000</v>
          </cell>
          <cell r="K87">
            <v>46875</v>
          </cell>
          <cell r="L87">
            <v>47970</v>
          </cell>
          <cell r="M87">
            <v>51249</v>
          </cell>
        </row>
        <row r="88">
          <cell r="J88">
            <v>18000</v>
          </cell>
          <cell r="K88">
            <v>18540</v>
          </cell>
          <cell r="L88">
            <v>19096.2</v>
          </cell>
          <cell r="M88">
            <v>19669.085999999999</v>
          </cell>
        </row>
        <row r="89">
          <cell r="J89">
            <v>14000</v>
          </cell>
          <cell r="K89">
            <v>14420</v>
          </cell>
          <cell r="L89">
            <v>14852.6</v>
          </cell>
          <cell r="M89">
            <v>15298.178</v>
          </cell>
        </row>
        <row r="90">
          <cell r="J90">
            <v>6000</v>
          </cell>
          <cell r="K90">
            <v>6180</v>
          </cell>
          <cell r="L90">
            <v>6365.4</v>
          </cell>
          <cell r="M90">
            <v>6556.3619999999992</v>
          </cell>
        </row>
        <row r="91">
          <cell r="J91">
            <v>2110</v>
          </cell>
          <cell r="K91">
            <v>2680</v>
          </cell>
          <cell r="L91">
            <v>3005</v>
          </cell>
          <cell r="M91">
            <v>3493.3333333333298</v>
          </cell>
        </row>
        <row r="92">
          <cell r="J92">
            <v>100</v>
          </cell>
          <cell r="K92">
            <v>103</v>
          </cell>
          <cell r="L92">
            <v>106.09</v>
          </cell>
          <cell r="M92">
            <v>109.2727</v>
          </cell>
        </row>
        <row r="93">
          <cell r="J93">
            <v>5557</v>
          </cell>
          <cell r="K93">
            <v>5723.71</v>
          </cell>
          <cell r="L93">
            <v>5895.4213</v>
          </cell>
          <cell r="M93">
            <v>6072.2839389999999</v>
          </cell>
        </row>
        <row r="94">
          <cell r="J94">
            <v>0</v>
          </cell>
          <cell r="K94">
            <v>0</v>
          </cell>
          <cell r="L94">
            <v>0</v>
          </cell>
          <cell r="M94">
            <v>0</v>
          </cell>
        </row>
        <row r="95">
          <cell r="J95">
            <v>0</v>
          </cell>
          <cell r="K95">
            <v>0</v>
          </cell>
          <cell r="L95">
            <v>0</v>
          </cell>
          <cell r="M95">
            <v>0</v>
          </cell>
        </row>
        <row r="96">
          <cell r="J96">
            <v>0</v>
          </cell>
          <cell r="K96">
            <v>0</v>
          </cell>
          <cell r="L96">
            <v>0</v>
          </cell>
          <cell r="M96">
            <v>0</v>
          </cell>
        </row>
        <row r="97">
          <cell r="J97">
            <v>0</v>
          </cell>
          <cell r="K97">
            <v>0</v>
          </cell>
          <cell r="L97">
            <v>0</v>
          </cell>
          <cell r="M97">
            <v>0</v>
          </cell>
        </row>
        <row r="98">
          <cell r="J98">
            <v>0</v>
          </cell>
          <cell r="K98">
            <v>0</v>
          </cell>
          <cell r="L98">
            <v>0</v>
          </cell>
          <cell r="M98">
            <v>0</v>
          </cell>
        </row>
        <row r="99">
          <cell r="J99">
            <v>0</v>
          </cell>
          <cell r="K99">
            <v>0</v>
          </cell>
          <cell r="L99">
            <v>0</v>
          </cell>
          <cell r="M99">
            <v>0</v>
          </cell>
        </row>
        <row r="100">
          <cell r="J100">
            <v>0</v>
          </cell>
          <cell r="K100">
            <v>0</v>
          </cell>
          <cell r="L100">
            <v>0</v>
          </cell>
          <cell r="M100">
            <v>0</v>
          </cell>
        </row>
        <row r="101">
          <cell r="J101">
            <v>178767</v>
          </cell>
          <cell r="K101">
            <v>197221.71</v>
          </cell>
          <cell r="L101">
            <v>209658.7113</v>
          </cell>
          <cell r="M101">
            <v>221094.51597233335</v>
          </cell>
        </row>
        <row r="103">
          <cell r="J103">
            <v>2003</v>
          </cell>
          <cell r="K103">
            <v>2004</v>
          </cell>
          <cell r="L103">
            <v>2005</v>
          </cell>
          <cell r="M103">
            <v>2006</v>
          </cell>
        </row>
        <row r="104">
          <cell r="J104">
            <v>508760</v>
          </cell>
          <cell r="K104">
            <v>532286.69999999995</v>
          </cell>
          <cell r="L104">
            <v>594796.9110000002</v>
          </cell>
          <cell r="M104">
            <v>618071.02833000012</v>
          </cell>
        </row>
        <row r="105">
          <cell r="J105">
            <v>16250</v>
          </cell>
          <cell r="K105">
            <v>16737.5</v>
          </cell>
          <cell r="L105">
            <v>17239.625</v>
          </cell>
          <cell r="M105">
            <v>17756.813750000001</v>
          </cell>
        </row>
        <row r="106">
          <cell r="J106">
            <v>32500</v>
          </cell>
          <cell r="K106">
            <v>33475</v>
          </cell>
          <cell r="L106">
            <v>34479.25</v>
          </cell>
          <cell r="M106">
            <v>35513.627500000002</v>
          </cell>
        </row>
        <row r="107">
          <cell r="J107">
            <v>1250</v>
          </cell>
          <cell r="K107">
            <v>1287.5</v>
          </cell>
          <cell r="L107">
            <v>1326.125</v>
          </cell>
          <cell r="M107">
            <v>1365.9087500000001</v>
          </cell>
        </row>
        <row r="108">
          <cell r="J108">
            <v>0</v>
          </cell>
          <cell r="K108">
            <v>0</v>
          </cell>
          <cell r="L108">
            <v>0</v>
          </cell>
          <cell r="M108">
            <v>0</v>
          </cell>
        </row>
        <row r="109">
          <cell r="J109">
            <v>558760</v>
          </cell>
          <cell r="K109">
            <v>583786.69999999995</v>
          </cell>
          <cell r="L109">
            <v>647841.9110000002</v>
          </cell>
          <cell r="M109">
            <v>672707.37832999998</v>
          </cell>
        </row>
        <row r="111">
          <cell r="J111">
            <v>656240</v>
          </cell>
          <cell r="K111">
            <v>1044863.3</v>
          </cell>
          <cell r="L111">
            <v>1109657.5889999997</v>
          </cell>
          <cell r="M111">
            <v>1617279.24667</v>
          </cell>
        </row>
        <row r="113">
          <cell r="J113">
            <v>2003</v>
          </cell>
          <cell r="K113">
            <v>2004</v>
          </cell>
          <cell r="L113">
            <v>2005</v>
          </cell>
          <cell r="M113">
            <v>2006</v>
          </cell>
        </row>
        <row r="114">
          <cell r="J114">
            <v>10000</v>
          </cell>
          <cell r="K114">
            <v>10300</v>
          </cell>
          <cell r="L114">
            <v>10609</v>
          </cell>
          <cell r="M114">
            <v>10927.27</v>
          </cell>
        </row>
        <row r="115">
          <cell r="H115" t="str">
            <v>Other (net)</v>
          </cell>
          <cell r="J115">
            <v>20000</v>
          </cell>
          <cell r="K115">
            <v>20600</v>
          </cell>
          <cell r="L115">
            <v>21218</v>
          </cell>
          <cell r="M115">
            <v>31854.54</v>
          </cell>
        </row>
        <row r="116">
          <cell r="I116" t="str">
            <v xml:space="preserve">Subtotal  </v>
          </cell>
          <cell r="J116">
            <v>30000</v>
          </cell>
          <cell r="K116">
            <v>30900</v>
          </cell>
          <cell r="L116">
            <v>31827</v>
          </cell>
          <cell r="M116">
            <v>42781.81</v>
          </cell>
        </row>
        <row r="119">
          <cell r="J119">
            <v>686240</v>
          </cell>
          <cell r="K119">
            <v>1075763.3</v>
          </cell>
          <cell r="L119">
            <v>1141484.5889999997</v>
          </cell>
          <cell r="M119">
            <v>1660061.0566700001</v>
          </cell>
        </row>
        <row r="121">
          <cell r="J121">
            <v>205872</v>
          </cell>
          <cell r="K121">
            <v>322728.99</v>
          </cell>
          <cell r="L121">
            <v>342445.37669999991</v>
          </cell>
          <cell r="M121">
            <v>498018.31700099999</v>
          </cell>
        </row>
        <row r="123">
          <cell r="J123">
            <v>480368</v>
          </cell>
          <cell r="K123">
            <v>753034.31</v>
          </cell>
          <cell r="L123">
            <v>799039.21229999978</v>
          </cell>
          <cell r="M123">
            <v>1162042.739669</v>
          </cell>
        </row>
        <row r="125">
          <cell r="J125">
            <v>670368</v>
          </cell>
          <cell r="K125">
            <v>944034.31</v>
          </cell>
          <cell r="L125">
            <v>994039.21229999978</v>
          </cell>
          <cell r="M125">
            <v>1357042.739669</v>
          </cell>
        </row>
        <row r="132">
          <cell r="J132" t="str">
            <v>Year</v>
          </cell>
          <cell r="K132" t="str">
            <v>Year</v>
          </cell>
          <cell r="L132" t="str">
            <v>Year</v>
          </cell>
          <cell r="M132" t="str">
            <v>Year</v>
          </cell>
        </row>
        <row r="133">
          <cell r="J133">
            <v>2003</v>
          </cell>
          <cell r="K133">
            <v>2004</v>
          </cell>
          <cell r="L133">
            <v>2005</v>
          </cell>
          <cell r="M133">
            <v>2006</v>
          </cell>
        </row>
        <row r="134">
          <cell r="J134">
            <v>451000</v>
          </cell>
          <cell r="K134">
            <v>464530</v>
          </cell>
          <cell r="L134">
            <v>478465.9</v>
          </cell>
          <cell r="M134">
            <v>492819.87700000004</v>
          </cell>
        </row>
        <row r="135">
          <cell r="J135">
            <v>350000</v>
          </cell>
          <cell r="K135">
            <v>460500</v>
          </cell>
          <cell r="L135">
            <v>871315</v>
          </cell>
          <cell r="M135">
            <v>1382454.45</v>
          </cell>
        </row>
        <row r="136">
          <cell r="J136">
            <v>1200</v>
          </cell>
          <cell r="K136">
            <v>3200</v>
          </cell>
          <cell r="L136">
            <v>3000</v>
          </cell>
          <cell r="M136">
            <v>3400</v>
          </cell>
        </row>
        <row r="137">
          <cell r="J137">
            <v>400000</v>
          </cell>
          <cell r="K137">
            <v>612000</v>
          </cell>
          <cell r="L137">
            <v>824360</v>
          </cell>
          <cell r="M137">
            <v>937090.8</v>
          </cell>
        </row>
        <row r="138">
          <cell r="J138">
            <v>10000</v>
          </cell>
          <cell r="K138">
            <v>10300</v>
          </cell>
          <cell r="L138">
            <v>10609</v>
          </cell>
          <cell r="M138">
            <v>10927.27</v>
          </cell>
        </row>
        <row r="139">
          <cell r="J139">
            <v>1212200</v>
          </cell>
          <cell r="K139">
            <v>1550530</v>
          </cell>
          <cell r="L139">
            <v>2187749.9</v>
          </cell>
          <cell r="M139">
            <v>2826692.3970000003</v>
          </cell>
        </row>
        <row r="141">
          <cell r="J141">
            <v>2003</v>
          </cell>
          <cell r="K141">
            <v>2004</v>
          </cell>
          <cell r="L141">
            <v>2005</v>
          </cell>
          <cell r="M141">
            <v>2006</v>
          </cell>
        </row>
        <row r="142">
          <cell r="J142">
            <v>1000000</v>
          </cell>
          <cell r="K142">
            <v>1030000</v>
          </cell>
          <cell r="L142">
            <v>1106090</v>
          </cell>
          <cell r="M142">
            <v>1109272.7</v>
          </cell>
        </row>
        <row r="143">
          <cell r="H143" t="str">
            <v>Buildings</v>
          </cell>
          <cell r="J143">
            <v>1500000</v>
          </cell>
          <cell r="K143">
            <v>1045000</v>
          </cell>
          <cell r="L143">
            <v>1591350</v>
          </cell>
          <cell r="M143">
            <v>1739090.5</v>
          </cell>
        </row>
        <row r="144">
          <cell r="H144" t="str">
            <v>Equipment</v>
          </cell>
          <cell r="J144">
            <v>800000</v>
          </cell>
          <cell r="K144">
            <v>824000</v>
          </cell>
          <cell r="L144">
            <v>948720</v>
          </cell>
          <cell r="M144">
            <v>874181.6</v>
          </cell>
        </row>
        <row r="145">
          <cell r="I145" t="str">
            <v xml:space="preserve">Subtotal  </v>
          </cell>
          <cell r="J145">
            <v>3300000</v>
          </cell>
          <cell r="K145">
            <v>2899000</v>
          </cell>
          <cell r="L145">
            <v>3646160</v>
          </cell>
          <cell r="M145">
            <v>3722544.8000000003</v>
          </cell>
        </row>
        <row r="146">
          <cell r="J146">
            <v>400000</v>
          </cell>
          <cell r="K146">
            <v>412000</v>
          </cell>
          <cell r="L146">
            <v>424360</v>
          </cell>
          <cell r="M146">
            <v>437090.8</v>
          </cell>
        </row>
        <row r="147">
          <cell r="I147" t="str">
            <v xml:space="preserve">Total Fixed Assets  </v>
          </cell>
          <cell r="J147">
            <v>2900000</v>
          </cell>
          <cell r="K147">
            <v>2487000</v>
          </cell>
          <cell r="L147">
            <v>3221800</v>
          </cell>
          <cell r="M147">
            <v>3285454.0000000005</v>
          </cell>
        </row>
        <row r="149">
          <cell r="J149">
            <v>2003</v>
          </cell>
          <cell r="K149">
            <v>2004</v>
          </cell>
          <cell r="L149">
            <v>2005</v>
          </cell>
          <cell r="M149">
            <v>2006</v>
          </cell>
        </row>
        <row r="150">
          <cell r="J150">
            <v>50000</v>
          </cell>
          <cell r="K150">
            <v>51500</v>
          </cell>
          <cell r="L150">
            <v>53045</v>
          </cell>
          <cell r="M150">
            <v>54636.35</v>
          </cell>
        </row>
        <row r="151">
          <cell r="H151" t="str">
            <v>Less-accumulated amortization</v>
          </cell>
          <cell r="J151">
            <v>20000</v>
          </cell>
          <cell r="K151">
            <v>20600</v>
          </cell>
          <cell r="L151">
            <v>21218</v>
          </cell>
          <cell r="M151">
            <v>21854.54</v>
          </cell>
        </row>
        <row r="152">
          <cell r="I152" t="str">
            <v xml:space="preserve">Total Intangible Assets  </v>
          </cell>
          <cell r="J152">
            <v>30000</v>
          </cell>
          <cell r="K152">
            <v>30900</v>
          </cell>
          <cell r="L152">
            <v>31827</v>
          </cell>
          <cell r="M152">
            <v>32781.81</v>
          </cell>
        </row>
        <row r="154">
          <cell r="J154">
            <v>25000</v>
          </cell>
          <cell r="K154">
            <v>25750</v>
          </cell>
          <cell r="L154">
            <v>26522.5</v>
          </cell>
          <cell r="M154">
            <v>27318.174999999999</v>
          </cell>
        </row>
        <row r="155">
          <cell r="I155" t="str">
            <v xml:space="preserve">Total Assets  </v>
          </cell>
          <cell r="J155">
            <v>4167200</v>
          </cell>
          <cell r="K155">
            <v>4094180</v>
          </cell>
          <cell r="L155">
            <v>5467899</v>
          </cell>
          <cell r="M155">
            <v>6172246</v>
          </cell>
        </row>
        <row r="160">
          <cell r="J160">
            <v>2003</v>
          </cell>
          <cell r="K160">
            <v>2004</v>
          </cell>
          <cell r="L160">
            <v>2005</v>
          </cell>
          <cell r="M160">
            <v>2006</v>
          </cell>
        </row>
        <row r="161">
          <cell r="J161">
            <v>600000</v>
          </cell>
          <cell r="K161">
            <v>618000</v>
          </cell>
          <cell r="L161">
            <v>636540</v>
          </cell>
          <cell r="M161">
            <v>640563</v>
          </cell>
        </row>
        <row r="162">
          <cell r="H162" t="str">
            <v>Notes payable</v>
          </cell>
          <cell r="J162">
            <v>100000</v>
          </cell>
          <cell r="K162">
            <v>103000</v>
          </cell>
          <cell r="L162">
            <v>106090</v>
          </cell>
          <cell r="M162">
            <v>109272.7</v>
          </cell>
        </row>
        <row r="163">
          <cell r="H163" t="str">
            <v>Current portion of long-term debt</v>
          </cell>
          <cell r="J163">
            <v>100000</v>
          </cell>
          <cell r="K163">
            <v>103000</v>
          </cell>
          <cell r="L163">
            <v>106090</v>
          </cell>
          <cell r="M163">
            <v>109272.7</v>
          </cell>
        </row>
        <row r="164">
          <cell r="H164" t="str">
            <v>Income taxes</v>
          </cell>
          <cell r="J164">
            <v>30000</v>
          </cell>
          <cell r="K164">
            <v>30900</v>
          </cell>
          <cell r="L164">
            <v>31827</v>
          </cell>
          <cell r="M164">
            <v>32781.81</v>
          </cell>
        </row>
        <row r="165">
          <cell r="H165" t="str">
            <v>Accrued expenses</v>
          </cell>
          <cell r="J165">
            <v>90000</v>
          </cell>
          <cell r="K165">
            <v>92700</v>
          </cell>
          <cell r="L165">
            <v>95481</v>
          </cell>
          <cell r="M165">
            <v>98345.43</v>
          </cell>
        </row>
        <row r="166">
          <cell r="H166" t="str">
            <v>Other current liabilities</v>
          </cell>
          <cell r="J166">
            <v>16000</v>
          </cell>
          <cell r="K166">
            <v>16480</v>
          </cell>
          <cell r="L166">
            <v>16974.400000000001</v>
          </cell>
          <cell r="M166">
            <v>17483.632000000001</v>
          </cell>
        </row>
        <row r="167">
          <cell r="I167" t="str">
            <v xml:space="preserve">Total Current Liabilities  </v>
          </cell>
          <cell r="J167">
            <v>936000</v>
          </cell>
          <cell r="K167">
            <v>964080</v>
          </cell>
          <cell r="L167">
            <v>993002.4</v>
          </cell>
          <cell r="M167">
            <v>1007719.2719999999</v>
          </cell>
        </row>
        <row r="169">
          <cell r="J169">
            <v>2003</v>
          </cell>
          <cell r="K169">
            <v>2004</v>
          </cell>
          <cell r="L169">
            <v>2005</v>
          </cell>
          <cell r="M169">
            <v>2006</v>
          </cell>
        </row>
        <row r="170">
          <cell r="J170">
            <v>601200</v>
          </cell>
          <cell r="K170">
            <v>624200</v>
          </cell>
          <cell r="L170">
            <v>645630</v>
          </cell>
          <cell r="M170">
            <v>668308.19999999995</v>
          </cell>
        </row>
        <row r="171">
          <cell r="H171" t="str">
            <v>Deferred income</v>
          </cell>
          <cell r="J171">
            <v>100000</v>
          </cell>
          <cell r="K171">
            <v>103000</v>
          </cell>
          <cell r="L171">
            <v>106090</v>
          </cell>
          <cell r="M171">
            <v>109272.7</v>
          </cell>
        </row>
        <row r="172">
          <cell r="H172" t="str">
            <v>Deferred income taxes</v>
          </cell>
          <cell r="J172">
            <v>30000</v>
          </cell>
          <cell r="K172">
            <v>30900</v>
          </cell>
          <cell r="L172">
            <v>31827</v>
          </cell>
          <cell r="M172">
            <v>32781.81</v>
          </cell>
        </row>
        <row r="173">
          <cell r="H173" t="str">
            <v>Other long-term liabilities</v>
          </cell>
          <cell r="J173">
            <v>50000</v>
          </cell>
          <cell r="K173">
            <v>51500</v>
          </cell>
          <cell r="L173">
            <v>53045</v>
          </cell>
          <cell r="M173">
            <v>54636.35</v>
          </cell>
        </row>
        <row r="175">
          <cell r="J175">
            <v>1717200</v>
          </cell>
          <cell r="K175">
            <v>1773680</v>
          </cell>
          <cell r="L175">
            <v>1829594.4</v>
          </cell>
          <cell r="M175">
            <v>1872718.3319999999</v>
          </cell>
        </row>
        <row r="177">
          <cell r="J177">
            <v>2003</v>
          </cell>
          <cell r="K177">
            <v>2004</v>
          </cell>
          <cell r="L177">
            <v>2005</v>
          </cell>
          <cell r="M177">
            <v>2006</v>
          </cell>
        </row>
        <row r="178">
          <cell r="J178">
            <v>100000</v>
          </cell>
          <cell r="K178">
            <v>100000</v>
          </cell>
          <cell r="L178">
            <v>100000</v>
          </cell>
          <cell r="M178">
            <v>100000</v>
          </cell>
        </row>
        <row r="179">
          <cell r="H179" t="str">
            <v>Number of shares issued</v>
          </cell>
          <cell r="J179">
            <v>100000</v>
          </cell>
          <cell r="K179">
            <v>100000</v>
          </cell>
          <cell r="L179">
            <v>100000</v>
          </cell>
          <cell r="M179">
            <v>100000</v>
          </cell>
        </row>
        <row r="180">
          <cell r="H180" t="str">
            <v>Additional paid in capital</v>
          </cell>
          <cell r="J180">
            <v>950000</v>
          </cell>
          <cell r="K180">
            <v>678500</v>
          </cell>
          <cell r="L180">
            <v>1853045</v>
          </cell>
          <cell r="M180">
            <v>2469710</v>
          </cell>
        </row>
        <row r="181">
          <cell r="H181" t="str">
            <v>Retained earnings</v>
          </cell>
          <cell r="J181">
            <v>1400000</v>
          </cell>
          <cell r="K181">
            <v>1542000</v>
          </cell>
          <cell r="L181">
            <v>1685260</v>
          </cell>
          <cell r="M181">
            <v>1729817.8</v>
          </cell>
        </row>
        <row r="182">
          <cell r="I182" t="str">
            <v>Total Stockholders' Equity</v>
          </cell>
          <cell r="J182">
            <v>2450000</v>
          </cell>
          <cell r="K182">
            <v>2320500</v>
          </cell>
          <cell r="L182">
            <v>3638305</v>
          </cell>
          <cell r="M182">
            <v>4299527.8</v>
          </cell>
        </row>
        <row r="184">
          <cell r="J184">
            <v>4167200</v>
          </cell>
          <cell r="K184">
            <v>4094180</v>
          </cell>
          <cell r="L184">
            <v>5467899</v>
          </cell>
          <cell r="M184">
            <v>6172246</v>
          </cell>
        </row>
        <row r="186">
          <cell r="J186">
            <v>0</v>
          </cell>
          <cell r="K186">
            <v>0</v>
          </cell>
          <cell r="L186">
            <v>0</v>
          </cell>
          <cell r="M186">
            <v>0</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Consultant"/>
      <sheetName val="Statistics"/>
      <sheetName val="Master"/>
      <sheetName val="Make Charts"/>
      <sheetName val="Owner"/>
      <sheetName val="IndexSource"/>
      <sheetName val="Master Data Entry"/>
      <sheetName val="Forecast Analysis"/>
      <sheetName val="Financial Summary"/>
      <sheetName val="Executive Summary"/>
      <sheetName val="Comp. Income Statement"/>
      <sheetName val="Comp. Balance Sheet"/>
      <sheetName val="Cash Flow 4 Years"/>
    </sheetNames>
    <sheetDataSet>
      <sheetData sheetId="0" refreshError="1">
        <row r="5">
          <cell r="C5" t="str">
            <v>Number</v>
          </cell>
          <cell r="D5" t="str">
            <v>Category</v>
          </cell>
          <cell r="E5" t="str">
            <v>Function</v>
          </cell>
          <cell r="F5" t="str">
            <v>Enter Number</v>
          </cell>
        </row>
        <row r="6">
          <cell r="C6">
            <v>1</v>
          </cell>
          <cell r="D6" t="str">
            <v xml:space="preserve">PRODUCTION         </v>
          </cell>
          <cell r="E6" t="str">
            <v>OVERHEAD CONTROLS</v>
          </cell>
          <cell r="F6">
            <v>0</v>
          </cell>
        </row>
        <row r="7">
          <cell r="C7">
            <v>2</v>
          </cell>
          <cell r="D7" t="str">
            <v xml:space="preserve">PRODUCTION         </v>
          </cell>
          <cell r="E7" t="str">
            <v>FACILITY MAINTENANCE</v>
          </cell>
          <cell r="F7">
            <v>0</v>
          </cell>
        </row>
        <row r="8">
          <cell r="C8">
            <v>3</v>
          </cell>
          <cell r="D8" t="str">
            <v xml:space="preserve">PRODUCTION         </v>
          </cell>
          <cell r="E8" t="str">
            <v>OVERHEAD PROJECTIONS</v>
          </cell>
          <cell r="F8">
            <v>0</v>
          </cell>
        </row>
        <row r="9">
          <cell r="C9">
            <v>4</v>
          </cell>
          <cell r="D9" t="str">
            <v xml:space="preserve">PRODUCTION         </v>
          </cell>
          <cell r="E9" t="str">
            <v>MATERIAL HANDLING</v>
          </cell>
          <cell r="F9">
            <v>0</v>
          </cell>
        </row>
        <row r="10">
          <cell r="C10">
            <v>5</v>
          </cell>
          <cell r="D10" t="str">
            <v xml:space="preserve">PRODUCTION         </v>
          </cell>
          <cell r="E10" t="str">
            <v>LABOR COSTS</v>
          </cell>
          <cell r="F10">
            <v>0</v>
          </cell>
        </row>
        <row r="11">
          <cell r="C11">
            <v>6</v>
          </cell>
          <cell r="D11" t="str">
            <v xml:space="preserve">PRODUCTION         </v>
          </cell>
          <cell r="E11" t="str">
            <v>BUSINESS REPORTS USE</v>
          </cell>
          <cell r="F11">
            <v>0</v>
          </cell>
        </row>
        <row r="12">
          <cell r="C12">
            <v>7</v>
          </cell>
          <cell r="D12" t="str">
            <v xml:space="preserve">PRODUCTION         </v>
          </cell>
          <cell r="E12" t="str">
            <v>QUALITY CONTROL</v>
          </cell>
          <cell r="F12">
            <v>0</v>
          </cell>
        </row>
        <row r="13">
          <cell r="C13">
            <v>8</v>
          </cell>
          <cell r="D13" t="str">
            <v xml:space="preserve">PRODUCTION         </v>
          </cell>
          <cell r="E13" t="str">
            <v>NEW CUSTOMERS</v>
          </cell>
          <cell r="F13">
            <v>0</v>
          </cell>
        </row>
        <row r="14">
          <cell r="C14">
            <v>9</v>
          </cell>
          <cell r="D14" t="str">
            <v xml:space="preserve">PRODUCTION         </v>
          </cell>
          <cell r="E14" t="str">
            <v>EQUIPMENT UTILIZATION</v>
          </cell>
          <cell r="F14">
            <v>0</v>
          </cell>
        </row>
        <row r="15">
          <cell r="C15">
            <v>10</v>
          </cell>
          <cell r="D15" t="str">
            <v xml:space="preserve">PRODUCTION         </v>
          </cell>
          <cell r="E15" t="str">
            <v>MANAGEMENT SCHEDULING</v>
          </cell>
          <cell r="F15">
            <v>0</v>
          </cell>
        </row>
        <row r="16">
          <cell r="C16">
            <v>11</v>
          </cell>
          <cell r="D16" t="str">
            <v xml:space="preserve">PRODUCTION         </v>
          </cell>
          <cell r="E16" t="str">
            <v>MATERIAL FLOW</v>
          </cell>
          <cell r="F16">
            <v>0</v>
          </cell>
        </row>
        <row r="17">
          <cell r="C17">
            <v>12</v>
          </cell>
          <cell r="D17" t="str">
            <v xml:space="preserve">PRODUCTION         </v>
          </cell>
          <cell r="E17" t="str">
            <v>GENERAL SUPERVISION</v>
          </cell>
          <cell r="F17">
            <v>0</v>
          </cell>
        </row>
        <row r="18">
          <cell r="C18">
            <v>13</v>
          </cell>
          <cell r="D18" t="str">
            <v xml:space="preserve">PRODUCTION         </v>
          </cell>
          <cell r="E18" t="str">
            <v>LABOR COSTS</v>
          </cell>
          <cell r="F18">
            <v>0</v>
          </cell>
        </row>
        <row r="19">
          <cell r="C19">
            <v>14</v>
          </cell>
          <cell r="D19" t="str">
            <v xml:space="preserve">PRODUCTION         </v>
          </cell>
          <cell r="E19" t="str">
            <v>EMPLOYEE SCHEDULING</v>
          </cell>
          <cell r="F19">
            <v>0</v>
          </cell>
        </row>
        <row r="20">
          <cell r="C20">
            <v>15</v>
          </cell>
          <cell r="D20" t="str">
            <v xml:space="preserve">PRODUCTION         </v>
          </cell>
          <cell r="E20" t="str">
            <v>PRODUCT SCHEDULING</v>
          </cell>
          <cell r="F20">
            <v>0</v>
          </cell>
        </row>
        <row r="21">
          <cell r="C21">
            <v>16</v>
          </cell>
          <cell r="D21" t="str">
            <v xml:space="preserve">PRODUCTION         </v>
          </cell>
          <cell r="E21" t="str">
            <v>EXPENSE CONTROL PROCEDURES</v>
          </cell>
          <cell r="F21">
            <v>0</v>
          </cell>
        </row>
        <row r="22">
          <cell r="C22">
            <v>17</v>
          </cell>
          <cell r="D22" t="str">
            <v xml:space="preserve">PRODUCTION         </v>
          </cell>
          <cell r="E22" t="str">
            <v>WAGE RATES</v>
          </cell>
          <cell r="F22">
            <v>0</v>
          </cell>
        </row>
        <row r="23">
          <cell r="C23">
            <v>18</v>
          </cell>
          <cell r="D23" t="str">
            <v xml:space="preserve">PRODUCTION         </v>
          </cell>
          <cell r="E23" t="str">
            <v>TRAINING</v>
          </cell>
          <cell r="F23">
            <v>0</v>
          </cell>
        </row>
        <row r="24">
          <cell r="C24">
            <v>19</v>
          </cell>
          <cell r="D24" t="str">
            <v xml:space="preserve">PRODUCTION         </v>
          </cell>
          <cell r="E24" t="str">
            <v>INCENTIVES</v>
          </cell>
          <cell r="F24">
            <v>0</v>
          </cell>
        </row>
        <row r="25">
          <cell r="C25">
            <v>20</v>
          </cell>
          <cell r="D25" t="str">
            <v xml:space="preserve">PRODUCTION         </v>
          </cell>
          <cell r="E25" t="str">
            <v>TIME MANAGEMENT</v>
          </cell>
          <cell r="F25">
            <v>0</v>
          </cell>
        </row>
        <row r="26">
          <cell r="C26">
            <v>21</v>
          </cell>
          <cell r="D26" t="str">
            <v xml:space="preserve">PRODUCTION         </v>
          </cell>
          <cell r="E26" t="str">
            <v>COMPETITION KNOWLEDGE</v>
          </cell>
          <cell r="F26">
            <v>0</v>
          </cell>
        </row>
        <row r="27">
          <cell r="C27">
            <v>22</v>
          </cell>
          <cell r="D27" t="str">
            <v xml:space="preserve">PRODUCTION         </v>
          </cell>
          <cell r="E27" t="str">
            <v>ATTITUDES OF EMPLOYEES</v>
          </cell>
          <cell r="F27">
            <v>0</v>
          </cell>
        </row>
        <row r="28">
          <cell r="C28">
            <v>23</v>
          </cell>
          <cell r="D28" t="str">
            <v xml:space="preserve">PRODUCTION         </v>
          </cell>
          <cell r="E28" t="str">
            <v>ON TIME PRODUCTS</v>
          </cell>
          <cell r="F28">
            <v>0</v>
          </cell>
        </row>
        <row r="29">
          <cell r="C29">
            <v>24</v>
          </cell>
          <cell r="D29" t="str">
            <v xml:space="preserve">PRODUCTION         </v>
          </cell>
          <cell r="E29" t="str">
            <v>EMPLOYEE TURNOVER</v>
          </cell>
          <cell r="F29">
            <v>0</v>
          </cell>
        </row>
        <row r="30">
          <cell r="C30">
            <v>25</v>
          </cell>
          <cell r="D30" t="str">
            <v xml:space="preserve">PRODUCTION         </v>
          </cell>
          <cell r="E30" t="str">
            <v>CONTENTED EMPLOYEES</v>
          </cell>
          <cell r="F30">
            <v>0</v>
          </cell>
        </row>
        <row r="31">
          <cell r="D31" t="str">
            <v xml:space="preserve">END OF PRODUCTION  </v>
          </cell>
        </row>
        <row r="32">
          <cell r="C32">
            <v>26</v>
          </cell>
          <cell r="D32" t="str">
            <v xml:space="preserve">ADMINISTRATION     </v>
          </cell>
          <cell r="E32" t="str">
            <v>CORPORATE STRUCTURE</v>
          </cell>
          <cell r="F32">
            <v>0</v>
          </cell>
        </row>
        <row r="33">
          <cell r="C33">
            <v>27</v>
          </cell>
          <cell r="D33" t="str">
            <v xml:space="preserve">ADMINISTRATION     </v>
          </cell>
          <cell r="E33" t="str">
            <v>COOPERATION</v>
          </cell>
          <cell r="F33">
            <v>0</v>
          </cell>
        </row>
        <row r="34">
          <cell r="C34">
            <v>28</v>
          </cell>
          <cell r="D34" t="str">
            <v xml:space="preserve">ADMINISTRATION     </v>
          </cell>
          <cell r="E34" t="str">
            <v>ACTIVITY OF MANAGEMENT</v>
          </cell>
          <cell r="F34">
            <v>0</v>
          </cell>
        </row>
        <row r="35">
          <cell r="C35">
            <v>29</v>
          </cell>
          <cell r="D35" t="str">
            <v xml:space="preserve">ADMINISTRATION     </v>
          </cell>
          <cell r="E35" t="str">
            <v>ORGANIZATION STRUCTURE</v>
          </cell>
          <cell r="F35">
            <v>0</v>
          </cell>
        </row>
        <row r="36">
          <cell r="C36">
            <v>30</v>
          </cell>
          <cell r="D36" t="str">
            <v xml:space="preserve">ADMINISTRATION     </v>
          </cell>
          <cell r="E36" t="str">
            <v>DELEGATION OF AUTHORITY</v>
          </cell>
          <cell r="F36">
            <v>0</v>
          </cell>
        </row>
        <row r="37">
          <cell r="C37">
            <v>31</v>
          </cell>
          <cell r="D37" t="str">
            <v xml:space="preserve">ADMINISTRATION     </v>
          </cell>
          <cell r="E37" t="str">
            <v>DEPT. MANUALIZATION</v>
          </cell>
          <cell r="F37">
            <v>0</v>
          </cell>
        </row>
        <row r="38">
          <cell r="C38">
            <v>32</v>
          </cell>
          <cell r="D38" t="str">
            <v xml:space="preserve">ADMINISTRATION     </v>
          </cell>
          <cell r="E38" t="str">
            <v>POLICIES</v>
          </cell>
          <cell r="F38">
            <v>0</v>
          </cell>
        </row>
        <row r="39">
          <cell r="C39">
            <v>33</v>
          </cell>
          <cell r="D39" t="str">
            <v xml:space="preserve">ADMINISTRATION     </v>
          </cell>
          <cell r="E39" t="str">
            <v>MANAGEMENT COMPENSATION</v>
          </cell>
          <cell r="F39">
            <v>0</v>
          </cell>
        </row>
        <row r="40">
          <cell r="C40">
            <v>34</v>
          </cell>
          <cell r="D40" t="str">
            <v xml:space="preserve">ADMINISTRATION     </v>
          </cell>
          <cell r="E40" t="str">
            <v>LONG RANGE PLANNING</v>
          </cell>
          <cell r="F40">
            <v>0</v>
          </cell>
        </row>
        <row r="41">
          <cell r="C41">
            <v>35</v>
          </cell>
          <cell r="D41" t="str">
            <v xml:space="preserve">ADMINISTRATION     </v>
          </cell>
          <cell r="E41" t="str">
            <v>TRAINING</v>
          </cell>
          <cell r="F41">
            <v>0</v>
          </cell>
        </row>
        <row r="42">
          <cell r="C42">
            <v>36</v>
          </cell>
          <cell r="D42" t="str">
            <v xml:space="preserve">ADMINISTRATION     </v>
          </cell>
          <cell r="E42" t="str">
            <v>EMPLOYEE ATTITUDES</v>
          </cell>
          <cell r="F42">
            <v>0</v>
          </cell>
        </row>
        <row r="43">
          <cell r="C43">
            <v>37</v>
          </cell>
          <cell r="D43" t="str">
            <v xml:space="preserve">ADMINISTRATION     </v>
          </cell>
          <cell r="E43" t="str">
            <v>WORKING CAPITAL</v>
          </cell>
          <cell r="F43">
            <v>0</v>
          </cell>
        </row>
        <row r="44">
          <cell r="C44">
            <v>38</v>
          </cell>
          <cell r="D44" t="str">
            <v xml:space="preserve">ADMINISTRATION     </v>
          </cell>
          <cell r="E44" t="str">
            <v>STATUS OF LIABILITIES</v>
          </cell>
          <cell r="F44">
            <v>0</v>
          </cell>
        </row>
        <row r="45">
          <cell r="C45">
            <v>39</v>
          </cell>
          <cell r="D45" t="str">
            <v xml:space="preserve">ADMINISTRATION     </v>
          </cell>
          <cell r="E45" t="str">
            <v>CREDIT POLICIES</v>
          </cell>
          <cell r="F45">
            <v>0</v>
          </cell>
        </row>
        <row r="46">
          <cell r="C46">
            <v>40</v>
          </cell>
          <cell r="D46" t="str">
            <v xml:space="preserve">ADMINISTRATION     </v>
          </cell>
          <cell r="E46" t="str">
            <v>CASH CONTROL</v>
          </cell>
          <cell r="F46">
            <v>0</v>
          </cell>
        </row>
        <row r="47">
          <cell r="C47">
            <v>41</v>
          </cell>
          <cell r="D47" t="str">
            <v xml:space="preserve">ADMINISTRATION     </v>
          </cell>
          <cell r="E47" t="str">
            <v>PROFIT TREND</v>
          </cell>
          <cell r="F47">
            <v>0</v>
          </cell>
        </row>
        <row r="48">
          <cell r="C48">
            <v>42</v>
          </cell>
          <cell r="D48" t="str">
            <v xml:space="preserve">ADMINISTRATION     </v>
          </cell>
          <cell r="E48" t="str">
            <v>COMPUTER UTILIZATION</v>
          </cell>
          <cell r="F48">
            <v>0</v>
          </cell>
        </row>
        <row r="49">
          <cell r="C49">
            <v>43</v>
          </cell>
          <cell r="D49" t="str">
            <v xml:space="preserve">ADMINISTRATION     </v>
          </cell>
          <cell r="E49" t="str">
            <v>ACCOUNTING</v>
          </cell>
          <cell r="F49">
            <v>0</v>
          </cell>
        </row>
        <row r="50">
          <cell r="C50">
            <v>44</v>
          </cell>
          <cell r="D50" t="str">
            <v xml:space="preserve">ADMINISTRATION     </v>
          </cell>
          <cell r="E50" t="str">
            <v>LABOR COST CONTROLS</v>
          </cell>
          <cell r="F50">
            <v>0</v>
          </cell>
        </row>
        <row r="51">
          <cell r="C51">
            <v>45</v>
          </cell>
          <cell r="D51" t="str">
            <v xml:space="preserve">ADMINISTRATION     </v>
          </cell>
          <cell r="E51" t="str">
            <v>EMPLOYEE SCHEDULING</v>
          </cell>
          <cell r="F51">
            <v>0</v>
          </cell>
        </row>
        <row r="52">
          <cell r="C52">
            <v>46</v>
          </cell>
          <cell r="D52" t="str">
            <v xml:space="preserve">ADMINISTRATION     </v>
          </cell>
          <cell r="E52" t="str">
            <v>EXPENSE CONTROL</v>
          </cell>
          <cell r="F52">
            <v>0</v>
          </cell>
        </row>
        <row r="53">
          <cell r="C53">
            <v>47</v>
          </cell>
          <cell r="D53" t="str">
            <v xml:space="preserve">ADMINISTRATION     </v>
          </cell>
          <cell r="E53" t="str">
            <v>INVENTORY CONTROL</v>
          </cell>
          <cell r="F53">
            <v>0</v>
          </cell>
        </row>
        <row r="54">
          <cell r="C54">
            <v>48</v>
          </cell>
          <cell r="D54" t="str">
            <v xml:space="preserve">ADMINISTRATION     </v>
          </cell>
          <cell r="E54" t="str">
            <v>PURCHASING &amp; RECEIVING</v>
          </cell>
          <cell r="F54">
            <v>0</v>
          </cell>
        </row>
        <row r="55">
          <cell r="C55">
            <v>49</v>
          </cell>
          <cell r="D55" t="str">
            <v xml:space="preserve">ADMINISTRATION     </v>
          </cell>
          <cell r="E55" t="str">
            <v>OPERATING REPORTS</v>
          </cell>
          <cell r="F55">
            <v>0</v>
          </cell>
        </row>
        <row r="56">
          <cell r="C56">
            <v>50</v>
          </cell>
          <cell r="D56" t="str">
            <v xml:space="preserve">ADMINISTRATION     </v>
          </cell>
          <cell r="E56" t="str">
            <v>INTERNAL COMMUNICATION</v>
          </cell>
          <cell r="F56">
            <v>0</v>
          </cell>
        </row>
        <row r="57">
          <cell r="C57">
            <v>51</v>
          </cell>
          <cell r="D57" t="str">
            <v xml:space="preserve">ADMINISTRATION     </v>
          </cell>
          <cell r="E57" t="str">
            <v>OFFICE PROCEDURES</v>
          </cell>
          <cell r="F57">
            <v>0</v>
          </cell>
        </row>
        <row r="58">
          <cell r="C58">
            <v>52</v>
          </cell>
          <cell r="D58" t="str">
            <v xml:space="preserve">ADMINISTRATION     </v>
          </cell>
          <cell r="E58" t="str">
            <v>PAYROLL PROCEDURES</v>
          </cell>
          <cell r="F58">
            <v>0</v>
          </cell>
        </row>
        <row r="59">
          <cell r="C59">
            <v>53</v>
          </cell>
          <cell r="D59" t="str">
            <v xml:space="preserve">ADMINISTRATION     </v>
          </cell>
          <cell r="E59" t="str">
            <v>EMPLOYEE CONTENTMENT</v>
          </cell>
          <cell r="F59">
            <v>0</v>
          </cell>
        </row>
        <row r="60">
          <cell r="C60">
            <v>54</v>
          </cell>
          <cell r="D60" t="str">
            <v xml:space="preserve">ADMINISTRATION     </v>
          </cell>
          <cell r="E60" t="str">
            <v>STATISTICAL INFORMATION</v>
          </cell>
          <cell r="F60">
            <v>0</v>
          </cell>
        </row>
        <row r="61">
          <cell r="C61">
            <v>55</v>
          </cell>
          <cell r="D61" t="str">
            <v xml:space="preserve">ADMINISTRATION     </v>
          </cell>
          <cell r="E61" t="str">
            <v>ACCURATE FORECASTING</v>
          </cell>
          <cell r="F61">
            <v>0</v>
          </cell>
        </row>
        <row r="62">
          <cell r="D62" t="str">
            <v>END OF ADMINISTRATION</v>
          </cell>
        </row>
        <row r="63">
          <cell r="C63">
            <v>56</v>
          </cell>
          <cell r="D63" t="str">
            <v>DISTRIBUTION</v>
          </cell>
          <cell r="E63" t="str">
            <v>MARKET RESEARCH</v>
          </cell>
          <cell r="F63">
            <v>0</v>
          </cell>
        </row>
        <row r="64">
          <cell r="C64">
            <v>57</v>
          </cell>
          <cell r="D64" t="str">
            <v>DISTRIBUTION</v>
          </cell>
          <cell r="E64" t="str">
            <v>BUSINESS PROMOTION</v>
          </cell>
          <cell r="F64">
            <v>0</v>
          </cell>
        </row>
        <row r="65">
          <cell r="C65">
            <v>58</v>
          </cell>
          <cell r="D65" t="str">
            <v>DISTRIBUTION</v>
          </cell>
          <cell r="E65" t="str">
            <v>ADVERTISING BUDGET</v>
          </cell>
          <cell r="F65">
            <v>0</v>
          </cell>
        </row>
        <row r="66">
          <cell r="C66">
            <v>59</v>
          </cell>
          <cell r="D66" t="str">
            <v>DISTRIBUTION</v>
          </cell>
          <cell r="E66" t="str">
            <v>PROMOTION MEDIA</v>
          </cell>
          <cell r="F66">
            <v>0</v>
          </cell>
        </row>
        <row r="67">
          <cell r="C67">
            <v>60</v>
          </cell>
          <cell r="D67" t="str">
            <v>DISTRIBUTION</v>
          </cell>
          <cell r="E67" t="str">
            <v>PROMOTION POLICIES</v>
          </cell>
          <cell r="F67">
            <v>0</v>
          </cell>
        </row>
        <row r="68">
          <cell r="C68">
            <v>61</v>
          </cell>
          <cell r="D68" t="str">
            <v>DISTRIBUTION</v>
          </cell>
          <cell r="E68" t="str">
            <v>PROMOTION MANAGEMENT</v>
          </cell>
          <cell r="F68">
            <v>0</v>
          </cell>
        </row>
        <row r="69">
          <cell r="C69">
            <v>62</v>
          </cell>
          <cell r="D69" t="str">
            <v>DISTRIBUTION</v>
          </cell>
          <cell r="E69" t="str">
            <v>PROMOTION PERSONNEL</v>
          </cell>
          <cell r="F69">
            <v>0</v>
          </cell>
        </row>
        <row r="70">
          <cell r="C70">
            <v>63</v>
          </cell>
          <cell r="D70" t="str">
            <v>DISTRIBUTION</v>
          </cell>
          <cell r="E70" t="str">
            <v>PROMOTION TRAINING</v>
          </cell>
          <cell r="F70">
            <v>0</v>
          </cell>
        </row>
        <row r="71">
          <cell r="C71">
            <v>64</v>
          </cell>
          <cell r="D71" t="str">
            <v>DISTRIBUTION</v>
          </cell>
          <cell r="E71" t="str">
            <v>PROMOTION COMPENSATION</v>
          </cell>
          <cell r="F71">
            <v>0</v>
          </cell>
        </row>
        <row r="72">
          <cell r="C72">
            <v>65</v>
          </cell>
          <cell r="D72" t="str">
            <v>DISTRIBUTION</v>
          </cell>
          <cell r="E72" t="str">
            <v>CUSTOMER ATTITUDE</v>
          </cell>
          <cell r="F72">
            <v>0</v>
          </cell>
        </row>
        <row r="73">
          <cell r="C73">
            <v>66</v>
          </cell>
          <cell r="D73" t="str">
            <v>DISTRIBUTION</v>
          </cell>
          <cell r="E73" t="str">
            <v>CUSTOMER COMMUNICATION</v>
          </cell>
          <cell r="F73">
            <v>0</v>
          </cell>
        </row>
        <row r="74">
          <cell r="C74">
            <v>67</v>
          </cell>
          <cell r="D74" t="str">
            <v>DISTRIBUTION</v>
          </cell>
          <cell r="E74" t="str">
            <v>PRICING</v>
          </cell>
          <cell r="F74">
            <v>0</v>
          </cell>
        </row>
        <row r="75">
          <cell r="C75">
            <v>68</v>
          </cell>
          <cell r="D75" t="str">
            <v>DISTRIBUTION</v>
          </cell>
          <cell r="E75" t="str">
            <v>MARKET COVERAGE</v>
          </cell>
          <cell r="F75">
            <v>0</v>
          </cell>
        </row>
        <row r="76">
          <cell r="C76">
            <v>69</v>
          </cell>
          <cell r="D76" t="str">
            <v>DISTRIBUTION</v>
          </cell>
          <cell r="E76" t="str">
            <v>POTENTIAL VS. ACTUAL</v>
          </cell>
          <cell r="F76">
            <v>0</v>
          </cell>
        </row>
        <row r="77">
          <cell r="C77">
            <v>70</v>
          </cell>
          <cell r="D77" t="str">
            <v>DISTRIBUTION</v>
          </cell>
          <cell r="E77" t="str">
            <v>PRODUCTS/SERVICE ON TIME</v>
          </cell>
          <cell r="F77">
            <v>0</v>
          </cell>
        </row>
        <row r="78">
          <cell r="C78">
            <v>71</v>
          </cell>
          <cell r="D78" t="str">
            <v>DISTRIBUTION</v>
          </cell>
          <cell r="E78" t="str">
            <v>NEW CUSTOMER PROCESSING</v>
          </cell>
          <cell r="F78">
            <v>0</v>
          </cell>
        </row>
        <row r="79">
          <cell r="C79">
            <v>72</v>
          </cell>
          <cell r="D79" t="str">
            <v>DISTRIBUTION</v>
          </cell>
          <cell r="E79" t="str">
            <v>CUSTOMER INSIDE PROCESSING</v>
          </cell>
          <cell r="F79">
            <v>0</v>
          </cell>
        </row>
        <row r="80">
          <cell r="C80">
            <v>73</v>
          </cell>
          <cell r="D80" t="str">
            <v>DISTRIBUTION</v>
          </cell>
          <cell r="E80" t="str">
            <v>PROCESS METHODS</v>
          </cell>
          <cell r="F80">
            <v>0</v>
          </cell>
        </row>
        <row r="81">
          <cell r="C81">
            <v>74</v>
          </cell>
          <cell r="D81" t="str">
            <v>DISTRIBUTION</v>
          </cell>
          <cell r="E81" t="str">
            <v>SPACE UTILIZATION</v>
          </cell>
          <cell r="F81">
            <v>0</v>
          </cell>
        </row>
        <row r="82">
          <cell r="C82">
            <v>75</v>
          </cell>
          <cell r="D82" t="str">
            <v>DISTRIBUTION</v>
          </cell>
          <cell r="E82" t="str">
            <v>TERRITORY COVERAGE</v>
          </cell>
          <cell r="F82">
            <v>0</v>
          </cell>
        </row>
        <row r="83">
          <cell r="C83">
            <v>76</v>
          </cell>
          <cell r="D83" t="str">
            <v>DISTRIBUTION</v>
          </cell>
          <cell r="E83" t="str">
            <v>COMPUTER UTILIZATION</v>
          </cell>
          <cell r="F83">
            <v>0</v>
          </cell>
        </row>
        <row r="84">
          <cell r="C84">
            <v>77</v>
          </cell>
          <cell r="D84" t="str">
            <v>DISTRIBUTION</v>
          </cell>
          <cell r="E84" t="str">
            <v>CUSTOMER DIVERSIFICATION</v>
          </cell>
          <cell r="F84">
            <v>0</v>
          </cell>
        </row>
        <row r="85">
          <cell r="C85">
            <v>78</v>
          </cell>
          <cell r="D85" t="str">
            <v>DISTRIBUTION</v>
          </cell>
          <cell r="E85" t="str">
            <v>FOLLOWUP PROCESSING</v>
          </cell>
          <cell r="F85">
            <v>0</v>
          </cell>
        </row>
        <row r="86">
          <cell r="C86">
            <v>79</v>
          </cell>
          <cell r="D86" t="str">
            <v>DISTRIBUTION</v>
          </cell>
          <cell r="E86" t="str">
            <v>EQUIPMENT UTILIZATION</v>
          </cell>
          <cell r="F86">
            <v>0</v>
          </cell>
        </row>
        <row r="87">
          <cell r="C87">
            <v>80</v>
          </cell>
          <cell r="D87" t="str">
            <v>DISTRIBUTION</v>
          </cell>
          <cell r="E87" t="str">
            <v>ROUTING</v>
          </cell>
          <cell r="F87">
            <v>0</v>
          </cell>
        </row>
        <row r="89">
          <cell r="C89" t="str">
            <v>Number</v>
          </cell>
          <cell r="D89" t="str">
            <v>Category</v>
          </cell>
          <cell r="E89" t="str">
            <v>Function</v>
          </cell>
          <cell r="F89" t="str">
            <v>Enter Number</v>
          </cell>
        </row>
        <row r="90">
          <cell r="C90">
            <v>1</v>
          </cell>
          <cell r="D90" t="str">
            <v xml:space="preserve">PRODUCTION         </v>
          </cell>
          <cell r="E90" t="str">
            <v>OVERHEAD CONTROLS</v>
          </cell>
          <cell r="F90">
            <v>30</v>
          </cell>
        </row>
        <row r="91">
          <cell r="C91">
            <v>2</v>
          </cell>
          <cell r="D91" t="str">
            <v xml:space="preserve">PRODUCTION         </v>
          </cell>
          <cell r="E91" t="str">
            <v>FACILITY MAINTENANCE</v>
          </cell>
          <cell r="F91">
            <v>45</v>
          </cell>
        </row>
        <row r="92">
          <cell r="C92">
            <v>3</v>
          </cell>
          <cell r="D92" t="str">
            <v xml:space="preserve">PRODUCTION         </v>
          </cell>
          <cell r="E92" t="str">
            <v>OVERHEAD PROJECTIONS</v>
          </cell>
          <cell r="F92">
            <v>50</v>
          </cell>
        </row>
        <row r="93">
          <cell r="C93">
            <v>4</v>
          </cell>
          <cell r="D93" t="str">
            <v xml:space="preserve">PRODUCTION         </v>
          </cell>
          <cell r="E93" t="str">
            <v>MATERIAL HANDLING</v>
          </cell>
          <cell r="F93">
            <v>46</v>
          </cell>
        </row>
        <row r="94">
          <cell r="C94">
            <v>5</v>
          </cell>
          <cell r="D94" t="str">
            <v xml:space="preserve">PRODUCTION         </v>
          </cell>
          <cell r="E94" t="str">
            <v>LABOR COSTS</v>
          </cell>
          <cell r="F94">
            <v>36</v>
          </cell>
        </row>
        <row r="95">
          <cell r="C95">
            <v>6</v>
          </cell>
          <cell r="D95" t="str">
            <v xml:space="preserve">PRODUCTION         </v>
          </cell>
          <cell r="E95" t="str">
            <v>BUSINESS REPORTS USE</v>
          </cell>
          <cell r="F95">
            <v>40</v>
          </cell>
        </row>
        <row r="96">
          <cell r="C96">
            <v>7</v>
          </cell>
          <cell r="D96" t="str">
            <v xml:space="preserve">PRODUCTION         </v>
          </cell>
          <cell r="E96" t="str">
            <v>QUALITY CONTROL</v>
          </cell>
          <cell r="F96">
            <v>66</v>
          </cell>
        </row>
        <row r="97">
          <cell r="C97">
            <v>8</v>
          </cell>
          <cell r="D97" t="str">
            <v xml:space="preserve">PRODUCTION         </v>
          </cell>
          <cell r="E97" t="str">
            <v>NEW CUSTOMERS</v>
          </cell>
          <cell r="F97">
            <v>87</v>
          </cell>
        </row>
        <row r="98">
          <cell r="C98">
            <v>9</v>
          </cell>
          <cell r="D98" t="str">
            <v xml:space="preserve">PRODUCTION         </v>
          </cell>
          <cell r="E98" t="str">
            <v>EQUIPMENT UTILIZATION</v>
          </cell>
          <cell r="F98">
            <v>67</v>
          </cell>
        </row>
        <row r="99">
          <cell r="C99">
            <v>10</v>
          </cell>
          <cell r="D99" t="str">
            <v xml:space="preserve">PRODUCTION         </v>
          </cell>
          <cell r="E99" t="str">
            <v>MANAGEMENT SCHEDULING</v>
          </cell>
          <cell r="F99">
            <v>40</v>
          </cell>
        </row>
        <row r="100">
          <cell r="C100">
            <v>11</v>
          </cell>
          <cell r="D100" t="str">
            <v xml:space="preserve">PRODUCTION         </v>
          </cell>
          <cell r="E100" t="str">
            <v>MATERIAL FLOW</v>
          </cell>
          <cell r="F100">
            <v>54</v>
          </cell>
        </row>
        <row r="101">
          <cell r="C101">
            <v>12</v>
          </cell>
          <cell r="D101" t="str">
            <v xml:space="preserve">PRODUCTION         </v>
          </cell>
          <cell r="E101" t="str">
            <v>GENERAL SUPERVISION</v>
          </cell>
          <cell r="F101">
            <v>45</v>
          </cell>
        </row>
        <row r="102">
          <cell r="C102">
            <v>13</v>
          </cell>
          <cell r="D102" t="str">
            <v xml:space="preserve">PRODUCTION         </v>
          </cell>
          <cell r="E102" t="str">
            <v>LABOR COSTS</v>
          </cell>
          <cell r="F102">
            <v>44</v>
          </cell>
        </row>
        <row r="103">
          <cell r="C103">
            <v>14</v>
          </cell>
          <cell r="D103" t="str">
            <v xml:space="preserve">PRODUCTION         </v>
          </cell>
          <cell r="E103" t="str">
            <v>EMPLOYEE SCHEDULING</v>
          </cell>
          <cell r="F103">
            <v>35</v>
          </cell>
        </row>
        <row r="104">
          <cell r="C104">
            <v>15</v>
          </cell>
          <cell r="D104" t="str">
            <v xml:space="preserve">PRODUCTION         </v>
          </cell>
          <cell r="E104" t="str">
            <v>PRODUCT SCHEDULING</v>
          </cell>
          <cell r="F104">
            <v>77</v>
          </cell>
        </row>
        <row r="105">
          <cell r="C105">
            <v>16</v>
          </cell>
          <cell r="D105" t="str">
            <v xml:space="preserve">PRODUCTION         </v>
          </cell>
          <cell r="E105" t="str">
            <v>EXPENSE CONTROL PROCEDURES</v>
          </cell>
          <cell r="F105">
            <v>56</v>
          </cell>
        </row>
        <row r="106">
          <cell r="C106">
            <v>17</v>
          </cell>
          <cell r="D106" t="str">
            <v xml:space="preserve">PRODUCTION         </v>
          </cell>
          <cell r="E106" t="str">
            <v>WAGE RATES</v>
          </cell>
          <cell r="F106">
            <v>67</v>
          </cell>
        </row>
        <row r="107">
          <cell r="C107">
            <v>18</v>
          </cell>
          <cell r="D107" t="str">
            <v xml:space="preserve">PRODUCTION         </v>
          </cell>
          <cell r="E107" t="str">
            <v>TRAINING</v>
          </cell>
          <cell r="F107">
            <v>45</v>
          </cell>
        </row>
        <row r="108">
          <cell r="C108">
            <v>19</v>
          </cell>
          <cell r="D108" t="str">
            <v xml:space="preserve">PRODUCTION         </v>
          </cell>
          <cell r="E108" t="str">
            <v>INCENTIVES</v>
          </cell>
          <cell r="F108">
            <v>40</v>
          </cell>
        </row>
        <row r="109">
          <cell r="C109">
            <v>20</v>
          </cell>
          <cell r="D109" t="str">
            <v xml:space="preserve">PRODUCTION         </v>
          </cell>
          <cell r="E109" t="str">
            <v>TIME MANAGEMENT</v>
          </cell>
          <cell r="F109">
            <v>40</v>
          </cell>
        </row>
        <row r="110">
          <cell r="C110">
            <v>21</v>
          </cell>
          <cell r="D110" t="str">
            <v xml:space="preserve">PRODUCTION         </v>
          </cell>
          <cell r="E110" t="str">
            <v>COMPETITION KNOWLEDGE</v>
          </cell>
          <cell r="F110">
            <v>65</v>
          </cell>
        </row>
        <row r="111">
          <cell r="C111">
            <v>22</v>
          </cell>
          <cell r="D111" t="str">
            <v xml:space="preserve">PRODUCTION         </v>
          </cell>
          <cell r="E111" t="str">
            <v>ATTITUDES OF EMPLOYEES</v>
          </cell>
          <cell r="F111">
            <v>40</v>
          </cell>
        </row>
        <row r="112">
          <cell r="C112">
            <v>23</v>
          </cell>
          <cell r="D112" t="str">
            <v xml:space="preserve">PRODUCTION         </v>
          </cell>
          <cell r="E112" t="str">
            <v>ON TIME PRODUCTS</v>
          </cell>
          <cell r="F112">
            <v>85</v>
          </cell>
        </row>
        <row r="113">
          <cell r="C113">
            <v>24</v>
          </cell>
          <cell r="D113" t="str">
            <v xml:space="preserve">PRODUCTION         </v>
          </cell>
          <cell r="E113" t="str">
            <v>EMPLOYEE TURNOVER</v>
          </cell>
          <cell r="F113">
            <v>56</v>
          </cell>
        </row>
        <row r="114">
          <cell r="C114">
            <v>25</v>
          </cell>
          <cell r="D114" t="str">
            <v xml:space="preserve">PRODUCTION         </v>
          </cell>
          <cell r="E114" t="str">
            <v>CONTENTED EMPLOYEES</v>
          </cell>
          <cell r="F114">
            <v>60</v>
          </cell>
        </row>
        <row r="115">
          <cell r="D115" t="str">
            <v xml:space="preserve">END OF PRODUCTION  </v>
          </cell>
        </row>
        <row r="116">
          <cell r="C116">
            <v>26</v>
          </cell>
          <cell r="D116" t="str">
            <v xml:space="preserve">ADMINISTRATION     </v>
          </cell>
          <cell r="E116" t="str">
            <v>CORPORATE STRUCTURE</v>
          </cell>
          <cell r="F116">
            <v>67</v>
          </cell>
        </row>
        <row r="117">
          <cell r="C117">
            <v>27</v>
          </cell>
          <cell r="D117" t="str">
            <v xml:space="preserve">ADMINISTRATION     </v>
          </cell>
          <cell r="E117" t="str">
            <v>COOPERATION</v>
          </cell>
          <cell r="F117">
            <v>40</v>
          </cell>
        </row>
        <row r="118">
          <cell r="C118">
            <v>28</v>
          </cell>
          <cell r="D118" t="str">
            <v xml:space="preserve">ADMINISTRATION     </v>
          </cell>
          <cell r="E118" t="str">
            <v>ACTIVITY OF MANAGEMENT</v>
          </cell>
          <cell r="F118">
            <v>30</v>
          </cell>
        </row>
        <row r="119">
          <cell r="C119">
            <v>29</v>
          </cell>
          <cell r="D119" t="str">
            <v xml:space="preserve">ADMINISTRATION     </v>
          </cell>
          <cell r="E119" t="str">
            <v>ORGANIZATION STRUCTURE</v>
          </cell>
          <cell r="F119">
            <v>20</v>
          </cell>
        </row>
        <row r="120">
          <cell r="C120">
            <v>30</v>
          </cell>
          <cell r="D120" t="str">
            <v xml:space="preserve">ADMINISTRATION     </v>
          </cell>
          <cell r="E120" t="str">
            <v>DELEGATION OF AUTHORITY</v>
          </cell>
          <cell r="F120">
            <v>15</v>
          </cell>
        </row>
        <row r="121">
          <cell r="C121">
            <v>31</v>
          </cell>
          <cell r="D121" t="str">
            <v xml:space="preserve">ADMINISTRATION     </v>
          </cell>
          <cell r="E121" t="str">
            <v>DEPT. MANUALIZATION</v>
          </cell>
          <cell r="F121">
            <v>66</v>
          </cell>
        </row>
        <row r="122">
          <cell r="C122">
            <v>32</v>
          </cell>
          <cell r="D122" t="str">
            <v xml:space="preserve">ADMINISTRATION     </v>
          </cell>
          <cell r="E122" t="str">
            <v>POLICIES</v>
          </cell>
          <cell r="F122">
            <v>65</v>
          </cell>
        </row>
        <row r="123">
          <cell r="C123">
            <v>33</v>
          </cell>
          <cell r="D123" t="str">
            <v xml:space="preserve">ADMINISTRATION     </v>
          </cell>
          <cell r="E123" t="str">
            <v>MANAGEMENT COMPENSATION</v>
          </cell>
          <cell r="F123">
            <v>57</v>
          </cell>
        </row>
        <row r="124">
          <cell r="C124">
            <v>34</v>
          </cell>
          <cell r="D124" t="str">
            <v xml:space="preserve">ADMINISTRATION     </v>
          </cell>
          <cell r="E124" t="str">
            <v>LONG RANGE PLANNING</v>
          </cell>
          <cell r="F124">
            <v>44</v>
          </cell>
        </row>
        <row r="125">
          <cell r="C125">
            <v>35</v>
          </cell>
          <cell r="D125" t="str">
            <v xml:space="preserve">ADMINISTRATION     </v>
          </cell>
          <cell r="E125" t="str">
            <v>TRAINING</v>
          </cell>
          <cell r="F125">
            <v>60</v>
          </cell>
        </row>
        <row r="126">
          <cell r="C126">
            <v>36</v>
          </cell>
          <cell r="D126" t="str">
            <v xml:space="preserve">ADMINISTRATION     </v>
          </cell>
          <cell r="E126" t="str">
            <v>EMPLOYEE ATTITUDES</v>
          </cell>
          <cell r="F126">
            <v>40</v>
          </cell>
        </row>
        <row r="127">
          <cell r="C127">
            <v>37</v>
          </cell>
          <cell r="D127" t="str">
            <v xml:space="preserve">ADMINISTRATION     </v>
          </cell>
          <cell r="E127" t="str">
            <v>WORKING CAPITAL</v>
          </cell>
          <cell r="F127">
            <v>40</v>
          </cell>
        </row>
        <row r="128">
          <cell r="C128">
            <v>38</v>
          </cell>
          <cell r="D128" t="str">
            <v xml:space="preserve">ADMINISTRATION     </v>
          </cell>
          <cell r="E128" t="str">
            <v>STATUS OF LIABILITIES</v>
          </cell>
          <cell r="F128">
            <v>56</v>
          </cell>
        </row>
        <row r="129">
          <cell r="C129">
            <v>39</v>
          </cell>
          <cell r="D129" t="str">
            <v xml:space="preserve">ADMINISTRATION     </v>
          </cell>
          <cell r="E129" t="str">
            <v>CREDIT POLICIES</v>
          </cell>
          <cell r="F129">
            <v>77</v>
          </cell>
        </row>
        <row r="130">
          <cell r="C130">
            <v>40</v>
          </cell>
          <cell r="D130" t="str">
            <v xml:space="preserve">ADMINISTRATION     </v>
          </cell>
          <cell r="E130" t="str">
            <v>CASH CONTROL</v>
          </cell>
          <cell r="F130">
            <v>85</v>
          </cell>
        </row>
        <row r="131">
          <cell r="C131">
            <v>41</v>
          </cell>
          <cell r="D131" t="str">
            <v xml:space="preserve">ADMINISTRATION     </v>
          </cell>
          <cell r="E131" t="str">
            <v>PROFIT TREND</v>
          </cell>
          <cell r="F131">
            <v>45</v>
          </cell>
        </row>
        <row r="132">
          <cell r="C132">
            <v>42</v>
          </cell>
          <cell r="D132" t="str">
            <v xml:space="preserve">ADMINISTRATION     </v>
          </cell>
          <cell r="E132" t="str">
            <v>COMPUTER UTILIZATION</v>
          </cell>
          <cell r="F132">
            <v>65</v>
          </cell>
        </row>
        <row r="133">
          <cell r="C133">
            <v>43</v>
          </cell>
          <cell r="D133" t="str">
            <v xml:space="preserve">ADMINISTRATION     </v>
          </cell>
          <cell r="E133" t="str">
            <v>ACCOUNTING</v>
          </cell>
          <cell r="F133">
            <v>60</v>
          </cell>
        </row>
        <row r="134">
          <cell r="C134">
            <v>44</v>
          </cell>
          <cell r="D134" t="str">
            <v xml:space="preserve">ADMINISTRATION     </v>
          </cell>
          <cell r="E134" t="str">
            <v>LABOR COST CONTROLS</v>
          </cell>
          <cell r="F134">
            <v>80</v>
          </cell>
        </row>
        <row r="135">
          <cell r="C135">
            <v>45</v>
          </cell>
          <cell r="D135" t="str">
            <v xml:space="preserve">ADMINISTRATION     </v>
          </cell>
          <cell r="E135" t="str">
            <v>EMPLOYEE SCHEDULING</v>
          </cell>
          <cell r="F135">
            <v>75</v>
          </cell>
        </row>
        <row r="136">
          <cell r="C136">
            <v>46</v>
          </cell>
          <cell r="D136" t="str">
            <v xml:space="preserve">ADMINISTRATION     </v>
          </cell>
          <cell r="E136" t="str">
            <v>EXPENSE CONTROL</v>
          </cell>
          <cell r="F136">
            <v>65</v>
          </cell>
        </row>
        <row r="137">
          <cell r="C137">
            <v>47</v>
          </cell>
          <cell r="D137" t="str">
            <v xml:space="preserve">ADMINISTRATION     </v>
          </cell>
          <cell r="E137" t="str">
            <v>INVENTORY CONTROL</v>
          </cell>
          <cell r="F137">
            <v>80</v>
          </cell>
        </row>
        <row r="138">
          <cell r="C138">
            <v>48</v>
          </cell>
          <cell r="D138" t="str">
            <v xml:space="preserve">ADMINISTRATION     </v>
          </cell>
          <cell r="E138" t="str">
            <v>PURCHASING &amp; RECEIVING</v>
          </cell>
          <cell r="F138">
            <v>80</v>
          </cell>
        </row>
        <row r="139">
          <cell r="C139">
            <v>49</v>
          </cell>
          <cell r="D139" t="str">
            <v xml:space="preserve">ADMINISTRATION     </v>
          </cell>
          <cell r="E139" t="str">
            <v>OPERATING REPORTS</v>
          </cell>
          <cell r="F139">
            <v>40</v>
          </cell>
        </row>
        <row r="140">
          <cell r="C140">
            <v>50</v>
          </cell>
          <cell r="D140" t="str">
            <v xml:space="preserve">ADMINISTRATION     </v>
          </cell>
          <cell r="E140" t="str">
            <v>INTERNAL COMMUNICATION</v>
          </cell>
          <cell r="F140">
            <v>45</v>
          </cell>
        </row>
        <row r="141">
          <cell r="C141">
            <v>51</v>
          </cell>
          <cell r="D141" t="str">
            <v xml:space="preserve">ADMINISTRATION     </v>
          </cell>
          <cell r="E141" t="str">
            <v>OFFICE PROCEDURES</v>
          </cell>
          <cell r="F141">
            <v>80</v>
          </cell>
        </row>
        <row r="142">
          <cell r="C142">
            <v>52</v>
          </cell>
          <cell r="D142" t="str">
            <v xml:space="preserve">ADMINISTRATION     </v>
          </cell>
          <cell r="E142" t="str">
            <v>PAYROLL PROCEDURES</v>
          </cell>
          <cell r="F142">
            <v>67</v>
          </cell>
        </row>
        <row r="143">
          <cell r="C143">
            <v>53</v>
          </cell>
          <cell r="D143" t="str">
            <v xml:space="preserve">ADMINISTRATION     </v>
          </cell>
          <cell r="E143" t="str">
            <v>EMPLOYEE CONTENTMENT</v>
          </cell>
          <cell r="F143">
            <v>40</v>
          </cell>
        </row>
        <row r="144">
          <cell r="C144">
            <v>54</v>
          </cell>
          <cell r="D144" t="str">
            <v xml:space="preserve">ADMINISTRATION     </v>
          </cell>
          <cell r="E144" t="str">
            <v>STATISTICAL INFORMATION</v>
          </cell>
          <cell r="F144">
            <v>30</v>
          </cell>
        </row>
        <row r="145">
          <cell r="C145">
            <v>55</v>
          </cell>
          <cell r="D145" t="str">
            <v xml:space="preserve">ADMINISTRATION     </v>
          </cell>
          <cell r="E145" t="str">
            <v>ACCURATE FORECASTING</v>
          </cell>
          <cell r="F145">
            <v>35</v>
          </cell>
        </row>
        <row r="146">
          <cell r="D146" t="str">
            <v>END OF ADMINISTRATION</v>
          </cell>
        </row>
        <row r="147">
          <cell r="C147">
            <v>56</v>
          </cell>
          <cell r="D147" t="str">
            <v>DISTRIBUTION</v>
          </cell>
          <cell r="E147" t="str">
            <v>MARKET RESEARCH</v>
          </cell>
          <cell r="F147">
            <v>45</v>
          </cell>
        </row>
        <row r="148">
          <cell r="C148">
            <v>57</v>
          </cell>
          <cell r="D148" t="str">
            <v>DISTRIBUTION</v>
          </cell>
          <cell r="E148" t="str">
            <v>BUSINESS PROMOTION</v>
          </cell>
          <cell r="F148">
            <v>66</v>
          </cell>
        </row>
        <row r="149">
          <cell r="C149">
            <v>58</v>
          </cell>
          <cell r="D149" t="str">
            <v>DISTRIBUTION</v>
          </cell>
          <cell r="E149" t="str">
            <v>ADVERTISING BUDGET</v>
          </cell>
          <cell r="F149">
            <v>56</v>
          </cell>
        </row>
        <row r="150">
          <cell r="C150">
            <v>59</v>
          </cell>
          <cell r="D150" t="str">
            <v>DISTRIBUTION</v>
          </cell>
          <cell r="E150" t="str">
            <v>PROMOTION MEDIA</v>
          </cell>
          <cell r="F150">
            <v>45</v>
          </cell>
        </row>
        <row r="151">
          <cell r="C151">
            <v>60</v>
          </cell>
          <cell r="D151" t="str">
            <v>DISTRIBUTION</v>
          </cell>
          <cell r="E151" t="str">
            <v>PROMOTION POLICIES</v>
          </cell>
          <cell r="F151">
            <v>45</v>
          </cell>
        </row>
        <row r="152">
          <cell r="C152">
            <v>61</v>
          </cell>
          <cell r="D152" t="str">
            <v>DISTRIBUTION</v>
          </cell>
          <cell r="E152" t="str">
            <v>PROMOTION MANAGEMENT</v>
          </cell>
          <cell r="F152">
            <v>30</v>
          </cell>
        </row>
        <row r="153">
          <cell r="C153">
            <v>62</v>
          </cell>
          <cell r="D153" t="str">
            <v>DISTRIBUTION</v>
          </cell>
          <cell r="E153" t="str">
            <v>PROMOTION PERSONNEL</v>
          </cell>
          <cell r="F153">
            <v>30</v>
          </cell>
        </row>
        <row r="154">
          <cell r="C154">
            <v>63</v>
          </cell>
          <cell r="D154" t="str">
            <v>DISTRIBUTION</v>
          </cell>
          <cell r="E154" t="str">
            <v>PROMOTION TRAINING</v>
          </cell>
          <cell r="F154">
            <v>30</v>
          </cell>
        </row>
        <row r="155">
          <cell r="C155">
            <v>64</v>
          </cell>
          <cell r="D155" t="str">
            <v>DISTRIBUTION</v>
          </cell>
          <cell r="E155" t="str">
            <v>PROMOTION COMPENSATION</v>
          </cell>
          <cell r="F155">
            <v>67</v>
          </cell>
        </row>
        <row r="156">
          <cell r="C156">
            <v>65</v>
          </cell>
          <cell r="D156" t="str">
            <v>DISTRIBUTION</v>
          </cell>
          <cell r="E156" t="str">
            <v>CUSTOMER ATTITUDE</v>
          </cell>
          <cell r="F156">
            <v>77</v>
          </cell>
        </row>
        <row r="157">
          <cell r="C157">
            <v>66</v>
          </cell>
          <cell r="D157" t="str">
            <v>DISTRIBUTION</v>
          </cell>
          <cell r="E157" t="str">
            <v>CUSTOMER COMMUNICATION</v>
          </cell>
          <cell r="F157">
            <v>65</v>
          </cell>
        </row>
        <row r="158">
          <cell r="C158">
            <v>67</v>
          </cell>
          <cell r="D158" t="str">
            <v>DISTRIBUTION</v>
          </cell>
          <cell r="E158" t="str">
            <v>PRICING</v>
          </cell>
          <cell r="F158">
            <v>76</v>
          </cell>
        </row>
        <row r="159">
          <cell r="C159">
            <v>68</v>
          </cell>
          <cell r="D159" t="str">
            <v>DISTRIBUTION</v>
          </cell>
          <cell r="E159" t="str">
            <v>MARKET COVERAGE</v>
          </cell>
          <cell r="F159">
            <v>55</v>
          </cell>
        </row>
        <row r="160">
          <cell r="C160">
            <v>69</v>
          </cell>
          <cell r="D160" t="str">
            <v>DISTRIBUTION</v>
          </cell>
          <cell r="E160" t="str">
            <v>POTENTIAL VS. ACTUAL</v>
          </cell>
          <cell r="F160">
            <v>67</v>
          </cell>
        </row>
        <row r="161">
          <cell r="C161">
            <v>70</v>
          </cell>
          <cell r="D161" t="str">
            <v>DISTRIBUTION</v>
          </cell>
          <cell r="E161" t="str">
            <v>PRODUCTS/SERVICE ON TIME</v>
          </cell>
          <cell r="F161">
            <v>56</v>
          </cell>
        </row>
        <row r="162">
          <cell r="C162">
            <v>71</v>
          </cell>
          <cell r="D162" t="str">
            <v>DISTRIBUTION</v>
          </cell>
          <cell r="E162" t="str">
            <v>NEW CUSTOMER PROCESSING</v>
          </cell>
          <cell r="F162">
            <v>45</v>
          </cell>
        </row>
        <row r="163">
          <cell r="C163">
            <v>72</v>
          </cell>
          <cell r="D163" t="str">
            <v>DISTRIBUTION</v>
          </cell>
          <cell r="E163" t="str">
            <v>CUSTOMER INSIDE PROCESSING</v>
          </cell>
          <cell r="F163">
            <v>65</v>
          </cell>
        </row>
        <row r="164">
          <cell r="C164">
            <v>73</v>
          </cell>
          <cell r="D164" t="str">
            <v>DISTRIBUTION</v>
          </cell>
          <cell r="E164" t="str">
            <v>PROCESS METHODS</v>
          </cell>
          <cell r="F164">
            <v>64</v>
          </cell>
        </row>
        <row r="165">
          <cell r="C165">
            <v>74</v>
          </cell>
          <cell r="D165" t="str">
            <v>DISTRIBUTION</v>
          </cell>
          <cell r="E165" t="str">
            <v>SPACE UTILIZATION</v>
          </cell>
          <cell r="F165">
            <v>68</v>
          </cell>
        </row>
        <row r="166">
          <cell r="C166">
            <v>75</v>
          </cell>
          <cell r="D166" t="str">
            <v>DISTRIBUTION</v>
          </cell>
          <cell r="E166" t="str">
            <v>TERRITORY COVERAGE</v>
          </cell>
          <cell r="F166">
            <v>56</v>
          </cell>
        </row>
        <row r="167">
          <cell r="C167">
            <v>76</v>
          </cell>
          <cell r="D167" t="str">
            <v>DISTRIBUTION</v>
          </cell>
          <cell r="E167" t="str">
            <v>COMPUTER UTILIZATION</v>
          </cell>
          <cell r="F167">
            <v>87</v>
          </cell>
        </row>
        <row r="168">
          <cell r="C168">
            <v>77</v>
          </cell>
          <cell r="D168" t="str">
            <v>DISTRIBUTION</v>
          </cell>
          <cell r="E168" t="str">
            <v>CUSTOMER DIVERSIFICATION</v>
          </cell>
          <cell r="F168">
            <v>56</v>
          </cell>
        </row>
        <row r="169">
          <cell r="C169">
            <v>78</v>
          </cell>
          <cell r="D169" t="str">
            <v>DISTRIBUTION</v>
          </cell>
          <cell r="E169" t="str">
            <v>FOLLOWUP PROCESSING</v>
          </cell>
          <cell r="F169">
            <v>56</v>
          </cell>
        </row>
        <row r="170">
          <cell r="C170">
            <v>79</v>
          </cell>
          <cell r="D170" t="str">
            <v>DISTRIBUTION</v>
          </cell>
          <cell r="E170" t="str">
            <v>EQUIPMENT UTILIZATION</v>
          </cell>
          <cell r="F170">
            <v>76</v>
          </cell>
        </row>
        <row r="171">
          <cell r="C171">
            <v>80</v>
          </cell>
          <cell r="D171" t="str">
            <v>DISTRIBUTION</v>
          </cell>
          <cell r="E171" t="str">
            <v>ROUTING</v>
          </cell>
          <cell r="F171">
            <v>45</v>
          </cell>
        </row>
      </sheetData>
      <sheetData sheetId="1" refreshError="1">
        <row r="6">
          <cell r="I6" t="str">
            <v>Construction - Nonresidential Buildings</v>
          </cell>
          <cell r="M6" t="str">
            <v>Construction - Heavy Construction</v>
          </cell>
          <cell r="Q6" t="str">
            <v>Construction - Residential Buildings</v>
          </cell>
          <cell r="U6" t="str">
            <v>Construction - Special Trade Contractors</v>
          </cell>
          <cell r="Y6" t="str">
            <v>Health Services - Chiropractors</v>
          </cell>
          <cell r="AC6" t="str">
            <v>Health Services - Day Care</v>
          </cell>
          <cell r="AG6" t="str">
            <v>Health Services - Dentists</v>
          </cell>
          <cell r="AK6" t="str">
            <v>Health Services - Home Health Care Services</v>
          </cell>
          <cell r="AO6" t="str">
            <v>Health Services - Mental Health &amp; Social Therapists</v>
          </cell>
          <cell r="AS6" t="str">
            <v>Health Services - Nursing &amp; Residential Care</v>
          </cell>
          <cell r="AW6" t="str">
            <v>Health Services - Optometrists</v>
          </cell>
          <cell r="BA6" t="str">
            <v>Health Services - Physicians</v>
          </cell>
          <cell r="BE6" t="str">
            <v>Health Services - Podiatrists</v>
          </cell>
          <cell r="BI6" t="str">
            <v>Health Services - Psychiatrists</v>
          </cell>
          <cell r="BM6" t="str">
            <v>Health Services - Social Assistance</v>
          </cell>
          <cell r="BQ6" t="str">
            <v>Manufacturing - Apparel</v>
          </cell>
          <cell r="BU6" t="str">
            <v>Manufacturing - Fabricated Metal Products</v>
          </cell>
          <cell r="BY6" t="str">
            <v>Manufacturing - Food Products</v>
          </cell>
          <cell r="CC6" t="str">
            <v>Manufacturing - Furniture &amp; Related Products</v>
          </cell>
          <cell r="CG6" t="str">
            <v>Manufacturing - Machinery</v>
          </cell>
          <cell r="CK6" t="str">
            <v>Manufacturing - Printing &amp; Related Activities</v>
          </cell>
          <cell r="CO6" t="str">
            <v>Manufacturing - Wood Products</v>
          </cell>
          <cell r="CS6" t="str">
            <v>Other Services - Auto Oil Change, Car Washes &amp; Related Services</v>
          </cell>
          <cell r="CW6" t="str">
            <v>Other Services - Automotive Body Shops</v>
          </cell>
          <cell r="DA6" t="str">
            <v>Other Services - Automotive Mechanical &amp; Electrical Repair</v>
          </cell>
          <cell r="DE6" t="str">
            <v>Other Services - Hotels &amp; Inns</v>
          </cell>
          <cell r="DI6" t="str">
            <v>Other Services - Miscellaneous Repair Services</v>
          </cell>
          <cell r="DM6" t="str">
            <v>Other Services - Personal &amp; Laundry Services</v>
          </cell>
          <cell r="DQ6" t="str">
            <v>Retailing - Building Materials &amp; Garden Supplies</v>
          </cell>
          <cell r="DU6" t="str">
            <v>Retailing - Catalog &amp; Multi-level Marketing</v>
          </cell>
          <cell r="DY6" t="str">
            <v>Retailing - Clothing &amp; Accessories</v>
          </cell>
          <cell r="EC6" t="str">
            <v>Retailing - Electronics &amp; Appliances</v>
          </cell>
          <cell r="EG6" t="str">
            <v>Retailing - Furniture &amp; Home Furnishings</v>
          </cell>
          <cell r="EK6" t="str">
            <v>Retailing - Gasoline Stations</v>
          </cell>
          <cell r="EO6" t="str">
            <v>Retailing - General Merchandise</v>
          </cell>
          <cell r="ES6" t="str">
            <v>Retailing - Grocery &amp; Beverage Stores</v>
          </cell>
          <cell r="EW6" t="str">
            <v>Retailing - Health &amp; Personal Care Stores</v>
          </cell>
          <cell r="FA6" t="str">
            <v>Retailing - Motor Vehicles &amp; Parts</v>
          </cell>
          <cell r="FE6" t="str">
            <v>Retailing - Other Retail Products</v>
          </cell>
          <cell r="FI6" t="str">
            <v>Retailing - Restaurants &amp; Drinking Places</v>
          </cell>
          <cell r="FM6" t="str">
            <v>Retailing - Sporting Goods, Hobbies, Books &amp; Music</v>
          </cell>
          <cell r="FQ6" t="str">
            <v>Services - Administrative &amp; Personnel Support</v>
          </cell>
          <cell r="FU6" t="str">
            <v>Services - Advertising &amp; Related Services</v>
          </cell>
          <cell r="FY6" t="str">
            <v>Services - Architectural Services</v>
          </cell>
          <cell r="GC6" t="str">
            <v>Services - Certified Public Accountants</v>
          </cell>
          <cell r="GG6" t="str">
            <v>Services - Computer Programming &amp; Systems Design</v>
          </cell>
          <cell r="GK6" t="str">
            <v>Services - Drafting &amp; Related Services</v>
          </cell>
        </row>
        <row r="8">
          <cell r="K8">
            <v>1</v>
          </cell>
          <cell r="O8">
            <v>1</v>
          </cell>
          <cell r="S8">
            <v>1</v>
          </cell>
          <cell r="W8">
            <v>1</v>
          </cell>
          <cell r="AA8">
            <v>1</v>
          </cell>
          <cell r="AE8">
            <v>1</v>
          </cell>
          <cell r="AI8">
            <v>1</v>
          </cell>
          <cell r="AM8">
            <v>1</v>
          </cell>
          <cell r="AQ8">
            <v>1</v>
          </cell>
          <cell r="AU8">
            <v>1</v>
          </cell>
          <cell r="AY8">
            <v>1</v>
          </cell>
          <cell r="BC8">
            <v>1</v>
          </cell>
          <cell r="BG8">
            <v>1</v>
          </cell>
          <cell r="BK8">
            <v>1</v>
          </cell>
          <cell r="BO8">
            <v>1</v>
          </cell>
          <cell r="BS8">
            <v>1</v>
          </cell>
          <cell r="BW8">
            <v>1</v>
          </cell>
          <cell r="CA8">
            <v>1</v>
          </cell>
          <cell r="CE8">
            <v>1</v>
          </cell>
          <cell r="CI8">
            <v>1</v>
          </cell>
          <cell r="CM8">
            <v>1</v>
          </cell>
          <cell r="CQ8">
            <v>1</v>
          </cell>
          <cell r="CU8">
            <v>1</v>
          </cell>
          <cell r="CY8">
            <v>1</v>
          </cell>
          <cell r="DC8">
            <v>1</v>
          </cell>
          <cell r="DG8">
            <v>1</v>
          </cell>
          <cell r="DK8">
            <v>1</v>
          </cell>
          <cell r="DO8">
            <v>1</v>
          </cell>
          <cell r="DS8">
            <v>1</v>
          </cell>
          <cell r="DW8">
            <v>1</v>
          </cell>
          <cell r="EA8">
            <v>1</v>
          </cell>
          <cell r="EE8">
            <v>1</v>
          </cell>
          <cell r="EI8">
            <v>1</v>
          </cell>
          <cell r="EM8">
            <v>1</v>
          </cell>
          <cell r="EQ8">
            <v>1</v>
          </cell>
          <cell r="EU8">
            <v>1</v>
          </cell>
          <cell r="EY8">
            <v>1</v>
          </cell>
          <cell r="FC8">
            <v>1</v>
          </cell>
          <cell r="FG8">
            <v>1</v>
          </cell>
          <cell r="FK8">
            <v>1</v>
          </cell>
          <cell r="FO8">
            <v>1</v>
          </cell>
          <cell r="FS8">
            <v>1</v>
          </cell>
          <cell r="FW8">
            <v>1</v>
          </cell>
          <cell r="GA8">
            <v>1</v>
          </cell>
          <cell r="GE8">
            <v>1</v>
          </cell>
          <cell r="GI8">
            <v>1</v>
          </cell>
          <cell r="GM8">
            <v>1</v>
          </cell>
        </row>
        <row r="9">
          <cell r="K9">
            <v>0.84199999999999997</v>
          </cell>
          <cell r="O9">
            <v>0.85799999999999998</v>
          </cell>
          <cell r="S9">
            <v>0.83799999999999997</v>
          </cell>
          <cell r="W9">
            <v>0.75700000000000001</v>
          </cell>
          <cell r="AA9">
            <v>0.58399999999999996</v>
          </cell>
          <cell r="AE9">
            <v>0.54</v>
          </cell>
          <cell r="AI9">
            <v>0.622</v>
          </cell>
          <cell r="AM9">
            <v>0.499</v>
          </cell>
          <cell r="AQ9">
            <v>0.45800000000000002</v>
          </cell>
          <cell r="AU9">
            <v>0.67200000000000004</v>
          </cell>
          <cell r="AY9">
            <v>0.73199999999999998</v>
          </cell>
          <cell r="BC9">
            <v>0.438</v>
          </cell>
          <cell r="BG9">
            <v>0.58899999999999997</v>
          </cell>
          <cell r="BK9">
            <v>0.40500000000000003</v>
          </cell>
          <cell r="BO9">
            <v>0.42899999999999999</v>
          </cell>
          <cell r="BS9">
            <v>0.875</v>
          </cell>
          <cell r="BW9">
            <v>0.81299999999999994</v>
          </cell>
          <cell r="CA9">
            <v>0.84799999999999998</v>
          </cell>
          <cell r="CE9">
            <v>0.78100000000000003</v>
          </cell>
          <cell r="CI9">
            <v>0.76200000000000001</v>
          </cell>
          <cell r="CM9">
            <v>0.81799999999999995</v>
          </cell>
          <cell r="CQ9">
            <v>0.90200000000000002</v>
          </cell>
          <cell r="CU9">
            <v>0.83599999999999997</v>
          </cell>
          <cell r="CY9">
            <v>0.84</v>
          </cell>
          <cell r="DC9">
            <v>0.83799999999999997</v>
          </cell>
          <cell r="DG9">
            <v>0.84299999999999997</v>
          </cell>
          <cell r="DK9">
            <v>0.73199999999999998</v>
          </cell>
          <cell r="DO9">
            <v>0.63600000000000001</v>
          </cell>
          <cell r="DS9">
            <v>0.89600000000000002</v>
          </cell>
          <cell r="DW9">
            <v>0.76200000000000001</v>
          </cell>
          <cell r="EA9">
            <v>0.86299999999999999</v>
          </cell>
          <cell r="EE9">
            <v>0.877</v>
          </cell>
          <cell r="EI9">
            <v>0.86899999999999999</v>
          </cell>
          <cell r="EM9">
            <v>0.96699999999999997</v>
          </cell>
          <cell r="EQ9">
            <v>0.89800000000000002</v>
          </cell>
          <cell r="EU9">
            <v>0.94</v>
          </cell>
          <cell r="EY9">
            <v>0.84299999999999997</v>
          </cell>
          <cell r="FC9">
            <v>0.93600000000000005</v>
          </cell>
          <cell r="FG9">
            <v>0.86499999999999999</v>
          </cell>
          <cell r="FK9">
            <v>0.89100000000000001</v>
          </cell>
          <cell r="FO9">
            <v>0.875</v>
          </cell>
          <cell r="FS9">
            <v>0.64500000000000002</v>
          </cell>
          <cell r="FW9">
            <v>0.69399999999999995</v>
          </cell>
          <cell r="GA9">
            <v>0.67100000000000004</v>
          </cell>
          <cell r="GE9">
            <v>0.54600000000000004</v>
          </cell>
          <cell r="GI9">
            <v>0.50800000000000001</v>
          </cell>
          <cell r="GM9">
            <v>0.39200000000000002</v>
          </cell>
        </row>
        <row r="10">
          <cell r="K10">
            <v>0.158</v>
          </cell>
          <cell r="O10">
            <v>0.14199999999999999</v>
          </cell>
          <cell r="S10">
            <v>0.16200000000000001</v>
          </cell>
          <cell r="W10">
            <v>0.24299999999999999</v>
          </cell>
          <cell r="AA10">
            <v>0.41599999999999998</v>
          </cell>
          <cell r="AE10">
            <v>0.46</v>
          </cell>
          <cell r="AI10">
            <v>0.378</v>
          </cell>
          <cell r="AM10">
            <v>0.501</v>
          </cell>
          <cell r="AQ10">
            <v>0.54200000000000004</v>
          </cell>
          <cell r="AU10">
            <v>0.32800000000000001</v>
          </cell>
          <cell r="AY10">
            <v>0.26800000000000002</v>
          </cell>
          <cell r="BC10">
            <v>0.56200000000000006</v>
          </cell>
          <cell r="BG10">
            <v>0.41099999999999998</v>
          </cell>
          <cell r="BK10">
            <v>0.59499999999999997</v>
          </cell>
          <cell r="BO10">
            <v>0.57099999999999995</v>
          </cell>
          <cell r="BS10">
            <v>0.125</v>
          </cell>
          <cell r="BW10">
            <v>0.187</v>
          </cell>
          <cell r="CA10">
            <v>0.152</v>
          </cell>
          <cell r="CE10">
            <v>0.219</v>
          </cell>
          <cell r="CI10">
            <v>0.23799999999999999</v>
          </cell>
          <cell r="CM10">
            <v>0.182</v>
          </cell>
          <cell r="CQ10">
            <v>9.8000000000000004E-2</v>
          </cell>
          <cell r="CU10">
            <v>0.16400000000000001</v>
          </cell>
          <cell r="CY10">
            <v>0.16</v>
          </cell>
          <cell r="DC10">
            <v>0.16200000000000001</v>
          </cell>
          <cell r="DG10">
            <v>0.157</v>
          </cell>
          <cell r="DK10">
            <v>0.26800000000000002</v>
          </cell>
          <cell r="DO10">
            <v>0.36399999999999999</v>
          </cell>
          <cell r="DS10">
            <v>0.104</v>
          </cell>
          <cell r="DW10">
            <v>0.23799999999999999</v>
          </cell>
          <cell r="EA10">
            <v>0.13700000000000001</v>
          </cell>
          <cell r="EE10">
            <v>0.123</v>
          </cell>
          <cell r="EI10">
            <v>0.13100000000000001</v>
          </cell>
          <cell r="EM10">
            <v>3.3000000000000002E-2</v>
          </cell>
          <cell r="EQ10">
            <v>0.10199999999999999</v>
          </cell>
          <cell r="EU10">
            <v>0.06</v>
          </cell>
          <cell r="EY10">
            <v>0.157</v>
          </cell>
          <cell r="FC10">
            <v>6.4000000000000001E-2</v>
          </cell>
          <cell r="FG10">
            <v>0.13500000000000001</v>
          </cell>
          <cell r="FK10">
            <v>0.109</v>
          </cell>
          <cell r="FO10">
            <v>0.125</v>
          </cell>
          <cell r="FS10">
            <v>0.35499999999999998</v>
          </cell>
          <cell r="FW10">
            <v>0.30599999999999999</v>
          </cell>
          <cell r="GA10">
            <v>0.32900000000000001</v>
          </cell>
          <cell r="GE10">
            <v>0.45400000000000001</v>
          </cell>
          <cell r="GI10">
            <v>0.49199999999999999</v>
          </cell>
          <cell r="GM10">
            <v>0.60799999999999998</v>
          </cell>
        </row>
        <row r="13">
          <cell r="K13">
            <v>0.58299999999999996</v>
          </cell>
          <cell r="O13">
            <v>0.371</v>
          </cell>
          <cell r="S13">
            <v>0.60499999999999998</v>
          </cell>
          <cell r="W13">
            <v>0.38700000000000001</v>
          </cell>
          <cell r="AA13">
            <v>4.1000000000000002E-2</v>
          </cell>
          <cell r="AE13">
            <v>0.02</v>
          </cell>
          <cell r="AI13">
            <v>7.0999999999999994E-2</v>
          </cell>
          <cell r="AM13">
            <v>2.5999999999999999E-2</v>
          </cell>
          <cell r="AQ13">
            <v>3.7999999999999999E-2</v>
          </cell>
          <cell r="AU13">
            <v>6.3E-2</v>
          </cell>
          <cell r="AY13">
            <v>0.27</v>
          </cell>
          <cell r="BC13">
            <v>2.5000000000000001E-2</v>
          </cell>
          <cell r="BG13">
            <v>1.4999999999999999E-2</v>
          </cell>
          <cell r="BK13">
            <v>1.9E-2</v>
          </cell>
          <cell r="BO13">
            <v>3.4000000000000002E-2</v>
          </cell>
          <cell r="BS13">
            <v>0.44800000000000001</v>
          </cell>
          <cell r="BW13">
            <v>0.443</v>
          </cell>
          <cell r="CA13">
            <v>0.629</v>
          </cell>
          <cell r="CE13">
            <v>0.47299999999999998</v>
          </cell>
          <cell r="CI13">
            <v>0.44400000000000001</v>
          </cell>
          <cell r="CM13">
            <v>0.41799999999999998</v>
          </cell>
          <cell r="CQ13">
            <v>0.6</v>
          </cell>
          <cell r="CU13">
            <v>0.35799999999999998</v>
          </cell>
          <cell r="CY13">
            <v>0.38700000000000001</v>
          </cell>
          <cell r="DC13">
            <v>0.437</v>
          </cell>
          <cell r="DG13">
            <v>0.123</v>
          </cell>
          <cell r="DK13">
            <v>0.34799999999999998</v>
          </cell>
          <cell r="DO13">
            <v>0.13800000000000001</v>
          </cell>
          <cell r="DS13">
            <v>0.61799999999999999</v>
          </cell>
          <cell r="DW13">
            <v>0.45800000000000002</v>
          </cell>
          <cell r="EA13">
            <v>0.58699999999999997</v>
          </cell>
          <cell r="EE13">
            <v>0.626</v>
          </cell>
          <cell r="EI13">
            <v>0.53700000000000003</v>
          </cell>
          <cell r="EM13">
            <v>0.83099999999999996</v>
          </cell>
          <cell r="EQ13">
            <v>0.65200000000000002</v>
          </cell>
          <cell r="EU13">
            <v>0.74399999999999999</v>
          </cell>
          <cell r="EY13">
            <v>0.61599999999999999</v>
          </cell>
          <cell r="FC13">
            <v>0.79500000000000004</v>
          </cell>
          <cell r="FG13">
            <v>0.54</v>
          </cell>
          <cell r="FK13">
            <v>0.42499999999999999</v>
          </cell>
          <cell r="FO13">
            <v>0.6</v>
          </cell>
          <cell r="FS13">
            <v>0.20499999999999999</v>
          </cell>
          <cell r="FW13">
            <v>0.34300000000000003</v>
          </cell>
          <cell r="GA13">
            <v>0.186</v>
          </cell>
          <cell r="GE13">
            <v>8.0000000000000002E-3</v>
          </cell>
          <cell r="GI13">
            <v>0.245</v>
          </cell>
          <cell r="GM13">
            <v>8.9999999999999993E-3</v>
          </cell>
        </row>
        <row r="14">
          <cell r="K14">
            <v>3.6999999999999998E-2</v>
          </cell>
          <cell r="O14">
            <v>6.9000000000000006E-2</v>
          </cell>
          <cell r="S14">
            <v>3.4000000000000002E-2</v>
          </cell>
          <cell r="W14">
            <v>6.4000000000000001E-2</v>
          </cell>
          <cell r="AA14">
            <v>0.113</v>
          </cell>
          <cell r="AE14">
            <v>4.2000000000000003E-2</v>
          </cell>
          <cell r="AI14">
            <v>0.19700000000000001</v>
          </cell>
          <cell r="AM14">
            <v>7.3999999999999996E-2</v>
          </cell>
          <cell r="AQ14">
            <v>4.4999999999999998E-2</v>
          </cell>
          <cell r="AU14">
            <v>0.16</v>
          </cell>
          <cell r="AY14">
            <v>0.13200000000000001</v>
          </cell>
          <cell r="BC14">
            <v>0.111</v>
          </cell>
          <cell r="BG14">
            <v>0.11600000000000001</v>
          </cell>
          <cell r="BK14">
            <v>7.8E-2</v>
          </cell>
          <cell r="BO14">
            <v>1.2999999999999999E-2</v>
          </cell>
          <cell r="BS14">
            <v>0.106</v>
          </cell>
          <cell r="BW14">
            <v>6.8000000000000005E-2</v>
          </cell>
          <cell r="CA14">
            <v>4.5999999999999999E-2</v>
          </cell>
          <cell r="CE14">
            <v>4.1000000000000002E-2</v>
          </cell>
          <cell r="CI14">
            <v>8.5999999999999993E-2</v>
          </cell>
          <cell r="CM14">
            <v>9.1999999999999998E-2</v>
          </cell>
          <cell r="CQ14">
            <v>4.2999999999999997E-2</v>
          </cell>
          <cell r="CU14">
            <v>0.1</v>
          </cell>
          <cell r="CY14">
            <v>0.109</v>
          </cell>
          <cell r="DC14">
            <v>9.1999999999999998E-2</v>
          </cell>
          <cell r="DG14">
            <v>0.107</v>
          </cell>
          <cell r="DK14">
            <v>4.2000000000000003E-2</v>
          </cell>
          <cell r="DO14">
            <v>7.9000000000000001E-2</v>
          </cell>
          <cell r="DS14">
            <v>6.5000000000000002E-2</v>
          </cell>
          <cell r="DW14">
            <v>1.4999999999999999E-2</v>
          </cell>
          <cell r="EA14">
            <v>6.3E-2</v>
          </cell>
          <cell r="EE14">
            <v>7.2999999999999995E-2</v>
          </cell>
          <cell r="EI14">
            <v>6.4000000000000001E-2</v>
          </cell>
          <cell r="EM14">
            <v>4.4999999999999998E-2</v>
          </cell>
          <cell r="EQ14">
            <v>5.2999999999999999E-2</v>
          </cell>
          <cell r="EU14">
            <v>4.9000000000000002E-2</v>
          </cell>
          <cell r="EY14">
            <v>5.2999999999999999E-2</v>
          </cell>
          <cell r="FC14">
            <v>2.5999999999999999E-2</v>
          </cell>
          <cell r="FG14">
            <v>6.4000000000000001E-2</v>
          </cell>
          <cell r="FK14">
            <v>0.154</v>
          </cell>
          <cell r="FO14">
            <v>4.3999999999999997E-2</v>
          </cell>
          <cell r="FS14">
            <v>7.1999999999999995E-2</v>
          </cell>
          <cell r="FW14">
            <v>1.9E-2</v>
          </cell>
          <cell r="GA14">
            <v>0.111</v>
          </cell>
          <cell r="GE14">
            <v>0.14599999999999999</v>
          </cell>
          <cell r="GI14">
            <v>2.7E-2</v>
          </cell>
          <cell r="GM14">
            <v>0.11700000000000001</v>
          </cell>
        </row>
        <row r="15">
          <cell r="K15">
            <v>3.0000000000000001E-3</v>
          </cell>
          <cell r="O15">
            <v>2E-3</v>
          </cell>
          <cell r="S15">
            <v>2E-3</v>
          </cell>
          <cell r="W15">
            <v>5.0000000000000001E-3</v>
          </cell>
          <cell r="AA15">
            <v>2.4E-2</v>
          </cell>
          <cell r="AE15">
            <v>3.0000000000000001E-3</v>
          </cell>
          <cell r="AI15">
            <v>8.9999999999999993E-3</v>
          </cell>
          <cell r="AM15">
            <v>2E-3</v>
          </cell>
          <cell r="AQ15">
            <v>6.0000000000000001E-3</v>
          </cell>
          <cell r="AU15">
            <v>4.0000000000000001E-3</v>
          </cell>
          <cell r="AY15">
            <v>1.4999999999999999E-2</v>
          </cell>
          <cell r="BC15">
            <v>4.0000000000000001E-3</v>
          </cell>
          <cell r="BG15">
            <v>1.2999999999999999E-2</v>
          </cell>
          <cell r="BK15">
            <v>4.0000000000000001E-3</v>
          </cell>
          <cell r="BO15">
            <v>7.0000000000000001E-3</v>
          </cell>
          <cell r="BS15">
            <v>8.0000000000000002E-3</v>
          </cell>
          <cell r="BW15">
            <v>7.0000000000000001E-3</v>
          </cell>
          <cell r="CA15">
            <v>4.0000000000000001E-3</v>
          </cell>
          <cell r="CE15">
            <v>4.0000000000000001E-3</v>
          </cell>
          <cell r="CI15">
            <v>3.0000000000000001E-3</v>
          </cell>
          <cell r="CM15">
            <v>1.0999999999999999E-2</v>
          </cell>
          <cell r="CQ15">
            <v>8.0000000000000002E-3</v>
          </cell>
          <cell r="CU15">
            <v>1.2999999999999999E-2</v>
          </cell>
          <cell r="CY15">
            <v>8.9999999999999993E-3</v>
          </cell>
          <cell r="DC15">
            <v>0.01</v>
          </cell>
          <cell r="DG15">
            <v>0.02</v>
          </cell>
          <cell r="DK15">
            <v>1.2E-2</v>
          </cell>
          <cell r="DO15">
            <v>1.4E-2</v>
          </cell>
          <cell r="DS15">
            <v>1.2E-2</v>
          </cell>
          <cell r="DW15">
            <v>1.0999999999999999E-2</v>
          </cell>
          <cell r="EA15">
            <v>1.4E-2</v>
          </cell>
          <cell r="EE15">
            <v>1.9E-2</v>
          </cell>
          <cell r="EI15">
            <v>2.4E-2</v>
          </cell>
          <cell r="EM15">
            <v>2E-3</v>
          </cell>
          <cell r="EQ15">
            <v>7.0000000000000001E-3</v>
          </cell>
          <cell r="EU15">
            <v>4.0000000000000001E-3</v>
          </cell>
          <cell r="EY15">
            <v>8.9999999999999993E-3</v>
          </cell>
          <cell r="FC15">
            <v>7.0000000000000001E-3</v>
          </cell>
          <cell r="FG15">
            <v>1.4999999999999999E-2</v>
          </cell>
          <cell r="FK15">
            <v>1.6E-2</v>
          </cell>
          <cell r="FO15">
            <v>1.2999999999999999E-2</v>
          </cell>
          <cell r="FS15">
            <v>1.0999999999999999E-2</v>
          </cell>
          <cell r="FW15">
            <v>2.7E-2</v>
          </cell>
          <cell r="GA15">
            <v>5.0000000000000001E-3</v>
          </cell>
          <cell r="GE15">
            <v>7.0000000000000001E-3</v>
          </cell>
          <cell r="GI15">
            <v>5.0000000000000001E-3</v>
          </cell>
          <cell r="GM15">
            <v>2E-3</v>
          </cell>
        </row>
        <row r="16">
          <cell r="K16">
            <v>3.5999999999999997E-2</v>
          </cell>
          <cell r="O16">
            <v>4.7E-2</v>
          </cell>
          <cell r="S16">
            <v>2.9000000000000001E-2</v>
          </cell>
          <cell r="W16">
            <v>5.6000000000000001E-2</v>
          </cell>
          <cell r="AA16">
            <v>1.4999999999999999E-2</v>
          </cell>
          <cell r="AE16">
            <v>3.3000000000000002E-2</v>
          </cell>
          <cell r="AI16">
            <v>5.0000000000000001E-3</v>
          </cell>
          <cell r="AM16">
            <v>7.9000000000000001E-2</v>
          </cell>
          <cell r="AQ16">
            <v>3.4000000000000002E-2</v>
          </cell>
          <cell r="AU16">
            <v>3.6999999999999998E-2</v>
          </cell>
          <cell r="AY16">
            <v>6.0000000000000001E-3</v>
          </cell>
          <cell r="BC16">
            <v>1.2E-2</v>
          </cell>
          <cell r="BG16">
            <v>1.7999999999999999E-2</v>
          </cell>
          <cell r="BK16">
            <v>1.4999999999999999E-2</v>
          </cell>
          <cell r="BO16">
            <v>6.7000000000000004E-2</v>
          </cell>
          <cell r="BS16">
            <v>1.4999999999999999E-2</v>
          </cell>
          <cell r="BW16">
            <v>2.3E-2</v>
          </cell>
          <cell r="CA16">
            <v>1.7000000000000001E-2</v>
          </cell>
          <cell r="CE16">
            <v>4.2999999999999997E-2</v>
          </cell>
          <cell r="CI16">
            <v>2.1000000000000001E-2</v>
          </cell>
          <cell r="CM16">
            <v>2.9000000000000001E-2</v>
          </cell>
          <cell r="CQ16">
            <v>2.1000000000000001E-2</v>
          </cell>
          <cell r="CU16">
            <v>3.5999999999999997E-2</v>
          </cell>
          <cell r="CY16">
            <v>2.8000000000000001E-2</v>
          </cell>
          <cell r="DC16">
            <v>2.1999999999999999E-2</v>
          </cell>
          <cell r="DG16">
            <v>1.4999999999999999E-2</v>
          </cell>
          <cell r="DK16">
            <v>6.4000000000000001E-2</v>
          </cell>
          <cell r="DO16">
            <v>3.5999999999999997E-2</v>
          </cell>
          <cell r="DS16">
            <v>2.3E-2</v>
          </cell>
          <cell r="DW16">
            <v>6.5000000000000002E-2</v>
          </cell>
          <cell r="EA16">
            <v>1.2999999999999999E-2</v>
          </cell>
          <cell r="EE16">
            <v>0.01</v>
          </cell>
          <cell r="EI16">
            <v>2.5000000000000001E-2</v>
          </cell>
          <cell r="EM16">
            <v>2E-3</v>
          </cell>
          <cell r="EQ16">
            <v>0.01</v>
          </cell>
          <cell r="EU16">
            <v>5.0000000000000001E-3</v>
          </cell>
          <cell r="EY16">
            <v>0.02</v>
          </cell>
          <cell r="FC16">
            <v>8.0000000000000002E-3</v>
          </cell>
          <cell r="FG16">
            <v>1.9E-2</v>
          </cell>
          <cell r="FK16">
            <v>1.2E-2</v>
          </cell>
          <cell r="FO16">
            <v>2.4E-2</v>
          </cell>
          <cell r="FS16">
            <v>6.6000000000000003E-2</v>
          </cell>
          <cell r="FW16">
            <v>3.2000000000000001E-2</v>
          </cell>
          <cell r="GA16">
            <v>3.7999999999999999E-2</v>
          </cell>
          <cell r="GE16">
            <v>3.4000000000000002E-2</v>
          </cell>
          <cell r="GI16">
            <v>2.9000000000000001E-2</v>
          </cell>
          <cell r="GM16">
            <v>5.2999999999999999E-2</v>
          </cell>
        </row>
        <row r="17">
          <cell r="K17">
            <v>2.1000000000000001E-2</v>
          </cell>
          <cell r="O17">
            <v>7.0999999999999994E-2</v>
          </cell>
          <cell r="S17">
            <v>1.7999999999999999E-2</v>
          </cell>
          <cell r="W17">
            <v>3.4000000000000002E-2</v>
          </cell>
          <cell r="AA17">
            <v>1.9E-2</v>
          </cell>
          <cell r="AE17">
            <v>0.03</v>
          </cell>
          <cell r="AI17">
            <v>2.9000000000000001E-2</v>
          </cell>
          <cell r="AM17">
            <v>1.7000000000000001E-2</v>
          </cell>
          <cell r="AQ17">
            <v>2.9000000000000001E-2</v>
          </cell>
          <cell r="AU17">
            <v>0.03</v>
          </cell>
          <cell r="AY17">
            <v>2.7E-2</v>
          </cell>
          <cell r="BC17">
            <v>1.4E-2</v>
          </cell>
          <cell r="BG17">
            <v>3.3000000000000002E-2</v>
          </cell>
          <cell r="BK17">
            <v>2.8000000000000001E-2</v>
          </cell>
          <cell r="BO17">
            <v>1.7000000000000001E-2</v>
          </cell>
          <cell r="BS17">
            <v>1.9E-2</v>
          </cell>
          <cell r="BW17">
            <v>3.7999999999999999E-2</v>
          </cell>
          <cell r="CA17">
            <v>1.2E-2</v>
          </cell>
          <cell r="CE17">
            <v>1.9E-2</v>
          </cell>
          <cell r="CI17">
            <v>4.5999999999999999E-2</v>
          </cell>
          <cell r="CM17">
            <v>2.1000000000000001E-2</v>
          </cell>
          <cell r="CQ17">
            <v>3.6999999999999998E-2</v>
          </cell>
          <cell r="CU17">
            <v>4.1000000000000002E-2</v>
          </cell>
          <cell r="CY17">
            <v>3.6999999999999998E-2</v>
          </cell>
          <cell r="DC17">
            <v>3.4000000000000002E-2</v>
          </cell>
          <cell r="DG17">
            <v>7.1999999999999995E-2</v>
          </cell>
          <cell r="DK17">
            <v>3.9E-2</v>
          </cell>
          <cell r="DO17">
            <v>2.7E-2</v>
          </cell>
          <cell r="DS17">
            <v>1.4999999999999999E-2</v>
          </cell>
          <cell r="DW17">
            <v>1.9E-2</v>
          </cell>
          <cell r="EA17">
            <v>1.0999999999999999E-2</v>
          </cell>
          <cell r="EE17">
            <v>1.4999999999999999E-2</v>
          </cell>
          <cell r="EI17">
            <v>1.2E-2</v>
          </cell>
          <cell r="EM17">
            <v>8.9999999999999993E-3</v>
          </cell>
          <cell r="EQ17">
            <v>1.2E-2</v>
          </cell>
          <cell r="EU17">
            <v>0.01</v>
          </cell>
          <cell r="EY17">
            <v>0.01</v>
          </cell>
          <cell r="FC17">
            <v>0.01</v>
          </cell>
          <cell r="FG17">
            <v>1.4999999999999999E-2</v>
          </cell>
          <cell r="FK17">
            <v>2.3E-2</v>
          </cell>
          <cell r="FO17">
            <v>1.4999999999999999E-2</v>
          </cell>
          <cell r="FS17">
            <v>3.9E-2</v>
          </cell>
          <cell r="FW17">
            <v>1.7000000000000001E-2</v>
          </cell>
          <cell r="GA17">
            <v>3.5000000000000003E-2</v>
          </cell>
          <cell r="GE17">
            <v>0.03</v>
          </cell>
          <cell r="GI17">
            <v>2.5000000000000001E-2</v>
          </cell>
          <cell r="GM17">
            <v>1.7999999999999999E-2</v>
          </cell>
        </row>
        <row r="18">
          <cell r="K18">
            <v>2E-3</v>
          </cell>
          <cell r="O18">
            <v>2E-3</v>
          </cell>
          <cell r="S18">
            <v>1E-3</v>
          </cell>
          <cell r="W18">
            <v>1E-3</v>
          </cell>
          <cell r="AA18">
            <v>2E-3</v>
          </cell>
          <cell r="AE18">
            <v>2E-3</v>
          </cell>
          <cell r="AI18">
            <v>5.0000000000000001E-3</v>
          </cell>
          <cell r="AM18">
            <v>0</v>
          </cell>
          <cell r="AQ18">
            <v>2E-3</v>
          </cell>
          <cell r="AU18">
            <v>0.01</v>
          </cell>
          <cell r="AY18">
            <v>4.0000000000000001E-3</v>
          </cell>
          <cell r="BC18">
            <v>5.0000000000000001E-3</v>
          </cell>
          <cell r="BG18">
            <v>2E-3</v>
          </cell>
          <cell r="BK18">
            <v>1E-3</v>
          </cell>
          <cell r="BO18">
            <v>1E-3</v>
          </cell>
          <cell r="BS18">
            <v>2E-3</v>
          </cell>
          <cell r="BW18">
            <v>3.0000000000000001E-3</v>
          </cell>
          <cell r="CA18">
            <v>1E-3</v>
          </cell>
          <cell r="CE18">
            <v>1E-3</v>
          </cell>
          <cell r="CI18">
            <v>1.2E-2</v>
          </cell>
          <cell r="CM18">
            <v>2E-3</v>
          </cell>
          <cell r="CQ18">
            <v>1E-3</v>
          </cell>
          <cell r="CU18">
            <v>3.0000000000000001E-3</v>
          </cell>
          <cell r="CY18">
            <v>4.0000000000000001E-3</v>
          </cell>
          <cell r="DC18">
            <v>2E-3</v>
          </cell>
          <cell r="DG18">
            <v>2E-3</v>
          </cell>
          <cell r="DK18">
            <v>1E-3</v>
          </cell>
          <cell r="DO18">
            <v>1E-3</v>
          </cell>
          <cell r="DS18">
            <v>2E-3</v>
          </cell>
          <cell r="DW18">
            <v>1E-3</v>
          </cell>
          <cell r="EA18">
            <v>1E-3</v>
          </cell>
          <cell r="EE18">
            <v>4.0000000000000001E-3</v>
          </cell>
          <cell r="EI18">
            <v>1E-3</v>
          </cell>
          <cell r="EM18">
            <v>1E-3</v>
          </cell>
          <cell r="EQ18">
            <v>3.0000000000000001E-3</v>
          </cell>
          <cell r="EU18">
            <v>1E-3</v>
          </cell>
          <cell r="EY18">
            <v>1E-3</v>
          </cell>
          <cell r="FC18">
            <v>1E-3</v>
          </cell>
          <cell r="FG18">
            <v>1E-3</v>
          </cell>
          <cell r="FK18">
            <v>1E-3</v>
          </cell>
          <cell r="FO18">
            <v>1E-3</v>
          </cell>
          <cell r="FS18">
            <v>2E-3</v>
          </cell>
          <cell r="FW18">
            <v>1E-3</v>
          </cell>
          <cell r="GA18">
            <v>6.0000000000000001E-3</v>
          </cell>
          <cell r="GE18">
            <v>8.9999999999999993E-3</v>
          </cell>
          <cell r="GI18">
            <v>1E-3</v>
          </cell>
          <cell r="GM18">
            <v>1E-3</v>
          </cell>
        </row>
        <row r="19">
          <cell r="K19">
            <v>2E-3</v>
          </cell>
          <cell r="O19">
            <v>3.0000000000000001E-3</v>
          </cell>
          <cell r="S19">
            <v>2E-3</v>
          </cell>
          <cell r="W19">
            <v>4.0000000000000001E-3</v>
          </cell>
          <cell r="AA19">
            <v>2E-3</v>
          </cell>
          <cell r="AE19">
            <v>9.7000000000000003E-2</v>
          </cell>
          <cell r="AI19">
            <v>0</v>
          </cell>
          <cell r="AM19">
            <v>2.1000000000000001E-2</v>
          </cell>
          <cell r="AQ19">
            <v>1.2E-2</v>
          </cell>
          <cell r="AU19">
            <v>8.0000000000000002E-3</v>
          </cell>
          <cell r="AY19">
            <v>0</v>
          </cell>
          <cell r="BC19">
            <v>1E-3</v>
          </cell>
          <cell r="BG19">
            <v>1.2999999999999999E-2</v>
          </cell>
          <cell r="BK19">
            <v>6.0000000000000001E-3</v>
          </cell>
          <cell r="BO19">
            <v>8.9999999999999993E-3</v>
          </cell>
          <cell r="BS19">
            <v>8.9999999999999993E-3</v>
          </cell>
          <cell r="BW19">
            <v>3.0000000000000001E-3</v>
          </cell>
          <cell r="CA19">
            <v>1E-3</v>
          </cell>
          <cell r="CE19">
            <v>4.0000000000000001E-3</v>
          </cell>
          <cell r="CI19">
            <v>1E-3</v>
          </cell>
          <cell r="CM19">
            <v>5.0000000000000001E-3</v>
          </cell>
          <cell r="CQ19">
            <v>4.0000000000000001E-3</v>
          </cell>
          <cell r="CU19">
            <v>1E-3</v>
          </cell>
          <cell r="CY19">
            <v>2E-3</v>
          </cell>
          <cell r="DC19">
            <v>1E-3</v>
          </cell>
          <cell r="DG19">
            <v>0</v>
          </cell>
          <cell r="DK19">
            <v>7.0000000000000001E-3</v>
          </cell>
          <cell r="DO19">
            <v>4.0000000000000001E-3</v>
          </cell>
          <cell r="DS19">
            <v>1E-3</v>
          </cell>
          <cell r="DW19">
            <v>8.0000000000000002E-3</v>
          </cell>
          <cell r="EA19">
            <v>1E-3</v>
          </cell>
          <cell r="EE19">
            <v>1E-3</v>
          </cell>
          <cell r="EI19">
            <v>3.0000000000000001E-3</v>
          </cell>
          <cell r="EM19">
            <v>0</v>
          </cell>
          <cell r="EQ19">
            <v>0</v>
          </cell>
          <cell r="EU19">
            <v>0</v>
          </cell>
          <cell r="EY19">
            <v>2E-3</v>
          </cell>
          <cell r="FC19">
            <v>0</v>
          </cell>
          <cell r="FG19">
            <v>2E-3</v>
          </cell>
          <cell r="FK19">
            <v>1E-3</v>
          </cell>
          <cell r="FO19">
            <v>4.0000000000000001E-3</v>
          </cell>
          <cell r="FS19">
            <v>6.0000000000000001E-3</v>
          </cell>
          <cell r="FW19">
            <v>8.9999999999999993E-3</v>
          </cell>
          <cell r="GA19">
            <v>8.0000000000000002E-3</v>
          </cell>
          <cell r="GE19">
            <v>1.2E-2</v>
          </cell>
          <cell r="GI19">
            <v>1.2E-2</v>
          </cell>
          <cell r="GM19">
            <v>1.0999999999999999E-2</v>
          </cell>
        </row>
        <row r="20">
          <cell r="K20">
            <v>1.9E-2</v>
          </cell>
          <cell r="O20">
            <v>2.5999999999999999E-2</v>
          </cell>
          <cell r="S20">
            <v>1.2999999999999999E-2</v>
          </cell>
          <cell r="W20">
            <v>1.9E-2</v>
          </cell>
          <cell r="AA20">
            <v>2.5000000000000001E-2</v>
          </cell>
          <cell r="AE20">
            <v>8.9999999999999993E-3</v>
          </cell>
          <cell r="AI20">
            <v>1.6E-2</v>
          </cell>
          <cell r="AM20">
            <v>0.01</v>
          </cell>
          <cell r="AQ20">
            <v>1.0999999999999999E-2</v>
          </cell>
          <cell r="AU20">
            <v>1.7000000000000001E-2</v>
          </cell>
          <cell r="AY20">
            <v>1.2999999999999999E-2</v>
          </cell>
          <cell r="BC20">
            <v>3.1E-2</v>
          </cell>
          <cell r="BG20">
            <v>5.5E-2</v>
          </cell>
          <cell r="BK20">
            <v>3.1E-2</v>
          </cell>
          <cell r="BO20">
            <v>8.0000000000000002E-3</v>
          </cell>
          <cell r="BS20">
            <v>8.0000000000000002E-3</v>
          </cell>
          <cell r="BW20">
            <v>1.2999999999999999E-2</v>
          </cell>
          <cell r="CA20">
            <v>7.0000000000000001E-3</v>
          </cell>
          <cell r="CE20">
            <v>7.0000000000000001E-3</v>
          </cell>
          <cell r="CI20">
            <v>1.6E-2</v>
          </cell>
          <cell r="CM20">
            <v>1.0999999999999999E-2</v>
          </cell>
          <cell r="CQ20">
            <v>1.2999999999999999E-2</v>
          </cell>
          <cell r="CU20">
            <v>1.7000000000000001E-2</v>
          </cell>
          <cell r="CY20">
            <v>1.7000000000000001E-2</v>
          </cell>
          <cell r="DC20">
            <v>1.7999999999999999E-2</v>
          </cell>
          <cell r="DG20">
            <v>2.1000000000000001E-2</v>
          </cell>
          <cell r="DK20">
            <v>1.4E-2</v>
          </cell>
          <cell r="DO20">
            <v>0.01</v>
          </cell>
          <cell r="DS20">
            <v>1.2999999999999999E-2</v>
          </cell>
          <cell r="DW20">
            <v>5.0000000000000001E-3</v>
          </cell>
          <cell r="EA20">
            <v>7.0000000000000001E-3</v>
          </cell>
          <cell r="EE20">
            <v>8.0000000000000002E-3</v>
          </cell>
          <cell r="EI20">
            <v>8.0000000000000002E-3</v>
          </cell>
          <cell r="EM20">
            <v>5.0000000000000001E-3</v>
          </cell>
          <cell r="EQ20">
            <v>8.0000000000000002E-3</v>
          </cell>
          <cell r="EU20">
            <v>7.0000000000000001E-3</v>
          </cell>
          <cell r="EY20">
            <v>6.0000000000000001E-3</v>
          </cell>
          <cell r="FC20">
            <v>7.0000000000000001E-3</v>
          </cell>
          <cell r="FG20">
            <v>0.01</v>
          </cell>
          <cell r="FK20">
            <v>1.2999999999999999E-2</v>
          </cell>
          <cell r="FO20">
            <v>7.0000000000000001E-3</v>
          </cell>
          <cell r="FS20">
            <v>1.7000000000000001E-2</v>
          </cell>
          <cell r="FW20">
            <v>4.0000000000000001E-3</v>
          </cell>
          <cell r="GA20">
            <v>1.7000000000000001E-2</v>
          </cell>
          <cell r="GE20">
            <v>1.7000000000000001E-2</v>
          </cell>
          <cell r="GI20">
            <v>3.0000000000000001E-3</v>
          </cell>
          <cell r="GM20">
            <v>7.0000000000000001E-3</v>
          </cell>
        </row>
        <row r="21">
          <cell r="K21">
            <v>8.0000000000000002E-3</v>
          </cell>
          <cell r="O21">
            <v>1.7999999999999999E-2</v>
          </cell>
          <cell r="S21">
            <v>7.0000000000000001E-3</v>
          </cell>
          <cell r="W21">
            <v>7.0000000000000001E-3</v>
          </cell>
          <cell r="AA21">
            <v>1.2999999999999999E-2</v>
          </cell>
          <cell r="AE21">
            <v>8.9999999999999993E-3</v>
          </cell>
          <cell r="AI21">
            <v>1.2999999999999999E-2</v>
          </cell>
          <cell r="AM21">
            <v>4.0000000000000001E-3</v>
          </cell>
          <cell r="AQ21">
            <v>4.0000000000000001E-3</v>
          </cell>
          <cell r="AU21">
            <v>3.7999999999999999E-2</v>
          </cell>
          <cell r="AY21">
            <v>1.4E-2</v>
          </cell>
          <cell r="BC21">
            <v>5.0000000000000001E-3</v>
          </cell>
          <cell r="BG21">
            <v>1.4E-2</v>
          </cell>
          <cell r="BK21">
            <v>5.0000000000000001E-3</v>
          </cell>
          <cell r="BO21">
            <v>1E-3</v>
          </cell>
          <cell r="BS21">
            <v>3.0000000000000001E-3</v>
          </cell>
          <cell r="BW21">
            <v>8.0000000000000002E-3</v>
          </cell>
          <cell r="CA21">
            <v>0.01</v>
          </cell>
          <cell r="CE21">
            <v>8.9999999999999993E-3</v>
          </cell>
          <cell r="CI21">
            <v>1.0999999999999999E-2</v>
          </cell>
          <cell r="CM21">
            <v>1.2999999999999999E-2</v>
          </cell>
          <cell r="CQ21">
            <v>1.2999999999999999E-2</v>
          </cell>
          <cell r="CU21">
            <v>1.6E-2</v>
          </cell>
          <cell r="CY21">
            <v>1.4E-2</v>
          </cell>
          <cell r="DC21">
            <v>1.2999999999999999E-2</v>
          </cell>
          <cell r="DG21">
            <v>9.8000000000000004E-2</v>
          </cell>
          <cell r="DK21">
            <v>1.0999999999999999E-2</v>
          </cell>
          <cell r="DO21">
            <v>8.9999999999999993E-3</v>
          </cell>
          <cell r="DS21">
            <v>1.4999999999999999E-2</v>
          </cell>
          <cell r="DW21">
            <v>6.0000000000000001E-3</v>
          </cell>
          <cell r="EA21">
            <v>8.9999999999999993E-3</v>
          </cell>
          <cell r="EE21">
            <v>6.0000000000000001E-3</v>
          </cell>
          <cell r="EI21">
            <v>0.01</v>
          </cell>
          <cell r="EM21">
            <v>6.0000000000000001E-3</v>
          </cell>
          <cell r="EQ21">
            <v>1.2E-2</v>
          </cell>
          <cell r="EU21">
            <v>5.0000000000000001E-3</v>
          </cell>
          <cell r="EY21">
            <v>4.0000000000000001E-3</v>
          </cell>
          <cell r="FC21">
            <v>8.9999999999999993E-3</v>
          </cell>
          <cell r="FG21">
            <v>8.0000000000000002E-3</v>
          </cell>
          <cell r="FK21">
            <v>1.2E-2</v>
          </cell>
          <cell r="FO21">
            <v>8.0000000000000002E-3</v>
          </cell>
          <cell r="FS21">
            <v>7.0000000000000001E-3</v>
          </cell>
          <cell r="FW21">
            <v>6.0000000000000001E-3</v>
          </cell>
          <cell r="GA21">
            <v>8.0000000000000002E-3</v>
          </cell>
          <cell r="GE21">
            <v>0.01</v>
          </cell>
          <cell r="GI21">
            <v>2E-3</v>
          </cell>
          <cell r="GM21">
            <v>2E-3</v>
          </cell>
        </row>
        <row r="22">
          <cell r="K22">
            <v>4.0000000000000001E-3</v>
          </cell>
          <cell r="O22">
            <v>5.0000000000000001E-3</v>
          </cell>
          <cell r="S22">
            <v>4.0000000000000001E-3</v>
          </cell>
          <cell r="W22">
            <v>4.0000000000000001E-3</v>
          </cell>
          <cell r="AA22">
            <v>1.6E-2</v>
          </cell>
          <cell r="AE22">
            <v>4.0000000000000001E-3</v>
          </cell>
          <cell r="AI22">
            <v>8.9999999999999993E-3</v>
          </cell>
          <cell r="AM22">
            <v>8.0000000000000002E-3</v>
          </cell>
          <cell r="AQ22">
            <v>1.7999999999999999E-2</v>
          </cell>
          <cell r="AU22">
            <v>7.0000000000000001E-3</v>
          </cell>
          <cell r="AY22">
            <v>6.0000000000000001E-3</v>
          </cell>
          <cell r="BC22">
            <v>1.2E-2</v>
          </cell>
          <cell r="BG22">
            <v>0.01</v>
          </cell>
          <cell r="BK22">
            <v>1.0999999999999999E-2</v>
          </cell>
          <cell r="BO22">
            <v>1.6E-2</v>
          </cell>
          <cell r="BS22">
            <v>8.0000000000000002E-3</v>
          </cell>
          <cell r="BW22">
            <v>3.0000000000000001E-3</v>
          </cell>
          <cell r="CA22">
            <v>3.0000000000000001E-3</v>
          </cell>
          <cell r="CE22">
            <v>3.0000000000000001E-3</v>
          </cell>
          <cell r="CI22">
            <v>3.0000000000000001E-3</v>
          </cell>
          <cell r="CM22">
            <v>4.0000000000000001E-3</v>
          </cell>
          <cell r="CQ22">
            <v>4.0000000000000001E-3</v>
          </cell>
          <cell r="CU22">
            <v>1.6E-2</v>
          </cell>
          <cell r="CY22">
            <v>5.0000000000000001E-3</v>
          </cell>
          <cell r="DC22">
            <v>5.0000000000000001E-3</v>
          </cell>
          <cell r="DG22">
            <v>0.01</v>
          </cell>
          <cell r="DK22">
            <v>4.0000000000000001E-3</v>
          </cell>
          <cell r="DO22">
            <v>6.0000000000000001E-3</v>
          </cell>
          <cell r="DS22">
            <v>3.0000000000000001E-3</v>
          </cell>
          <cell r="DW22">
            <v>5.0000000000000001E-3</v>
          </cell>
          <cell r="EA22">
            <v>4.0000000000000001E-3</v>
          </cell>
          <cell r="EE22">
            <v>3.0000000000000001E-3</v>
          </cell>
          <cell r="EI22">
            <v>5.0000000000000001E-3</v>
          </cell>
          <cell r="EM22">
            <v>2E-3</v>
          </cell>
          <cell r="EQ22">
            <v>3.0000000000000001E-3</v>
          </cell>
          <cell r="EU22">
            <v>3.0000000000000001E-3</v>
          </cell>
          <cell r="EY22">
            <v>4.0000000000000001E-3</v>
          </cell>
          <cell r="FC22">
            <v>3.0000000000000001E-3</v>
          </cell>
          <cell r="FG22">
            <v>4.0000000000000001E-3</v>
          </cell>
          <cell r="FK22">
            <v>6.0000000000000001E-3</v>
          </cell>
          <cell r="FO22">
            <v>4.0000000000000001E-3</v>
          </cell>
          <cell r="FS22">
            <v>6.0000000000000001E-3</v>
          </cell>
          <cell r="FW22">
            <v>7.0000000000000001E-3</v>
          </cell>
          <cell r="GA22">
            <v>1.7000000000000001E-2</v>
          </cell>
          <cell r="GE22">
            <v>1.2E-2</v>
          </cell>
          <cell r="GI22">
            <v>6.0000000000000001E-3</v>
          </cell>
          <cell r="GM22">
            <v>2.7E-2</v>
          </cell>
        </row>
        <row r="23">
          <cell r="K23">
            <v>2E-3</v>
          </cell>
          <cell r="O23">
            <v>1E-3</v>
          </cell>
          <cell r="S23">
            <v>1E-3</v>
          </cell>
          <cell r="W23">
            <v>2E-3</v>
          </cell>
          <cell r="AA23">
            <v>4.0000000000000001E-3</v>
          </cell>
          <cell r="AE23">
            <v>2E-3</v>
          </cell>
          <cell r="AI23">
            <v>2E-3</v>
          </cell>
          <cell r="AM23">
            <v>7.0000000000000001E-3</v>
          </cell>
          <cell r="AQ23">
            <v>6.0000000000000001E-3</v>
          </cell>
          <cell r="AU23">
            <v>2E-3</v>
          </cell>
          <cell r="AY23">
            <v>2E-3</v>
          </cell>
          <cell r="BC23">
            <v>3.0000000000000001E-3</v>
          </cell>
          <cell r="BG23">
            <v>1E-3</v>
          </cell>
          <cell r="BK23">
            <v>4.0000000000000001E-3</v>
          </cell>
          <cell r="BO23">
            <v>6.0000000000000001E-3</v>
          </cell>
          <cell r="BS23">
            <v>1E-3</v>
          </cell>
          <cell r="BW23">
            <v>2E-3</v>
          </cell>
          <cell r="CA23">
            <v>1E-3</v>
          </cell>
          <cell r="CE23">
            <v>1E-3</v>
          </cell>
          <cell r="CI23">
            <v>1E-3</v>
          </cell>
          <cell r="CM23">
            <v>2E-3</v>
          </cell>
          <cell r="CQ23">
            <v>1E-3</v>
          </cell>
          <cell r="CU23">
            <v>1E-3</v>
          </cell>
          <cell r="CY23">
            <v>1E-3</v>
          </cell>
          <cell r="DC23">
            <v>1E-3</v>
          </cell>
          <cell r="DG23">
            <v>2E-3</v>
          </cell>
          <cell r="DK23">
            <v>3.0000000000000001E-3</v>
          </cell>
          <cell r="DO23">
            <v>3.0000000000000001E-3</v>
          </cell>
          <cell r="DS23">
            <v>2E-3</v>
          </cell>
          <cell r="DW23">
            <v>4.0000000000000001E-3</v>
          </cell>
          <cell r="EA23">
            <v>1E-3</v>
          </cell>
          <cell r="EE23">
            <v>1E-3</v>
          </cell>
          <cell r="EI23">
            <v>4.0000000000000001E-3</v>
          </cell>
          <cell r="EM23">
            <v>0</v>
          </cell>
          <cell r="EQ23">
            <v>2E-3</v>
          </cell>
          <cell r="EU23">
            <v>0</v>
          </cell>
          <cell r="EY23">
            <v>3.0000000000000001E-3</v>
          </cell>
          <cell r="FC23">
            <v>0</v>
          </cell>
          <cell r="FG23">
            <v>2E-3</v>
          </cell>
          <cell r="FK23">
            <v>1E-3</v>
          </cell>
          <cell r="FO23">
            <v>1E-3</v>
          </cell>
          <cell r="FS23">
            <v>3.0000000000000001E-3</v>
          </cell>
          <cell r="FW23">
            <v>8.0000000000000002E-3</v>
          </cell>
          <cell r="GA23">
            <v>4.0000000000000001E-3</v>
          </cell>
          <cell r="GE23">
            <v>6.0000000000000001E-3</v>
          </cell>
          <cell r="GI23">
            <v>4.0000000000000001E-3</v>
          </cell>
          <cell r="GM23">
            <v>6.0000000000000001E-3</v>
          </cell>
        </row>
        <row r="24">
          <cell r="K24">
            <v>4.0000000000000001E-3</v>
          </cell>
          <cell r="O24">
            <v>5.0000000000000001E-3</v>
          </cell>
          <cell r="S24">
            <v>4.0000000000000001E-3</v>
          </cell>
          <cell r="W24">
            <v>5.0000000000000001E-3</v>
          </cell>
          <cell r="AA24">
            <v>3.2000000000000001E-2</v>
          </cell>
          <cell r="AE24">
            <v>5.0000000000000001E-3</v>
          </cell>
          <cell r="AI24">
            <v>0.02</v>
          </cell>
          <cell r="AM24">
            <v>1.4E-2</v>
          </cell>
          <cell r="AQ24">
            <v>1.9E-2</v>
          </cell>
          <cell r="AU24">
            <v>5.0000000000000001E-3</v>
          </cell>
          <cell r="AY24">
            <v>1.2999999999999999E-2</v>
          </cell>
          <cell r="BC24">
            <v>1.7000000000000001E-2</v>
          </cell>
          <cell r="BG24">
            <v>3.5000000000000003E-2</v>
          </cell>
          <cell r="BK24">
            <v>2.4E-2</v>
          </cell>
          <cell r="BO24">
            <v>1.6E-2</v>
          </cell>
          <cell r="BS24">
            <v>5.0000000000000001E-3</v>
          </cell>
          <cell r="BW24">
            <v>6.0000000000000001E-3</v>
          </cell>
          <cell r="CA24">
            <v>5.0000000000000001E-3</v>
          </cell>
          <cell r="CE24">
            <v>8.9999999999999993E-3</v>
          </cell>
          <cell r="CI24">
            <v>5.0000000000000001E-3</v>
          </cell>
          <cell r="CM24">
            <v>1.2E-2</v>
          </cell>
          <cell r="CQ24">
            <v>5.0000000000000001E-3</v>
          </cell>
          <cell r="CU24">
            <v>6.0000000000000001E-3</v>
          </cell>
          <cell r="CY24">
            <v>8.0000000000000002E-3</v>
          </cell>
          <cell r="DC24">
            <v>8.9999999999999993E-3</v>
          </cell>
          <cell r="DG24">
            <v>8.9999999999999993E-3</v>
          </cell>
          <cell r="DK24">
            <v>7.0000000000000001E-3</v>
          </cell>
          <cell r="DO24">
            <v>0.01</v>
          </cell>
          <cell r="DS24">
            <v>5.0000000000000001E-3</v>
          </cell>
          <cell r="DW24">
            <v>8.0000000000000002E-3</v>
          </cell>
          <cell r="EA24">
            <v>8.0000000000000002E-3</v>
          </cell>
          <cell r="EE24">
            <v>5.0000000000000001E-3</v>
          </cell>
          <cell r="EI24">
            <v>5.0000000000000001E-3</v>
          </cell>
          <cell r="EM24">
            <v>1E-3</v>
          </cell>
          <cell r="EQ24">
            <v>3.0000000000000001E-3</v>
          </cell>
          <cell r="EU24">
            <v>1E-3</v>
          </cell>
          <cell r="EY24">
            <v>6.0000000000000001E-3</v>
          </cell>
          <cell r="FC24">
            <v>3.0000000000000001E-3</v>
          </cell>
          <cell r="FG24">
            <v>8.0000000000000002E-3</v>
          </cell>
          <cell r="FK24">
            <v>3.0000000000000001E-3</v>
          </cell>
          <cell r="FO24">
            <v>6.0000000000000001E-3</v>
          </cell>
          <cell r="FS24">
            <v>8.9999999999999993E-3</v>
          </cell>
          <cell r="FW24">
            <v>1.0999999999999999E-2</v>
          </cell>
          <cell r="GA24">
            <v>1.0999999999999999E-2</v>
          </cell>
          <cell r="GE24">
            <v>0.03</v>
          </cell>
          <cell r="GI24">
            <v>8.9999999999999993E-3</v>
          </cell>
          <cell r="GM24">
            <v>1.2999999999999999E-2</v>
          </cell>
        </row>
        <row r="25">
          <cell r="K25">
            <v>1E-3</v>
          </cell>
          <cell r="O25">
            <v>0</v>
          </cell>
          <cell r="S25">
            <v>0</v>
          </cell>
          <cell r="W25">
            <v>1E-3</v>
          </cell>
          <cell r="AA25">
            <v>3.0000000000000001E-3</v>
          </cell>
          <cell r="AE25">
            <v>1E-3</v>
          </cell>
          <cell r="AI25">
            <v>7.0000000000000001E-3</v>
          </cell>
          <cell r="AM25">
            <v>0</v>
          </cell>
          <cell r="AQ25">
            <v>1E-3</v>
          </cell>
          <cell r="AU25">
            <v>1E-3</v>
          </cell>
          <cell r="AY25">
            <v>3.0000000000000001E-3</v>
          </cell>
          <cell r="BC25">
            <v>5.0000000000000001E-3</v>
          </cell>
          <cell r="BG25">
            <v>7.0000000000000001E-3</v>
          </cell>
          <cell r="BK25">
            <v>4.0000000000000001E-3</v>
          </cell>
          <cell r="BO25">
            <v>1E-3</v>
          </cell>
          <cell r="BS25">
            <v>0</v>
          </cell>
          <cell r="BW25">
            <v>1E-3</v>
          </cell>
          <cell r="CA25">
            <v>0</v>
          </cell>
          <cell r="CE25">
            <v>1E-3</v>
          </cell>
          <cell r="CI25">
            <v>1E-3</v>
          </cell>
          <cell r="CM25">
            <v>2E-3</v>
          </cell>
          <cell r="CQ25">
            <v>0</v>
          </cell>
          <cell r="CU25">
            <v>0</v>
          </cell>
          <cell r="CY25">
            <v>0</v>
          </cell>
          <cell r="DC25">
            <v>0</v>
          </cell>
          <cell r="DG25">
            <v>1E-3</v>
          </cell>
          <cell r="DK25">
            <v>0</v>
          </cell>
          <cell r="DO25">
            <v>0</v>
          </cell>
          <cell r="DS25">
            <v>0</v>
          </cell>
          <cell r="DW25">
            <v>0</v>
          </cell>
          <cell r="EA25">
            <v>0</v>
          </cell>
          <cell r="EE25">
            <v>0</v>
          </cell>
          <cell r="EI25">
            <v>1E-3</v>
          </cell>
          <cell r="EM25">
            <v>0</v>
          </cell>
          <cell r="EQ25">
            <v>0</v>
          </cell>
          <cell r="EU25">
            <v>0</v>
          </cell>
          <cell r="EY25">
            <v>1E-3</v>
          </cell>
          <cell r="FC25">
            <v>0</v>
          </cell>
          <cell r="FG25">
            <v>1E-3</v>
          </cell>
          <cell r="FK25">
            <v>0</v>
          </cell>
          <cell r="FO25">
            <v>0</v>
          </cell>
          <cell r="FS25">
            <v>1E-3</v>
          </cell>
          <cell r="FW25">
            <v>1E-3</v>
          </cell>
          <cell r="GA25">
            <v>2E-3</v>
          </cell>
          <cell r="GE25">
            <v>8.0000000000000002E-3</v>
          </cell>
          <cell r="GI25">
            <v>0</v>
          </cell>
          <cell r="GM25">
            <v>1E-3</v>
          </cell>
        </row>
        <row r="26">
          <cell r="K26">
            <v>8.9999999999999993E-3</v>
          </cell>
          <cell r="O26">
            <v>4.4999999999999998E-2</v>
          </cell>
          <cell r="S26">
            <v>3.0000000000000001E-3</v>
          </cell>
          <cell r="W26">
            <v>8.0000000000000002E-3</v>
          </cell>
          <cell r="AA26">
            <v>0.01</v>
          </cell>
          <cell r="AE26">
            <v>6.0000000000000001E-3</v>
          </cell>
          <cell r="AI26">
            <v>6.0000000000000001E-3</v>
          </cell>
          <cell r="AM26">
            <v>2E-3</v>
          </cell>
          <cell r="AQ26">
            <v>1.0999999999999999E-2</v>
          </cell>
          <cell r="AU26">
            <v>1.2E-2</v>
          </cell>
          <cell r="AY26">
            <v>6.0000000000000001E-3</v>
          </cell>
          <cell r="BC26">
            <v>6.0000000000000001E-3</v>
          </cell>
          <cell r="BG26">
            <v>6.0000000000000001E-3</v>
          </cell>
          <cell r="BK26">
            <v>4.0000000000000001E-3</v>
          </cell>
          <cell r="BO26">
            <v>6.0000000000000001E-3</v>
          </cell>
          <cell r="BS26">
            <v>1.2999999999999999E-2</v>
          </cell>
          <cell r="BW26">
            <v>1.6E-2</v>
          </cell>
          <cell r="CA26">
            <v>1E-3</v>
          </cell>
          <cell r="CE26">
            <v>1.2E-2</v>
          </cell>
          <cell r="CI26">
            <v>3.0000000000000001E-3</v>
          </cell>
          <cell r="CM26">
            <v>0.02</v>
          </cell>
          <cell r="CQ26">
            <v>4.0000000000000001E-3</v>
          </cell>
          <cell r="CU26">
            <v>1.2999999999999999E-2</v>
          </cell>
          <cell r="CY26">
            <v>8.9999999999999993E-3</v>
          </cell>
          <cell r="DC26">
            <v>1.6E-2</v>
          </cell>
          <cell r="DG26">
            <v>4.0000000000000001E-3</v>
          </cell>
          <cell r="DK26">
            <v>6.0000000000000001E-3</v>
          </cell>
          <cell r="DO26">
            <v>1.4999999999999999E-2</v>
          </cell>
          <cell r="DS26">
            <v>6.0000000000000001E-3</v>
          </cell>
          <cell r="DW26">
            <v>5.0000000000000001E-3</v>
          </cell>
          <cell r="EA26">
            <v>3.0000000000000001E-3</v>
          </cell>
          <cell r="EE26">
            <v>3.0000000000000001E-3</v>
          </cell>
          <cell r="EI26">
            <v>7.0000000000000001E-3</v>
          </cell>
          <cell r="EM26">
            <v>3.0000000000000001E-3</v>
          </cell>
          <cell r="EQ26">
            <v>3.0000000000000001E-3</v>
          </cell>
          <cell r="EU26">
            <v>5.0000000000000001E-3</v>
          </cell>
          <cell r="EY26">
            <v>2E-3</v>
          </cell>
          <cell r="FC26">
            <v>2E-3</v>
          </cell>
          <cell r="FG26">
            <v>4.0000000000000001E-3</v>
          </cell>
          <cell r="FK26">
            <v>8.0000000000000002E-3</v>
          </cell>
          <cell r="FO26">
            <v>5.0000000000000001E-3</v>
          </cell>
          <cell r="FS26">
            <v>0.01</v>
          </cell>
          <cell r="FW26">
            <v>6.0000000000000001E-3</v>
          </cell>
          <cell r="GA26">
            <v>8.0000000000000002E-3</v>
          </cell>
          <cell r="GE26">
            <v>8.9999999999999993E-3</v>
          </cell>
          <cell r="GI26">
            <v>4.0000000000000001E-3</v>
          </cell>
          <cell r="GM26">
            <v>8.0000000000000002E-3</v>
          </cell>
        </row>
        <row r="27">
          <cell r="K27">
            <v>4.0000000000000001E-3</v>
          </cell>
          <cell r="O27">
            <v>2E-3</v>
          </cell>
          <cell r="S27">
            <v>3.0000000000000001E-3</v>
          </cell>
          <cell r="W27">
            <v>6.0000000000000001E-3</v>
          </cell>
          <cell r="AA27">
            <v>7.0999999999999994E-2</v>
          </cell>
          <cell r="AE27">
            <v>1.4E-2</v>
          </cell>
          <cell r="AI27">
            <v>3.5999999999999997E-2</v>
          </cell>
          <cell r="AM27">
            <v>2.4E-2</v>
          </cell>
          <cell r="AQ27">
            <v>6.7000000000000004E-2</v>
          </cell>
          <cell r="AU27">
            <v>2.3E-2</v>
          </cell>
          <cell r="AY27">
            <v>6.4000000000000001E-2</v>
          </cell>
          <cell r="BC27">
            <v>3.2000000000000001E-2</v>
          </cell>
          <cell r="BG27">
            <v>0.08</v>
          </cell>
          <cell r="BK27">
            <v>3.7999999999999999E-2</v>
          </cell>
          <cell r="BO27">
            <v>6.6000000000000003E-2</v>
          </cell>
          <cell r="BS27">
            <v>5.1999999999999998E-2</v>
          </cell>
          <cell r="BW27">
            <v>0.02</v>
          </cell>
          <cell r="CA27">
            <v>2.7E-2</v>
          </cell>
          <cell r="CE27">
            <v>2.9000000000000001E-2</v>
          </cell>
          <cell r="CI27">
            <v>1.6E-2</v>
          </cell>
          <cell r="CM27">
            <v>3.2000000000000001E-2</v>
          </cell>
          <cell r="CQ27">
            <v>1.2999999999999999E-2</v>
          </cell>
          <cell r="CU27">
            <v>5.2999999999999999E-2</v>
          </cell>
          <cell r="CY27">
            <v>3.1E-2</v>
          </cell>
          <cell r="DC27">
            <v>3.1E-2</v>
          </cell>
          <cell r="DG27">
            <v>1.9E-2</v>
          </cell>
          <cell r="DK27">
            <v>1.9E-2</v>
          </cell>
          <cell r="DO27">
            <v>9.1999999999999998E-2</v>
          </cell>
          <cell r="DS27">
            <v>1.0999999999999999E-2</v>
          </cell>
          <cell r="DW27">
            <v>1.4E-2</v>
          </cell>
          <cell r="EA27">
            <v>5.7000000000000002E-2</v>
          </cell>
          <cell r="EE27">
            <v>3.1E-2</v>
          </cell>
          <cell r="EI27">
            <v>4.8000000000000001E-2</v>
          </cell>
          <cell r="EM27">
            <v>1.6E-2</v>
          </cell>
          <cell r="EQ27">
            <v>3.4000000000000002E-2</v>
          </cell>
          <cell r="EU27">
            <v>3.1E-2</v>
          </cell>
          <cell r="EY27">
            <v>2.4E-2</v>
          </cell>
          <cell r="FC27">
            <v>0.01</v>
          </cell>
          <cell r="FG27">
            <v>5.1999999999999998E-2</v>
          </cell>
          <cell r="FK27">
            <v>5.6000000000000001E-2</v>
          </cell>
          <cell r="FO27">
            <v>4.2999999999999997E-2</v>
          </cell>
          <cell r="FS27">
            <v>1.4E-2</v>
          </cell>
          <cell r="FW27">
            <v>1.7000000000000001E-2</v>
          </cell>
          <cell r="GA27">
            <v>0.02</v>
          </cell>
          <cell r="GE27">
            <v>3.5000000000000003E-2</v>
          </cell>
          <cell r="GI27">
            <v>0.01</v>
          </cell>
          <cell r="GM27">
            <v>1.7999999999999999E-2</v>
          </cell>
        </row>
        <row r="28">
          <cell r="K28">
            <v>6.0000000000000001E-3</v>
          </cell>
          <cell r="O28">
            <v>2.9000000000000001E-2</v>
          </cell>
          <cell r="S28">
            <v>4.0000000000000001E-3</v>
          </cell>
          <cell r="W28">
            <v>0.01</v>
          </cell>
          <cell r="AA28">
            <v>1.4E-2</v>
          </cell>
          <cell r="AE28">
            <v>1.4999999999999999E-2</v>
          </cell>
          <cell r="AI28">
            <v>8.9999999999999993E-3</v>
          </cell>
          <cell r="AM28">
            <v>7.0000000000000001E-3</v>
          </cell>
          <cell r="AQ28">
            <v>6.0000000000000001E-3</v>
          </cell>
          <cell r="AU28">
            <v>1.7000000000000001E-2</v>
          </cell>
          <cell r="AY28">
            <v>6.0000000000000001E-3</v>
          </cell>
          <cell r="BC28">
            <v>5.0000000000000001E-3</v>
          </cell>
          <cell r="BG28">
            <v>7.0000000000000001E-3</v>
          </cell>
          <cell r="BK28">
            <v>8.0000000000000002E-3</v>
          </cell>
          <cell r="BO28">
            <v>2E-3</v>
          </cell>
          <cell r="BS28">
            <v>8.0000000000000002E-3</v>
          </cell>
          <cell r="BW28">
            <v>1.0999999999999999E-2</v>
          </cell>
          <cell r="CA28">
            <v>1.0999999999999999E-2</v>
          </cell>
          <cell r="CE28">
            <v>8.0000000000000002E-3</v>
          </cell>
          <cell r="CI28">
            <v>8.0000000000000002E-3</v>
          </cell>
          <cell r="CM28">
            <v>1.0999999999999999E-2</v>
          </cell>
          <cell r="CQ28">
            <v>0.01</v>
          </cell>
          <cell r="CU28">
            <v>1.9E-2</v>
          </cell>
          <cell r="CY28">
            <v>8.9999999999999993E-3</v>
          </cell>
          <cell r="DC28">
            <v>8.9999999999999993E-3</v>
          </cell>
          <cell r="DG28">
            <v>4.5999999999999999E-2</v>
          </cell>
          <cell r="DK28">
            <v>1.0999999999999999E-2</v>
          </cell>
          <cell r="DO28">
            <v>0.01</v>
          </cell>
          <cell r="DS28">
            <v>1.2E-2</v>
          </cell>
          <cell r="DW28">
            <v>6.0000000000000001E-3</v>
          </cell>
          <cell r="EA28">
            <v>4.0000000000000001E-3</v>
          </cell>
          <cell r="EE28">
            <v>5.0000000000000001E-3</v>
          </cell>
          <cell r="EI28">
            <v>6.0000000000000001E-3</v>
          </cell>
          <cell r="EM28">
            <v>5.0000000000000001E-3</v>
          </cell>
          <cell r="EQ28">
            <v>6.0000000000000001E-3</v>
          </cell>
          <cell r="EU28">
            <v>6.0000000000000001E-3</v>
          </cell>
          <cell r="EY28">
            <v>5.0000000000000001E-3</v>
          </cell>
          <cell r="FC28">
            <v>7.0000000000000001E-3</v>
          </cell>
          <cell r="FG28">
            <v>6.0000000000000001E-3</v>
          </cell>
          <cell r="FK28">
            <v>1.2E-2</v>
          </cell>
          <cell r="FO28">
            <v>4.0000000000000001E-3</v>
          </cell>
          <cell r="FS28">
            <v>1.6E-2</v>
          </cell>
          <cell r="FW28">
            <v>3.0000000000000001E-3</v>
          </cell>
          <cell r="GA28">
            <v>1.0999999999999999E-2</v>
          </cell>
          <cell r="GE28">
            <v>7.0000000000000001E-3</v>
          </cell>
          <cell r="GI28">
            <v>3.0000000000000001E-3</v>
          </cell>
          <cell r="GM28">
            <v>3.0000000000000001E-3</v>
          </cell>
        </row>
        <row r="29">
          <cell r="K29">
            <v>2.1999999999999999E-2</v>
          </cell>
          <cell r="O29">
            <v>5.6000000000000001E-2</v>
          </cell>
          <cell r="S29">
            <v>0.02</v>
          </cell>
          <cell r="W29">
            <v>3.5000000000000003E-2</v>
          </cell>
          <cell r="AA29">
            <v>3.3000000000000002E-2</v>
          </cell>
          <cell r="AE29">
            <v>6.6000000000000003E-2</v>
          </cell>
          <cell r="AI29">
            <v>4.9000000000000002E-2</v>
          </cell>
          <cell r="AM29">
            <v>4.8000000000000001E-2</v>
          </cell>
          <cell r="AQ29">
            <v>0.02</v>
          </cell>
          <cell r="AU29">
            <v>2.5999999999999999E-2</v>
          </cell>
          <cell r="AY29">
            <v>1.4999999999999999E-2</v>
          </cell>
          <cell r="BC29">
            <v>2.1999999999999999E-2</v>
          </cell>
          <cell r="BG29">
            <v>0.04</v>
          </cell>
          <cell r="BK29">
            <v>1.6E-2</v>
          </cell>
          <cell r="BO29">
            <v>2.4E-2</v>
          </cell>
          <cell r="BS29">
            <v>8.9999999999999993E-3</v>
          </cell>
          <cell r="BW29">
            <v>2.1000000000000001E-2</v>
          </cell>
          <cell r="CA29">
            <v>0.01</v>
          </cell>
          <cell r="CE29">
            <v>4.4999999999999998E-2</v>
          </cell>
          <cell r="CI29">
            <v>0.01</v>
          </cell>
          <cell r="CM29">
            <v>2.9000000000000001E-2</v>
          </cell>
          <cell r="CQ29">
            <v>0.02</v>
          </cell>
          <cell r="CU29">
            <v>3.5999999999999997E-2</v>
          </cell>
          <cell r="CY29">
            <v>4.5999999999999999E-2</v>
          </cell>
          <cell r="DC29">
            <v>2.5999999999999999E-2</v>
          </cell>
          <cell r="DG29">
            <v>0.04</v>
          </cell>
          <cell r="DK29">
            <v>3.1E-2</v>
          </cell>
          <cell r="DO29">
            <v>4.3999999999999997E-2</v>
          </cell>
          <cell r="DS29">
            <v>8.9999999999999993E-3</v>
          </cell>
          <cell r="DW29">
            <v>1.6E-2</v>
          </cell>
          <cell r="EA29">
            <v>8.9999999999999993E-3</v>
          </cell>
          <cell r="EE29">
            <v>4.0000000000000001E-3</v>
          </cell>
          <cell r="EI29">
            <v>5.0000000000000001E-3</v>
          </cell>
          <cell r="EM29">
            <v>3.0000000000000001E-3</v>
          </cell>
          <cell r="EQ29">
            <v>7.0000000000000001E-3</v>
          </cell>
          <cell r="EU29">
            <v>6.0000000000000001E-3</v>
          </cell>
          <cell r="EY29">
            <v>1.2999999999999999E-2</v>
          </cell>
          <cell r="FC29">
            <v>5.0000000000000001E-3</v>
          </cell>
          <cell r="FG29">
            <v>1.0999999999999999E-2</v>
          </cell>
          <cell r="FK29">
            <v>1.6E-2</v>
          </cell>
          <cell r="FO29">
            <v>8.0000000000000002E-3</v>
          </cell>
          <cell r="FS29">
            <v>3.6999999999999998E-2</v>
          </cell>
          <cell r="FW29">
            <v>1.0999999999999999E-2</v>
          </cell>
          <cell r="GA29">
            <v>0.03</v>
          </cell>
          <cell r="GE29">
            <v>1.7999999999999999E-2</v>
          </cell>
          <cell r="GI29">
            <v>1.7000000000000001E-2</v>
          </cell>
          <cell r="GM29">
            <v>2.3E-2</v>
          </cell>
        </row>
        <row r="30">
          <cell r="K30">
            <v>8.9999999999999993E-3</v>
          </cell>
          <cell r="O30">
            <v>1.2E-2</v>
          </cell>
          <cell r="S30">
            <v>8.0000000000000002E-3</v>
          </cell>
          <cell r="W30">
            <v>1.2E-2</v>
          </cell>
          <cell r="AA30">
            <v>2.1000000000000001E-2</v>
          </cell>
          <cell r="AE30">
            <v>8.0000000000000002E-3</v>
          </cell>
          <cell r="AI30">
            <v>2.5000000000000001E-2</v>
          </cell>
          <cell r="AM30">
            <v>8.9999999999999993E-3</v>
          </cell>
          <cell r="AQ30">
            <v>1.0999999999999999E-2</v>
          </cell>
          <cell r="AU30">
            <v>2.5999999999999999E-2</v>
          </cell>
          <cell r="AY30">
            <v>2.4E-2</v>
          </cell>
          <cell r="BC30">
            <v>1.6E-2</v>
          </cell>
          <cell r="BG30">
            <v>1.4999999999999999E-2</v>
          </cell>
          <cell r="BK30">
            <v>1.6E-2</v>
          </cell>
          <cell r="BO30">
            <v>4.0000000000000001E-3</v>
          </cell>
          <cell r="BS30">
            <v>2.7E-2</v>
          </cell>
          <cell r="BW30">
            <v>0.02</v>
          </cell>
          <cell r="CA30">
            <v>1.2E-2</v>
          </cell>
          <cell r="CE30">
            <v>1.0999999999999999E-2</v>
          </cell>
          <cell r="CI30">
            <v>2.5999999999999999E-2</v>
          </cell>
          <cell r="CM30">
            <v>0.02</v>
          </cell>
          <cell r="CQ30">
            <v>1.7000000000000001E-2</v>
          </cell>
          <cell r="CU30">
            <v>2.4E-2</v>
          </cell>
          <cell r="CY30">
            <v>2.5000000000000001E-2</v>
          </cell>
          <cell r="DC30">
            <v>2.3E-2</v>
          </cell>
          <cell r="DG30">
            <v>7.0000000000000007E-2</v>
          </cell>
          <cell r="DK30">
            <v>1.4E-2</v>
          </cell>
          <cell r="DO30">
            <v>1.4999999999999999E-2</v>
          </cell>
          <cell r="DS30">
            <v>2.1999999999999999E-2</v>
          </cell>
          <cell r="DW30">
            <v>8.0000000000000002E-3</v>
          </cell>
          <cell r="EA30">
            <v>2.1000000000000001E-2</v>
          </cell>
          <cell r="EE30">
            <v>1.7999999999999999E-2</v>
          </cell>
          <cell r="EI30">
            <v>1.4999999999999999E-2</v>
          </cell>
          <cell r="EM30">
            <v>0.01</v>
          </cell>
          <cell r="EQ30">
            <v>1.6E-2</v>
          </cell>
          <cell r="EU30">
            <v>1.4999999999999999E-2</v>
          </cell>
          <cell r="EY30">
            <v>1.2E-2</v>
          </cell>
          <cell r="FC30">
            <v>8.9999999999999993E-3</v>
          </cell>
          <cell r="FG30">
            <v>2.1000000000000001E-2</v>
          </cell>
          <cell r="FK30">
            <v>3.6999999999999998E-2</v>
          </cell>
          <cell r="FO30">
            <v>1.9E-2</v>
          </cell>
          <cell r="FS30">
            <v>1.2999999999999999E-2</v>
          </cell>
          <cell r="FW30">
            <v>6.0000000000000001E-3</v>
          </cell>
          <cell r="GA30">
            <v>2.3E-2</v>
          </cell>
          <cell r="GE30">
            <v>1.6E-2</v>
          </cell>
          <cell r="GI30">
            <v>8.9999999999999993E-3</v>
          </cell>
          <cell r="GM30">
            <v>1.2E-2</v>
          </cell>
        </row>
        <row r="31">
          <cell r="K31">
            <v>7.0000000000000001E-3</v>
          </cell>
          <cell r="O31">
            <v>3.0000000000000001E-3</v>
          </cell>
          <cell r="S31">
            <v>2E-3</v>
          </cell>
          <cell r="W31">
            <v>3.0000000000000001E-3</v>
          </cell>
          <cell r="AA31">
            <v>4.0000000000000001E-3</v>
          </cell>
          <cell r="AE31">
            <v>3.0000000000000001E-3</v>
          </cell>
          <cell r="AI31">
            <v>4.0000000000000001E-3</v>
          </cell>
          <cell r="AM31">
            <v>8.0000000000000002E-3</v>
          </cell>
          <cell r="AQ31">
            <v>0.01</v>
          </cell>
          <cell r="AU31">
            <v>1E-3</v>
          </cell>
          <cell r="AY31">
            <v>3.0000000000000001E-3</v>
          </cell>
          <cell r="BC31">
            <v>6.0000000000000001E-3</v>
          </cell>
          <cell r="BG31">
            <v>3.0000000000000001E-3</v>
          </cell>
          <cell r="BK31">
            <v>8.9999999999999993E-3</v>
          </cell>
          <cell r="BO31">
            <v>1.9E-2</v>
          </cell>
          <cell r="BS31">
            <v>4.0000000000000001E-3</v>
          </cell>
          <cell r="BW31">
            <v>4.0000000000000001E-3</v>
          </cell>
          <cell r="CA31">
            <v>3.0000000000000001E-3</v>
          </cell>
          <cell r="CE31">
            <v>1E-3</v>
          </cell>
          <cell r="CI31">
            <v>3.0000000000000001E-3</v>
          </cell>
          <cell r="CM31">
            <v>2E-3</v>
          </cell>
          <cell r="CQ31">
            <v>1E-3</v>
          </cell>
          <cell r="CU31">
            <v>1E-3</v>
          </cell>
          <cell r="CY31">
            <v>4.0000000000000001E-3</v>
          </cell>
          <cell r="DC31">
            <v>1E-3</v>
          </cell>
          <cell r="DG31">
            <v>3.0000000000000001E-3</v>
          </cell>
          <cell r="DK31">
            <v>6.0000000000000001E-3</v>
          </cell>
          <cell r="DO31">
            <v>6.0000000000000001E-3</v>
          </cell>
          <cell r="DS31">
            <v>3.0000000000000001E-3</v>
          </cell>
          <cell r="DW31">
            <v>0.01</v>
          </cell>
          <cell r="EA31">
            <v>5.0000000000000001E-3</v>
          </cell>
          <cell r="EE31">
            <v>2E-3</v>
          </cell>
          <cell r="EI31">
            <v>5.0000000000000001E-3</v>
          </cell>
          <cell r="EM31">
            <v>0</v>
          </cell>
          <cell r="EQ31">
            <v>4.0000000000000001E-3</v>
          </cell>
          <cell r="EU31">
            <v>0</v>
          </cell>
          <cell r="EY31">
            <v>4.0000000000000001E-3</v>
          </cell>
          <cell r="FC31">
            <v>1E-3</v>
          </cell>
          <cell r="FG31">
            <v>7.0000000000000001E-3</v>
          </cell>
          <cell r="FK31">
            <v>2E-3</v>
          </cell>
          <cell r="FO31">
            <v>4.0000000000000001E-3</v>
          </cell>
          <cell r="FS31">
            <v>8.9999999999999993E-3</v>
          </cell>
          <cell r="FW31">
            <v>1.4E-2</v>
          </cell>
          <cell r="GA31">
            <v>7.0000000000000001E-3</v>
          </cell>
          <cell r="GE31">
            <v>8.0000000000000002E-3</v>
          </cell>
          <cell r="GI31">
            <v>1.2E-2</v>
          </cell>
          <cell r="GM31">
            <v>3.0000000000000001E-3</v>
          </cell>
        </row>
        <row r="32">
          <cell r="K32">
            <v>0.01</v>
          </cell>
          <cell r="O32">
            <v>1.2999999999999999E-2</v>
          </cell>
          <cell r="S32">
            <v>7.0000000000000001E-3</v>
          </cell>
          <cell r="W32">
            <v>1.0999999999999999E-2</v>
          </cell>
          <cell r="AA32">
            <v>3.1E-2</v>
          </cell>
          <cell r="AE32">
            <v>2.1000000000000001E-2</v>
          </cell>
          <cell r="AI32">
            <v>1.7000000000000001E-2</v>
          </cell>
          <cell r="AM32">
            <v>2.5999999999999999E-2</v>
          </cell>
          <cell r="AQ32">
            <v>2.1999999999999999E-2</v>
          </cell>
          <cell r="AU32">
            <v>0.03</v>
          </cell>
          <cell r="AY32">
            <v>1.9E-2</v>
          </cell>
          <cell r="BC32">
            <v>1.4999999999999999E-2</v>
          </cell>
          <cell r="BG32">
            <v>3.5000000000000003E-2</v>
          </cell>
          <cell r="BK32">
            <v>1.7000000000000001E-2</v>
          </cell>
          <cell r="BO32">
            <v>1.7999999999999999E-2</v>
          </cell>
          <cell r="BS32">
            <v>2.9000000000000001E-2</v>
          </cell>
          <cell r="BW32">
            <v>1.6E-2</v>
          </cell>
          <cell r="CA32">
            <v>1.9E-2</v>
          </cell>
          <cell r="CE32">
            <v>1.4E-2</v>
          </cell>
          <cell r="CI32">
            <v>1.9E-2</v>
          </cell>
          <cell r="CM32">
            <v>2.1000000000000001E-2</v>
          </cell>
          <cell r="CQ32">
            <v>1.4E-2</v>
          </cell>
          <cell r="CU32">
            <v>0.03</v>
          </cell>
          <cell r="CY32">
            <v>2.8000000000000001E-2</v>
          </cell>
          <cell r="DC32">
            <v>2.7E-2</v>
          </cell>
          <cell r="DG32">
            <v>8.5000000000000006E-2</v>
          </cell>
          <cell r="DK32">
            <v>2.4E-2</v>
          </cell>
          <cell r="DO32">
            <v>0.04</v>
          </cell>
          <cell r="DS32">
            <v>1.4999999999999999E-2</v>
          </cell>
          <cell r="DW32">
            <v>1.7000000000000001E-2</v>
          </cell>
          <cell r="EA32">
            <v>1.7000000000000001E-2</v>
          </cell>
          <cell r="EE32">
            <v>1.6E-2</v>
          </cell>
          <cell r="EI32">
            <v>1.9E-2</v>
          </cell>
          <cell r="EM32">
            <v>1.2E-2</v>
          </cell>
          <cell r="EQ32">
            <v>2.5000000000000001E-2</v>
          </cell>
          <cell r="EU32">
            <v>0.02</v>
          </cell>
          <cell r="EY32">
            <v>1.6E-2</v>
          </cell>
          <cell r="FC32">
            <v>8.9999999999999993E-3</v>
          </cell>
          <cell r="FG32">
            <v>2.1000000000000001E-2</v>
          </cell>
          <cell r="FK32">
            <v>4.1000000000000002E-2</v>
          </cell>
          <cell r="FO32">
            <v>1.6E-2</v>
          </cell>
          <cell r="FS32">
            <v>1.7000000000000001E-2</v>
          </cell>
          <cell r="FW32">
            <v>1.9E-2</v>
          </cell>
          <cell r="GA32">
            <v>1.6E-2</v>
          </cell>
          <cell r="GE32">
            <v>2.5999999999999999E-2</v>
          </cell>
          <cell r="GI32">
            <v>1.2E-2</v>
          </cell>
          <cell r="GM32">
            <v>1.4999999999999999E-2</v>
          </cell>
        </row>
        <row r="33">
          <cell r="K33">
            <v>5.3999999999999999E-2</v>
          </cell>
          <cell r="O33">
            <v>7.5999999999999998E-2</v>
          </cell>
          <cell r="S33">
            <v>7.1999999999999995E-2</v>
          </cell>
          <cell r="W33">
            <v>8.2000000000000003E-2</v>
          </cell>
          <cell r="AA33">
            <v>8.8999999999999996E-2</v>
          </cell>
          <cell r="AE33">
            <v>0.152</v>
          </cell>
          <cell r="AI33">
            <v>9.2999999999999999E-2</v>
          </cell>
          <cell r="AM33">
            <v>0.112</v>
          </cell>
          <cell r="AQ33">
            <v>8.6999999999999994E-2</v>
          </cell>
          <cell r="AU33">
            <v>0.155</v>
          </cell>
          <cell r="AY33">
            <v>0.09</v>
          </cell>
          <cell r="BC33">
            <v>9.1999999999999998E-2</v>
          </cell>
          <cell r="BG33">
            <v>6.9000000000000006E-2</v>
          </cell>
          <cell r="BK33">
            <v>6.8000000000000005E-2</v>
          </cell>
          <cell r="BO33">
            <v>9.6000000000000002E-2</v>
          </cell>
          <cell r="BS33">
            <v>9.9000000000000005E-2</v>
          </cell>
          <cell r="BW33">
            <v>8.7999999999999995E-2</v>
          </cell>
          <cell r="CA33">
            <v>2.8000000000000001E-2</v>
          </cell>
          <cell r="CE33">
            <v>4.9000000000000002E-2</v>
          </cell>
          <cell r="CI33">
            <v>2.5000000000000001E-2</v>
          </cell>
          <cell r="CM33">
            <v>6.0999999999999999E-2</v>
          </cell>
          <cell r="CQ33">
            <v>7.4999999999999997E-2</v>
          </cell>
          <cell r="CU33">
            <v>5.1999999999999998E-2</v>
          </cell>
          <cell r="CY33">
            <v>6.4000000000000001E-2</v>
          </cell>
          <cell r="DC33">
            <v>6.2E-2</v>
          </cell>
          <cell r="DG33">
            <v>9.6000000000000002E-2</v>
          </cell>
          <cell r="DK33">
            <v>6.8000000000000005E-2</v>
          </cell>
          <cell r="DO33">
            <v>7.5999999999999998E-2</v>
          </cell>
          <cell r="DS33">
            <v>4.3999999999999997E-2</v>
          </cell>
          <cell r="DW33">
            <v>0.08</v>
          </cell>
          <cell r="EA33">
            <v>2.9000000000000001E-2</v>
          </cell>
          <cell r="EE33">
            <v>2.8000000000000001E-2</v>
          </cell>
          <cell r="EI33">
            <v>6.4000000000000001E-2</v>
          </cell>
          <cell r="EM33">
            <v>1.4E-2</v>
          </cell>
          <cell r="EQ33">
            <v>3.7999999999999999E-2</v>
          </cell>
          <cell r="EU33">
            <v>2.7E-2</v>
          </cell>
          <cell r="EY33">
            <v>3.3000000000000002E-2</v>
          </cell>
          <cell r="FC33">
            <v>2.4E-2</v>
          </cell>
          <cell r="FG33">
            <v>5.3999999999999999E-2</v>
          </cell>
          <cell r="FK33">
            <v>5.2999999999999999E-2</v>
          </cell>
          <cell r="FO33">
            <v>0.05</v>
          </cell>
          <cell r="FS33">
            <v>8.4000000000000005E-2</v>
          </cell>
          <cell r="FW33">
            <v>0.13400000000000001</v>
          </cell>
          <cell r="GA33">
            <v>0.107</v>
          </cell>
          <cell r="GE33">
            <v>9.8000000000000004E-2</v>
          </cell>
          <cell r="GI33">
            <v>7.3999999999999996E-2</v>
          </cell>
          <cell r="GM33">
            <v>4.3999999999999997E-2</v>
          </cell>
        </row>
        <row r="34">
          <cell r="K34">
            <v>0.84199999999999997</v>
          </cell>
          <cell r="O34">
            <v>0.85799999999999998</v>
          </cell>
          <cell r="S34">
            <v>0.83799999999999997</v>
          </cell>
          <cell r="W34">
            <v>0.75700000000000001</v>
          </cell>
          <cell r="AA34">
            <v>0.58399999999999996</v>
          </cell>
          <cell r="AE34">
            <v>0.54</v>
          </cell>
          <cell r="AI34">
            <v>0.622</v>
          </cell>
          <cell r="AM34">
            <v>0.499</v>
          </cell>
          <cell r="AQ34">
            <v>0.45800000000000002</v>
          </cell>
          <cell r="AU34">
            <v>0.67200000000000004</v>
          </cell>
          <cell r="AY34">
            <v>0.73199999999999998</v>
          </cell>
          <cell r="BC34">
            <v>0.438</v>
          </cell>
          <cell r="BG34">
            <v>0.58899999999999997</v>
          </cell>
          <cell r="BK34">
            <v>0.40500000000000003</v>
          </cell>
          <cell r="BO34">
            <v>0.42899999999999999</v>
          </cell>
          <cell r="BS34">
            <v>0.875</v>
          </cell>
          <cell r="BW34">
            <v>0.81299999999999994</v>
          </cell>
          <cell r="CA34">
            <v>0.84799999999999998</v>
          </cell>
          <cell r="CE34">
            <v>0.78100000000000003</v>
          </cell>
          <cell r="CI34">
            <v>0.76200000000000001</v>
          </cell>
          <cell r="CM34">
            <v>0.81799999999999995</v>
          </cell>
          <cell r="CQ34">
            <v>0.90200000000000002</v>
          </cell>
          <cell r="CU34">
            <v>0.83599999999999997</v>
          </cell>
          <cell r="CY34">
            <v>0.84</v>
          </cell>
          <cell r="DC34">
            <v>0.83799999999999997</v>
          </cell>
          <cell r="DG34">
            <v>0.84299999999999997</v>
          </cell>
          <cell r="DK34">
            <v>0.73199999999999998</v>
          </cell>
          <cell r="DO34">
            <v>0.63600000000000001</v>
          </cell>
          <cell r="DS34">
            <v>0.89600000000000002</v>
          </cell>
          <cell r="DW34">
            <v>0.76200000000000001</v>
          </cell>
          <cell r="EA34">
            <v>0.86299999999999999</v>
          </cell>
          <cell r="EE34">
            <v>0.877</v>
          </cell>
          <cell r="EI34">
            <v>0.86899999999999999</v>
          </cell>
          <cell r="EM34">
            <v>0.96699999999999997</v>
          </cell>
          <cell r="EQ34">
            <v>0.89800000000000002</v>
          </cell>
          <cell r="EU34">
            <v>0.94</v>
          </cell>
          <cell r="EY34">
            <v>0.84299999999999997</v>
          </cell>
          <cell r="FC34">
            <v>0.93600000000000005</v>
          </cell>
          <cell r="FG34">
            <v>0.86499999999999999</v>
          </cell>
          <cell r="FK34">
            <v>0.89100000000000001</v>
          </cell>
          <cell r="FO34">
            <v>0.875</v>
          </cell>
          <cell r="FS34">
            <v>0.64500000000000002</v>
          </cell>
          <cell r="FW34">
            <v>0.69399999999999995</v>
          </cell>
          <cell r="GA34">
            <v>0.67100000000000004</v>
          </cell>
          <cell r="GE34">
            <v>0.54600000000000004</v>
          </cell>
          <cell r="GI34">
            <v>0.50800000000000001</v>
          </cell>
          <cell r="GM34">
            <v>0.39200000000000002</v>
          </cell>
        </row>
        <row r="38">
          <cell r="I38" t="str">
            <v>Services - Educational (Excluding Schools)</v>
          </cell>
          <cell r="M38" t="str">
            <v>Services - Engineering Services</v>
          </cell>
          <cell r="Q38" t="str">
            <v>Services - Information &amp; Data Processing Services</v>
          </cell>
          <cell r="U38" t="str">
            <v>Services - Insurance Agencies &amp; Brokerages</v>
          </cell>
          <cell r="Y38" t="str">
            <v>Services - Legal Services</v>
          </cell>
          <cell r="AC38" t="str">
            <v>Services - Management &amp; Technical Consulting</v>
          </cell>
          <cell r="AG38" t="str">
            <v>Services - Market Research &amp; Public Opinion Polling</v>
          </cell>
          <cell r="AK38" t="str">
            <v>Services - Other Business Services</v>
          </cell>
          <cell r="AO38" t="str">
            <v>Services - Publishing Services</v>
          </cell>
          <cell r="AS38" t="str">
            <v>Services - Real Estate Agents, Brokers &amp; Managers</v>
          </cell>
          <cell r="AW38" t="str">
            <v>Services - Scientific Research &amp; Development</v>
          </cell>
          <cell r="BA38" t="str">
            <v>Services - Specialized Design</v>
          </cell>
          <cell r="BE38" t="str">
            <v>Services - Surveying &amp; Mapping Services</v>
          </cell>
          <cell r="BI38" t="str">
            <v>Services - Tax &amp; Payroll Services</v>
          </cell>
          <cell r="BM38" t="str">
            <v>Transportation - Couriers &amp; Messengers</v>
          </cell>
          <cell r="BQ38" t="str">
            <v>Transportation - Local Trucking &amp; Freight</v>
          </cell>
          <cell r="BU38" t="str">
            <v>Transportation - Long-distance &amp; Specialized Freight</v>
          </cell>
          <cell r="BY38" t="str">
            <v>Transportation - Taxi &amp; Limousine Services</v>
          </cell>
          <cell r="CC38" t="str">
            <v>Wholesaling - Durable Goods</v>
          </cell>
          <cell r="CG38" t="str">
            <v>Wholesaling - Nondurable Goods</v>
          </cell>
        </row>
        <row r="40">
          <cell r="K40">
            <v>1</v>
          </cell>
          <cell r="O40">
            <v>1</v>
          </cell>
          <cell r="S40">
            <v>1</v>
          </cell>
          <cell r="W40">
            <v>1</v>
          </cell>
          <cell r="AA40">
            <v>1</v>
          </cell>
          <cell r="AE40">
            <v>1</v>
          </cell>
          <cell r="AI40">
            <v>1</v>
          </cell>
          <cell r="AM40">
            <v>1</v>
          </cell>
          <cell r="AQ40">
            <v>1</v>
          </cell>
          <cell r="AU40">
            <v>1</v>
          </cell>
          <cell r="AY40">
            <v>1</v>
          </cell>
          <cell r="BC40">
            <v>1</v>
          </cell>
          <cell r="BG40">
            <v>1</v>
          </cell>
          <cell r="BK40">
            <v>1</v>
          </cell>
          <cell r="BO40">
            <v>1</v>
          </cell>
          <cell r="BS40">
            <v>1</v>
          </cell>
          <cell r="BW40">
            <v>1</v>
          </cell>
          <cell r="CA40">
            <v>1</v>
          </cell>
          <cell r="CE40">
            <v>1</v>
          </cell>
          <cell r="CI40">
            <v>1</v>
          </cell>
        </row>
        <row r="41">
          <cell r="K41">
            <v>0.503</v>
          </cell>
          <cell r="O41">
            <v>0.49399999999999999</v>
          </cell>
          <cell r="S41">
            <v>0.53400000000000003</v>
          </cell>
          <cell r="W41">
            <v>0.52600000000000002</v>
          </cell>
          <cell r="AA41">
            <v>0.51600000000000001</v>
          </cell>
          <cell r="AE41">
            <v>0.371</v>
          </cell>
          <cell r="AI41">
            <v>0.67400000000000004</v>
          </cell>
          <cell r="AM41">
            <v>0.61</v>
          </cell>
          <cell r="AQ41">
            <v>0.69099999999999995</v>
          </cell>
          <cell r="AU41">
            <v>0.47599999999999998</v>
          </cell>
          <cell r="AY41">
            <v>0.40400000000000003</v>
          </cell>
          <cell r="BC41">
            <v>0.71299999999999997</v>
          </cell>
          <cell r="BG41">
            <v>0.69199999999999995</v>
          </cell>
          <cell r="BK41">
            <v>0.52600000000000002</v>
          </cell>
          <cell r="BO41">
            <v>0.67300000000000004</v>
          </cell>
          <cell r="BS41">
            <v>0.79200000000000004</v>
          </cell>
          <cell r="BW41">
            <v>0.81699999999999995</v>
          </cell>
          <cell r="CA41">
            <v>0.69</v>
          </cell>
          <cell r="CE41">
            <v>0.84799999999999998</v>
          </cell>
          <cell r="CI41">
            <v>0.85</v>
          </cell>
        </row>
        <row r="42">
          <cell r="K42">
            <v>0.497</v>
          </cell>
          <cell r="O42">
            <v>0.50600000000000001</v>
          </cell>
          <cell r="S42">
            <v>0.46600000000000003</v>
          </cell>
          <cell r="W42">
            <v>0.47399999999999998</v>
          </cell>
          <cell r="AA42">
            <v>0.48399999999999999</v>
          </cell>
          <cell r="AE42">
            <v>0.629</v>
          </cell>
          <cell r="AI42">
            <v>0.32600000000000001</v>
          </cell>
          <cell r="AM42">
            <v>0.39</v>
          </cell>
          <cell r="AQ42">
            <v>0.309</v>
          </cell>
          <cell r="AU42">
            <v>0.52400000000000002</v>
          </cell>
          <cell r="AY42">
            <v>0.59599999999999997</v>
          </cell>
          <cell r="BC42">
            <v>0.28699999999999998</v>
          </cell>
          <cell r="BG42">
            <v>0.308</v>
          </cell>
          <cell r="BK42">
            <v>0.47399999999999998</v>
          </cell>
          <cell r="BO42">
            <v>0.32700000000000001</v>
          </cell>
          <cell r="BS42">
            <v>0.20799999999999999</v>
          </cell>
          <cell r="BW42">
            <v>0.183</v>
          </cell>
          <cell r="CA42">
            <v>0.31</v>
          </cell>
          <cell r="CE42">
            <v>0.152</v>
          </cell>
          <cell r="CI42">
            <v>0.15</v>
          </cell>
        </row>
        <row r="45">
          <cell r="K45">
            <v>4.9000000000000002E-2</v>
          </cell>
          <cell r="O45">
            <v>0.14899999999999999</v>
          </cell>
          <cell r="S45">
            <v>0.219</v>
          </cell>
          <cell r="W45">
            <v>2.7E-2</v>
          </cell>
          <cell r="AA45">
            <v>5.1999999999999998E-2</v>
          </cell>
          <cell r="AE45">
            <v>7.3999999999999996E-2</v>
          </cell>
          <cell r="AI45">
            <v>0.17699999999999999</v>
          </cell>
          <cell r="AM45">
            <v>0.182</v>
          </cell>
          <cell r="AQ45">
            <v>0.20100000000000001</v>
          </cell>
          <cell r="AU45">
            <v>6.2E-2</v>
          </cell>
          <cell r="AY45">
            <v>0.04</v>
          </cell>
          <cell r="BC45">
            <v>0.39</v>
          </cell>
          <cell r="BG45">
            <v>8.1000000000000003E-2</v>
          </cell>
          <cell r="BK45">
            <v>4.8000000000000001E-2</v>
          </cell>
          <cell r="BO45">
            <v>0.11600000000000001</v>
          </cell>
          <cell r="BS45">
            <v>0.11799999999999999</v>
          </cell>
          <cell r="BW45">
            <v>0.08</v>
          </cell>
          <cell r="CA45">
            <v>3.0000000000000001E-3</v>
          </cell>
          <cell r="CE45">
            <v>0.66700000000000004</v>
          </cell>
          <cell r="CI45">
            <v>0.67100000000000004</v>
          </cell>
        </row>
        <row r="46">
          <cell r="K46">
            <v>5.0999999999999997E-2</v>
          </cell>
          <cell r="O46">
            <v>5.8999999999999997E-2</v>
          </cell>
          <cell r="S46">
            <v>2.3E-2</v>
          </cell>
          <cell r="W46">
            <v>9.5000000000000001E-2</v>
          </cell>
          <cell r="AA46">
            <v>0.10199999999999999</v>
          </cell>
          <cell r="AE46">
            <v>1.6E-2</v>
          </cell>
          <cell r="AI46">
            <v>0.05</v>
          </cell>
          <cell r="AM46">
            <v>7.2999999999999995E-2</v>
          </cell>
          <cell r="AQ46">
            <v>4.4999999999999998E-2</v>
          </cell>
          <cell r="AU46">
            <v>1.4E-2</v>
          </cell>
          <cell r="AY46">
            <v>8.9999999999999993E-3</v>
          </cell>
          <cell r="BC46">
            <v>3.2000000000000001E-2</v>
          </cell>
          <cell r="BG46">
            <v>0.14099999999999999</v>
          </cell>
          <cell r="BK46">
            <v>8.6999999999999994E-2</v>
          </cell>
          <cell r="BO46">
            <v>2.9000000000000001E-2</v>
          </cell>
          <cell r="BS46">
            <v>5.8000000000000003E-2</v>
          </cell>
          <cell r="BW46">
            <v>4.5999999999999999E-2</v>
          </cell>
          <cell r="CA46">
            <v>3.0000000000000001E-3</v>
          </cell>
          <cell r="CE46">
            <v>2.3E-2</v>
          </cell>
          <cell r="CI46">
            <v>2.1000000000000001E-2</v>
          </cell>
        </row>
        <row r="47">
          <cell r="K47">
            <v>1.2E-2</v>
          </cell>
          <cell r="O47">
            <v>4.0000000000000001E-3</v>
          </cell>
          <cell r="S47">
            <v>1.0999999999999999E-2</v>
          </cell>
          <cell r="W47">
            <v>0.02</v>
          </cell>
          <cell r="AA47">
            <v>1.4999999999999999E-2</v>
          </cell>
          <cell r="AE47">
            <v>5.0000000000000001E-3</v>
          </cell>
          <cell r="AI47">
            <v>3.0000000000000001E-3</v>
          </cell>
          <cell r="AM47">
            <v>8.9999999999999993E-3</v>
          </cell>
          <cell r="AQ47">
            <v>1.4999999999999999E-2</v>
          </cell>
          <cell r="AU47">
            <v>3.4000000000000002E-2</v>
          </cell>
          <cell r="AY47">
            <v>1E-3</v>
          </cell>
          <cell r="BC47">
            <v>6.0000000000000001E-3</v>
          </cell>
          <cell r="BG47">
            <v>6.0000000000000001E-3</v>
          </cell>
          <cell r="BK47">
            <v>0.01</v>
          </cell>
          <cell r="BO47">
            <v>5.0000000000000001E-3</v>
          </cell>
          <cell r="BS47">
            <v>3.0000000000000001E-3</v>
          </cell>
          <cell r="BW47">
            <v>1E-3</v>
          </cell>
          <cell r="CA47">
            <v>5.0000000000000001E-3</v>
          </cell>
          <cell r="CE47">
            <v>6.0000000000000001E-3</v>
          </cell>
          <cell r="CI47">
            <v>3.0000000000000001E-3</v>
          </cell>
        </row>
        <row r="48">
          <cell r="K48">
            <v>5.1999999999999998E-2</v>
          </cell>
          <cell r="O48">
            <v>3.5000000000000003E-2</v>
          </cell>
          <cell r="S48">
            <v>3.4000000000000002E-2</v>
          </cell>
          <cell r="W48">
            <v>4.9000000000000002E-2</v>
          </cell>
          <cell r="AA48">
            <v>2.1999999999999999E-2</v>
          </cell>
          <cell r="AE48">
            <v>2.7E-2</v>
          </cell>
          <cell r="AI48">
            <v>2.1000000000000001E-2</v>
          </cell>
          <cell r="AM48">
            <v>3.7999999999999999E-2</v>
          </cell>
          <cell r="AQ48">
            <v>5.5E-2</v>
          </cell>
          <cell r="AU48">
            <v>6.7000000000000004E-2</v>
          </cell>
          <cell r="AY48">
            <v>3.6999999999999998E-2</v>
          </cell>
          <cell r="BC48">
            <v>3.3000000000000002E-2</v>
          </cell>
          <cell r="BG48">
            <v>0.1</v>
          </cell>
          <cell r="BK48">
            <v>0.04</v>
          </cell>
          <cell r="BO48">
            <v>0.315</v>
          </cell>
          <cell r="BS48">
            <v>0.17299999999999999</v>
          </cell>
          <cell r="BW48">
            <v>0.16600000000000001</v>
          </cell>
          <cell r="CA48">
            <v>0.12</v>
          </cell>
          <cell r="CE48">
            <v>2.4E-2</v>
          </cell>
          <cell r="CI48">
            <v>2.5000000000000001E-2</v>
          </cell>
        </row>
        <row r="49">
          <cell r="K49">
            <v>0.03</v>
          </cell>
          <cell r="O49">
            <v>2.9000000000000001E-2</v>
          </cell>
          <cell r="S49">
            <v>0.03</v>
          </cell>
          <cell r="W49">
            <v>1.7999999999999999E-2</v>
          </cell>
          <cell r="AA49">
            <v>1.6E-2</v>
          </cell>
          <cell r="AE49">
            <v>1.9E-2</v>
          </cell>
          <cell r="AI49">
            <v>3.5999999999999997E-2</v>
          </cell>
          <cell r="AM49">
            <v>2.7E-2</v>
          </cell>
          <cell r="AQ49">
            <v>2.7E-2</v>
          </cell>
          <cell r="AU49">
            <v>2.4E-2</v>
          </cell>
          <cell r="AY49">
            <v>0.01</v>
          </cell>
          <cell r="BC49">
            <v>3.9E-2</v>
          </cell>
          <cell r="BG49">
            <v>6.5000000000000002E-2</v>
          </cell>
          <cell r="BK49">
            <v>3.9E-2</v>
          </cell>
          <cell r="BO49">
            <v>1.0999999999999999E-2</v>
          </cell>
          <cell r="BS49">
            <v>8.5000000000000006E-2</v>
          </cell>
          <cell r="BW49">
            <v>0.1</v>
          </cell>
          <cell r="CA49">
            <v>2.9000000000000001E-2</v>
          </cell>
          <cell r="CE49">
            <v>1.2999999999999999E-2</v>
          </cell>
          <cell r="CI49">
            <v>1.2E-2</v>
          </cell>
        </row>
        <row r="50">
          <cell r="K50">
            <v>1E-3</v>
          </cell>
          <cell r="O50">
            <v>5.0000000000000001E-3</v>
          </cell>
          <cell r="S50">
            <v>0</v>
          </cell>
          <cell r="W50">
            <v>5.0000000000000001E-3</v>
          </cell>
          <cell r="AA50">
            <v>3.0000000000000001E-3</v>
          </cell>
          <cell r="AE50">
            <v>1E-3</v>
          </cell>
          <cell r="AI50">
            <v>4.0000000000000001E-3</v>
          </cell>
          <cell r="AM50">
            <v>2E-3</v>
          </cell>
          <cell r="AQ50">
            <v>3.0000000000000001E-3</v>
          </cell>
          <cell r="AU50">
            <v>1E-3</v>
          </cell>
          <cell r="AY50">
            <v>1E-3</v>
          </cell>
          <cell r="BC50">
            <v>1E-3</v>
          </cell>
          <cell r="BG50">
            <v>8.9999999999999993E-3</v>
          </cell>
          <cell r="BK50">
            <v>5.0000000000000001E-3</v>
          </cell>
          <cell r="BO50">
            <v>0</v>
          </cell>
          <cell r="BS50">
            <v>1E-3</v>
          </cell>
          <cell r="BW50">
            <v>1E-3</v>
          </cell>
          <cell r="CA50">
            <v>0</v>
          </cell>
          <cell r="CE50">
            <v>1E-3</v>
          </cell>
          <cell r="CI50">
            <v>1E-3</v>
          </cell>
        </row>
        <row r="51">
          <cell r="K51">
            <v>0.02</v>
          </cell>
          <cell r="O51">
            <v>1.0999999999999999E-2</v>
          </cell>
          <cell r="S51">
            <v>6.0000000000000001E-3</v>
          </cell>
          <cell r="W51">
            <v>4.0000000000000001E-3</v>
          </cell>
          <cell r="AA51">
            <v>4.0000000000000001E-3</v>
          </cell>
          <cell r="AE51">
            <v>1.2E-2</v>
          </cell>
          <cell r="AI51">
            <v>1.0999999999999999E-2</v>
          </cell>
          <cell r="AM51">
            <v>1.0999999999999999E-2</v>
          </cell>
          <cell r="AQ51">
            <v>8.9999999999999993E-3</v>
          </cell>
          <cell r="AU51">
            <v>6.0000000000000001E-3</v>
          </cell>
          <cell r="AY51">
            <v>2.9000000000000001E-2</v>
          </cell>
          <cell r="BC51">
            <v>1.4999999999999999E-2</v>
          </cell>
          <cell r="BG51">
            <v>1.2999999999999999E-2</v>
          </cell>
          <cell r="BK51">
            <v>1.2E-2</v>
          </cell>
          <cell r="BO51">
            <v>1E-3</v>
          </cell>
          <cell r="BS51">
            <v>1E-3</v>
          </cell>
          <cell r="BW51">
            <v>1E-3</v>
          </cell>
          <cell r="CA51">
            <v>1E-3</v>
          </cell>
          <cell r="CE51">
            <v>3.0000000000000001E-3</v>
          </cell>
          <cell r="CI51">
            <v>4.0000000000000001E-3</v>
          </cell>
        </row>
        <row r="52">
          <cell r="K52">
            <v>4.0000000000000001E-3</v>
          </cell>
          <cell r="O52">
            <v>1.2999999999999999E-2</v>
          </cell>
          <cell r="S52">
            <v>3.0000000000000001E-3</v>
          </cell>
          <cell r="W52">
            <v>1.0999999999999999E-2</v>
          </cell>
          <cell r="AA52">
            <v>1.2999999999999999E-2</v>
          </cell>
          <cell r="AE52">
            <v>4.0000000000000001E-3</v>
          </cell>
          <cell r="AI52">
            <v>0.01</v>
          </cell>
          <cell r="AM52">
            <v>0.01</v>
          </cell>
          <cell r="AQ52">
            <v>6.0000000000000001E-3</v>
          </cell>
          <cell r="AU52">
            <v>6.0000000000000001E-3</v>
          </cell>
          <cell r="AY52">
            <v>5.0000000000000001E-3</v>
          </cell>
          <cell r="BC52">
            <v>4.0000000000000001E-3</v>
          </cell>
          <cell r="BG52">
            <v>1.7000000000000001E-2</v>
          </cell>
          <cell r="BK52">
            <v>8.9999999999999993E-3</v>
          </cell>
          <cell r="BO52">
            <v>1.4E-2</v>
          </cell>
          <cell r="BS52">
            <v>4.3999999999999997E-2</v>
          </cell>
          <cell r="BW52">
            <v>4.2000000000000003E-2</v>
          </cell>
          <cell r="CA52">
            <v>4.8000000000000001E-2</v>
          </cell>
          <cell r="CE52">
            <v>5.0000000000000001E-3</v>
          </cell>
          <cell r="CI52">
            <v>5.0000000000000001E-3</v>
          </cell>
        </row>
        <row r="53">
          <cell r="K53">
            <v>3.0000000000000001E-3</v>
          </cell>
          <cell r="O53">
            <v>5.0000000000000001E-3</v>
          </cell>
          <cell r="S53">
            <v>3.0000000000000001E-3</v>
          </cell>
          <cell r="W53">
            <v>7.0000000000000001E-3</v>
          </cell>
          <cell r="AA53">
            <v>7.0000000000000001E-3</v>
          </cell>
          <cell r="AE53">
            <v>3.0000000000000001E-3</v>
          </cell>
          <cell r="AI53">
            <v>4.0000000000000001E-3</v>
          </cell>
          <cell r="AM53">
            <v>0.01</v>
          </cell>
          <cell r="AQ53">
            <v>8.9999999999999993E-3</v>
          </cell>
          <cell r="AU53">
            <v>8.0000000000000002E-3</v>
          </cell>
          <cell r="AY53">
            <v>5.0000000000000001E-3</v>
          </cell>
          <cell r="BC53">
            <v>5.0000000000000001E-3</v>
          </cell>
          <cell r="BG53">
            <v>2.4E-2</v>
          </cell>
          <cell r="BK53">
            <v>1.4E-2</v>
          </cell>
          <cell r="BO53">
            <v>3.0000000000000001E-3</v>
          </cell>
          <cell r="BS53">
            <v>1.7000000000000001E-2</v>
          </cell>
          <cell r="BW53">
            <v>2.5000000000000001E-2</v>
          </cell>
          <cell r="CA53">
            <v>1.4999999999999999E-2</v>
          </cell>
          <cell r="CE53">
            <v>5.0000000000000001E-3</v>
          </cell>
          <cell r="CI53">
            <v>4.0000000000000001E-3</v>
          </cell>
        </row>
        <row r="54">
          <cell r="K54">
            <v>6.0000000000000001E-3</v>
          </cell>
          <cell r="O54">
            <v>1.2E-2</v>
          </cell>
          <cell r="S54">
            <v>5.0000000000000001E-3</v>
          </cell>
          <cell r="W54">
            <v>7.0000000000000001E-3</v>
          </cell>
          <cell r="AA54">
            <v>1.7999999999999999E-2</v>
          </cell>
          <cell r="AE54">
            <v>1.4E-2</v>
          </cell>
          <cell r="AI54">
            <v>3.0000000000000001E-3</v>
          </cell>
          <cell r="AM54">
            <v>8.0000000000000002E-3</v>
          </cell>
          <cell r="AQ54">
            <v>8.0000000000000002E-3</v>
          </cell>
          <cell r="AU54">
            <v>8.9999999999999993E-3</v>
          </cell>
          <cell r="AY54">
            <v>1.4999999999999999E-2</v>
          </cell>
          <cell r="BC54">
            <v>6.0000000000000001E-3</v>
          </cell>
          <cell r="BG54">
            <v>1.6E-2</v>
          </cell>
          <cell r="BK54">
            <v>8.0000000000000002E-3</v>
          </cell>
          <cell r="BO54">
            <v>4.0000000000000001E-3</v>
          </cell>
          <cell r="BS54">
            <v>5.0000000000000001E-3</v>
          </cell>
          <cell r="BW54">
            <v>4.0000000000000001E-3</v>
          </cell>
          <cell r="CA54">
            <v>3.0000000000000001E-3</v>
          </cell>
          <cell r="CE54">
            <v>3.0000000000000001E-3</v>
          </cell>
          <cell r="CI54">
            <v>3.0000000000000001E-3</v>
          </cell>
        </row>
        <row r="55">
          <cell r="K55">
            <v>7.0000000000000001E-3</v>
          </cell>
          <cell r="O55">
            <v>5.0000000000000001E-3</v>
          </cell>
          <cell r="S55">
            <v>5.0000000000000001E-3</v>
          </cell>
          <cell r="W55">
            <v>1.0999999999999999E-2</v>
          </cell>
          <cell r="AA55">
            <v>6.0000000000000001E-3</v>
          </cell>
          <cell r="AE55">
            <v>8.9999999999999993E-3</v>
          </cell>
          <cell r="AI55">
            <v>6.0000000000000001E-3</v>
          </cell>
          <cell r="AM55">
            <v>6.0000000000000001E-3</v>
          </cell>
          <cell r="AQ55">
            <v>6.0000000000000001E-3</v>
          </cell>
          <cell r="AU55">
            <v>1.0999999999999999E-2</v>
          </cell>
          <cell r="AY55">
            <v>1.2999999999999999E-2</v>
          </cell>
          <cell r="BC55">
            <v>5.0000000000000001E-3</v>
          </cell>
          <cell r="BG55">
            <v>2E-3</v>
          </cell>
          <cell r="BK55">
            <v>5.0000000000000001E-3</v>
          </cell>
          <cell r="BO55">
            <v>2E-3</v>
          </cell>
          <cell r="BS55">
            <v>7.0000000000000001E-3</v>
          </cell>
          <cell r="BW55">
            <v>2.5000000000000001E-2</v>
          </cell>
          <cell r="CA55">
            <v>4.0000000000000001E-3</v>
          </cell>
          <cell r="CE55">
            <v>3.0000000000000001E-3</v>
          </cell>
          <cell r="CI55">
            <v>3.0000000000000001E-3</v>
          </cell>
        </row>
        <row r="56">
          <cell r="K56">
            <v>1.4E-2</v>
          </cell>
          <cell r="O56">
            <v>1.4999999999999999E-2</v>
          </cell>
          <cell r="S56">
            <v>1.4999999999999999E-2</v>
          </cell>
          <cell r="W56">
            <v>2.7E-2</v>
          </cell>
          <cell r="AA56">
            <v>2.9000000000000001E-2</v>
          </cell>
          <cell r="AE56">
            <v>1.4999999999999999E-2</v>
          </cell>
          <cell r="AI56">
            <v>5.6000000000000001E-2</v>
          </cell>
          <cell r="AM56">
            <v>1.2999999999999999E-2</v>
          </cell>
          <cell r="AQ56">
            <v>2.1999999999999999E-2</v>
          </cell>
          <cell r="AU56">
            <v>2.3E-2</v>
          </cell>
          <cell r="AY56">
            <v>1.4E-2</v>
          </cell>
          <cell r="BC56">
            <v>1.4999999999999999E-2</v>
          </cell>
          <cell r="BG56">
            <v>1.2999999999999999E-2</v>
          </cell>
          <cell r="BK56">
            <v>2.5999999999999999E-2</v>
          </cell>
          <cell r="BO56">
            <v>7.0000000000000001E-3</v>
          </cell>
          <cell r="BS56">
            <v>4.0000000000000001E-3</v>
          </cell>
          <cell r="BW56">
            <v>4.0000000000000001E-3</v>
          </cell>
          <cell r="CA56">
            <v>6.0000000000000001E-3</v>
          </cell>
          <cell r="CE56">
            <v>5.0000000000000001E-3</v>
          </cell>
          <cell r="CI56">
            <v>4.0000000000000001E-3</v>
          </cell>
        </row>
        <row r="57">
          <cell r="K57">
            <v>1E-3</v>
          </cell>
          <cell r="O57">
            <v>2E-3</v>
          </cell>
          <cell r="S57">
            <v>0</v>
          </cell>
          <cell r="W57">
            <v>2E-3</v>
          </cell>
          <cell r="AA57">
            <v>3.0000000000000001E-3</v>
          </cell>
          <cell r="AE57">
            <v>1E-3</v>
          </cell>
          <cell r="AI57">
            <v>1E-3</v>
          </cell>
          <cell r="AM57">
            <v>2E-3</v>
          </cell>
          <cell r="AQ57">
            <v>1E-3</v>
          </cell>
          <cell r="AU57">
            <v>1E-3</v>
          </cell>
          <cell r="AY57">
            <v>1E-3</v>
          </cell>
          <cell r="BC57">
            <v>0</v>
          </cell>
          <cell r="BG57">
            <v>0</v>
          </cell>
          <cell r="BK57">
            <v>1E-3</v>
          </cell>
          <cell r="BO57">
            <v>0</v>
          </cell>
          <cell r="BS57">
            <v>1E-3</v>
          </cell>
          <cell r="BW57">
            <v>0</v>
          </cell>
          <cell r="CA57">
            <v>1E-3</v>
          </cell>
          <cell r="CE57">
            <v>0</v>
          </cell>
          <cell r="CI57">
            <v>0</v>
          </cell>
        </row>
        <row r="58">
          <cell r="K58">
            <v>3.0000000000000001E-3</v>
          </cell>
          <cell r="O58">
            <v>3.0000000000000001E-3</v>
          </cell>
          <cell r="S58">
            <v>3.0000000000000001E-3</v>
          </cell>
          <cell r="W58">
            <v>1.0999999999999999E-2</v>
          </cell>
          <cell r="AA58">
            <v>7.0000000000000001E-3</v>
          </cell>
          <cell r="AE58">
            <v>6.0000000000000001E-3</v>
          </cell>
          <cell r="AI58">
            <v>1.6E-2</v>
          </cell>
          <cell r="AM58">
            <v>7.0000000000000001E-3</v>
          </cell>
          <cell r="AQ58">
            <v>8.9999999999999993E-3</v>
          </cell>
          <cell r="AU58">
            <v>8.0000000000000002E-3</v>
          </cell>
          <cell r="AY58">
            <v>2E-3</v>
          </cell>
          <cell r="BC58">
            <v>8.9999999999999993E-3</v>
          </cell>
          <cell r="BG58">
            <v>8.9999999999999993E-3</v>
          </cell>
          <cell r="BK58">
            <v>7.0000000000000001E-3</v>
          </cell>
          <cell r="BO58">
            <v>1.4999999999999999E-2</v>
          </cell>
          <cell r="BS58">
            <v>2.5999999999999999E-2</v>
          </cell>
          <cell r="BW58">
            <v>3.1E-2</v>
          </cell>
          <cell r="CA58">
            <v>0.10199999999999999</v>
          </cell>
          <cell r="CE58">
            <v>2E-3</v>
          </cell>
          <cell r="CI58">
            <v>3.0000000000000001E-3</v>
          </cell>
        </row>
        <row r="59">
          <cell r="K59">
            <v>4.9000000000000002E-2</v>
          </cell>
          <cell r="O59">
            <v>1.4999999999999999E-2</v>
          </cell>
          <cell r="S59">
            <v>2.5999999999999999E-2</v>
          </cell>
          <cell r="W59">
            <v>3.2000000000000001E-2</v>
          </cell>
          <cell r="AA59">
            <v>0.04</v>
          </cell>
          <cell r="AE59">
            <v>1.0999999999999999E-2</v>
          </cell>
          <cell r="AI59">
            <v>1.2E-2</v>
          </cell>
          <cell r="AM59">
            <v>1.7000000000000001E-2</v>
          </cell>
          <cell r="AQ59">
            <v>1.7999999999999999E-2</v>
          </cell>
          <cell r="AU59">
            <v>1.2E-2</v>
          </cell>
          <cell r="AY59">
            <v>4.0000000000000001E-3</v>
          </cell>
          <cell r="BC59">
            <v>1.7000000000000001E-2</v>
          </cell>
          <cell r="BG59">
            <v>2.9000000000000001E-2</v>
          </cell>
          <cell r="BK59">
            <v>2.1999999999999999E-2</v>
          </cell>
          <cell r="BO59">
            <v>5.0000000000000001E-3</v>
          </cell>
          <cell r="BS59">
            <v>6.0000000000000001E-3</v>
          </cell>
          <cell r="BW59">
            <v>6.0000000000000001E-3</v>
          </cell>
          <cell r="CA59">
            <v>2.1999999999999999E-2</v>
          </cell>
          <cell r="CE59">
            <v>0.01</v>
          </cell>
          <cell r="CI59">
            <v>1.2E-2</v>
          </cell>
        </row>
        <row r="60">
          <cell r="K60">
            <v>7.0000000000000001E-3</v>
          </cell>
          <cell r="O60">
            <v>3.0000000000000001E-3</v>
          </cell>
          <cell r="S60">
            <v>1E-3</v>
          </cell>
          <cell r="W60">
            <v>5.0000000000000001E-3</v>
          </cell>
          <cell r="AA60">
            <v>4.0000000000000001E-3</v>
          </cell>
          <cell r="AE60">
            <v>2E-3</v>
          </cell>
          <cell r="AI60">
            <v>3.0000000000000001E-3</v>
          </cell>
          <cell r="AM60">
            <v>7.0000000000000001E-3</v>
          </cell>
          <cell r="AQ60">
            <v>2E-3</v>
          </cell>
          <cell r="AU60">
            <v>6.0000000000000001E-3</v>
          </cell>
          <cell r="AY60">
            <v>1E-3</v>
          </cell>
          <cell r="BC60">
            <v>3.0000000000000001E-3</v>
          </cell>
          <cell r="BG60">
            <v>6.0000000000000001E-3</v>
          </cell>
          <cell r="BK60">
            <v>1.0999999999999999E-2</v>
          </cell>
          <cell r="BO60">
            <v>1.2999999999999999E-2</v>
          </cell>
          <cell r="BS60">
            <v>6.3E-2</v>
          </cell>
          <cell r="BW60">
            <v>7.4999999999999997E-2</v>
          </cell>
          <cell r="CA60">
            <v>4.2000000000000003E-2</v>
          </cell>
          <cell r="CE60">
            <v>4.0000000000000001E-3</v>
          </cell>
          <cell r="CI60">
            <v>4.0000000000000001E-3</v>
          </cell>
        </row>
        <row r="61">
          <cell r="K61">
            <v>2.7E-2</v>
          </cell>
          <cell r="O61">
            <v>1.2999999999999999E-2</v>
          </cell>
          <cell r="S61">
            <v>1.2999999999999999E-2</v>
          </cell>
          <cell r="W61">
            <v>1.2999999999999999E-2</v>
          </cell>
          <cell r="AA61">
            <v>0.01</v>
          </cell>
          <cell r="AE61">
            <v>1.2999999999999999E-2</v>
          </cell>
          <cell r="AI61">
            <v>1.7999999999999999E-2</v>
          </cell>
          <cell r="AM61">
            <v>3.6999999999999998E-2</v>
          </cell>
          <cell r="AQ61">
            <v>1.4999999999999999E-2</v>
          </cell>
          <cell r="AU61">
            <v>1.2999999999999999E-2</v>
          </cell>
          <cell r="AY61">
            <v>7.0000000000000001E-3</v>
          </cell>
          <cell r="BC61">
            <v>3.5000000000000003E-2</v>
          </cell>
          <cell r="BG61">
            <v>2.1000000000000001E-2</v>
          </cell>
          <cell r="BK61">
            <v>2.1000000000000001E-2</v>
          </cell>
          <cell r="BO61">
            <v>1.7999999999999999E-2</v>
          </cell>
          <cell r="BS61">
            <v>1.2999999999999999E-2</v>
          </cell>
          <cell r="BW61">
            <v>1.7000000000000001E-2</v>
          </cell>
          <cell r="CA61">
            <v>7.0000000000000001E-3</v>
          </cell>
          <cell r="CE61">
            <v>7.0000000000000001E-3</v>
          </cell>
          <cell r="CI61">
            <v>1.2999999999999999E-2</v>
          </cell>
        </row>
        <row r="62">
          <cell r="K62">
            <v>7.0000000000000001E-3</v>
          </cell>
          <cell r="O62">
            <v>8.9999999999999993E-3</v>
          </cell>
          <cell r="S62">
            <v>0.01</v>
          </cell>
          <cell r="W62">
            <v>1.2E-2</v>
          </cell>
          <cell r="AA62">
            <v>1.4E-2</v>
          </cell>
          <cell r="AE62">
            <v>4.0000000000000001E-3</v>
          </cell>
          <cell r="AI62">
            <v>6.0000000000000001E-3</v>
          </cell>
          <cell r="AM62">
            <v>1.4999999999999999E-2</v>
          </cell>
          <cell r="AQ62">
            <v>8.0000000000000002E-3</v>
          </cell>
          <cell r="AU62">
            <v>6.0000000000000001E-3</v>
          </cell>
          <cell r="AY62">
            <v>3.0000000000000001E-3</v>
          </cell>
          <cell r="BC62">
            <v>7.0000000000000001E-3</v>
          </cell>
          <cell r="BG62">
            <v>0.02</v>
          </cell>
          <cell r="BK62">
            <v>1.2999999999999999E-2</v>
          </cell>
          <cell r="BO62">
            <v>4.0000000000000001E-3</v>
          </cell>
          <cell r="BS62">
            <v>0.02</v>
          </cell>
          <cell r="BW62">
            <v>2.3E-2</v>
          </cell>
          <cell r="CA62">
            <v>1.0999999999999999E-2</v>
          </cell>
          <cell r="CE62">
            <v>6.0000000000000001E-3</v>
          </cell>
          <cell r="CI62">
            <v>6.0000000000000001E-3</v>
          </cell>
        </row>
        <row r="63">
          <cell r="K63">
            <v>4.2999999999999997E-2</v>
          </cell>
          <cell r="O63">
            <v>2.8000000000000001E-2</v>
          </cell>
          <cell r="S63">
            <v>1.2999999999999999E-2</v>
          </cell>
          <cell r="W63">
            <v>1.2999999999999999E-2</v>
          </cell>
          <cell r="AA63">
            <v>8.0000000000000002E-3</v>
          </cell>
          <cell r="AE63">
            <v>3.7999999999999999E-2</v>
          </cell>
          <cell r="AI63">
            <v>6.4000000000000001E-2</v>
          </cell>
          <cell r="AM63">
            <v>1.6E-2</v>
          </cell>
          <cell r="AQ63">
            <v>1.7999999999999999E-2</v>
          </cell>
          <cell r="AU63">
            <v>8.0000000000000002E-3</v>
          </cell>
          <cell r="AY63">
            <v>9.0999999999999998E-2</v>
          </cell>
          <cell r="BC63">
            <v>8.9999999999999993E-3</v>
          </cell>
          <cell r="BG63">
            <v>1E-3</v>
          </cell>
          <cell r="BK63">
            <v>1.0999999999999999E-2</v>
          </cell>
          <cell r="BO63">
            <v>8.0000000000000002E-3</v>
          </cell>
          <cell r="BS63">
            <v>5.0000000000000001E-3</v>
          </cell>
          <cell r="BW63">
            <v>8.0000000000000002E-3</v>
          </cell>
          <cell r="CA63">
            <v>2E-3</v>
          </cell>
          <cell r="CE63">
            <v>0.01</v>
          </cell>
          <cell r="CI63">
            <v>6.0000000000000001E-3</v>
          </cell>
        </row>
        <row r="64">
          <cell r="K64">
            <v>1.7999999999999999E-2</v>
          </cell>
          <cell r="O64">
            <v>1.4E-2</v>
          </cell>
          <cell r="S64">
            <v>1.7999999999999999E-2</v>
          </cell>
          <cell r="W64">
            <v>2.8000000000000001E-2</v>
          </cell>
          <cell r="AA64">
            <v>2.1000000000000001E-2</v>
          </cell>
          <cell r="AE64">
            <v>1.4999999999999999E-2</v>
          </cell>
          <cell r="AI64">
            <v>3.4000000000000002E-2</v>
          </cell>
          <cell r="AM64">
            <v>0.02</v>
          </cell>
          <cell r="AQ64">
            <v>1.7000000000000001E-2</v>
          </cell>
          <cell r="AU64">
            <v>0.02</v>
          </cell>
          <cell r="AY64">
            <v>1.7999999999999999E-2</v>
          </cell>
          <cell r="BC64">
            <v>1.7999999999999999E-2</v>
          </cell>
          <cell r="BG64">
            <v>2.5999999999999999E-2</v>
          </cell>
          <cell r="BK64">
            <v>2.9000000000000001E-2</v>
          </cell>
          <cell r="BO64">
            <v>1.0999999999999999E-2</v>
          </cell>
          <cell r="BS64">
            <v>1.2E-2</v>
          </cell>
          <cell r="BW64">
            <v>1.2E-2</v>
          </cell>
          <cell r="CA64">
            <v>1.2E-2</v>
          </cell>
          <cell r="CE64">
            <v>0.01</v>
          </cell>
          <cell r="CI64">
            <v>1.0999999999999999E-2</v>
          </cell>
        </row>
        <row r="65">
          <cell r="K65">
            <v>9.7000000000000003E-2</v>
          </cell>
          <cell r="O65">
            <v>6.4000000000000001E-2</v>
          </cell>
          <cell r="S65">
            <v>9.5000000000000001E-2</v>
          </cell>
          <cell r="W65">
            <v>0.127</v>
          </cell>
          <cell r="AA65">
            <v>0.123</v>
          </cell>
          <cell r="AE65">
            <v>8.3000000000000004E-2</v>
          </cell>
          <cell r="AI65">
            <v>0.14000000000000001</v>
          </cell>
          <cell r="AM65">
            <v>0.10100000000000001</v>
          </cell>
          <cell r="AQ65">
            <v>0.19800000000000001</v>
          </cell>
          <cell r="AU65">
            <v>0.13900000000000001</v>
          </cell>
          <cell r="AY65">
            <v>9.7000000000000003E-2</v>
          </cell>
          <cell r="BC65">
            <v>6.3E-2</v>
          </cell>
          <cell r="BG65">
            <v>9.2999999999999999E-2</v>
          </cell>
          <cell r="BK65">
            <v>0.107</v>
          </cell>
          <cell r="BO65">
            <v>0.09</v>
          </cell>
          <cell r="BS65">
            <v>0.13200000000000001</v>
          </cell>
          <cell r="BW65">
            <v>0.15</v>
          </cell>
          <cell r="CA65">
            <v>0.25600000000000001</v>
          </cell>
          <cell r="CE65">
            <v>4.1000000000000002E-2</v>
          </cell>
          <cell r="CI65">
            <v>3.9E-2</v>
          </cell>
        </row>
        <row r="66">
          <cell r="K66">
            <v>0.503</v>
          </cell>
          <cell r="O66">
            <v>0.49399999999999999</v>
          </cell>
          <cell r="S66">
            <v>0.53400000000000003</v>
          </cell>
          <cell r="W66">
            <v>0.52600000000000002</v>
          </cell>
          <cell r="AA66">
            <v>0.51600000000000001</v>
          </cell>
          <cell r="AE66">
            <v>0.371</v>
          </cell>
          <cell r="AI66">
            <v>0.67400000000000004</v>
          </cell>
          <cell r="AM66">
            <v>0.61</v>
          </cell>
          <cell r="AQ66">
            <v>0.69099999999999995</v>
          </cell>
          <cell r="AU66">
            <v>0.47599999999999998</v>
          </cell>
          <cell r="AY66">
            <v>0.40400000000000003</v>
          </cell>
          <cell r="BC66">
            <v>0.71299999999999997</v>
          </cell>
          <cell r="BG66">
            <v>0.69199999999999995</v>
          </cell>
          <cell r="BK66">
            <v>0.52600000000000002</v>
          </cell>
          <cell r="BO66">
            <v>0.67300000000000004</v>
          </cell>
          <cell r="BS66">
            <v>0.79200000000000004</v>
          </cell>
          <cell r="BW66">
            <v>0.81699999999999995</v>
          </cell>
          <cell r="CA66">
            <v>0.69</v>
          </cell>
          <cell r="CE66">
            <v>0.84799999999999998</v>
          </cell>
          <cell r="CI66">
            <v>0.85</v>
          </cell>
        </row>
      </sheetData>
      <sheetData sheetId="2" refreshError="1">
        <row r="4">
          <cell r="C4">
            <v>2010000</v>
          </cell>
          <cell r="D4">
            <v>2260000</v>
          </cell>
          <cell r="E4">
            <v>2721800</v>
          </cell>
          <cell r="F4">
            <v>3285454</v>
          </cell>
          <cell r="H4">
            <v>0</v>
          </cell>
          <cell r="I4">
            <v>0</v>
          </cell>
          <cell r="J4">
            <v>0</v>
          </cell>
          <cell r="K4">
            <v>0</v>
          </cell>
          <cell r="M4">
            <v>0</v>
          </cell>
          <cell r="N4">
            <v>0</v>
          </cell>
          <cell r="O4">
            <v>0</v>
          </cell>
          <cell r="P4">
            <v>0</v>
          </cell>
          <cell r="R4">
            <v>0</v>
          </cell>
          <cell r="S4">
            <v>0</v>
          </cell>
          <cell r="T4">
            <v>0</v>
          </cell>
          <cell r="U4">
            <v>0</v>
          </cell>
          <cell r="W4">
            <v>2010000</v>
          </cell>
          <cell r="X4">
            <v>2560000</v>
          </cell>
          <cell r="Y4">
            <v>2721800</v>
          </cell>
          <cell r="Z4">
            <v>3285454</v>
          </cell>
        </row>
        <row r="5">
          <cell r="C5">
            <v>-50000</v>
          </cell>
          <cell r="D5">
            <v>-60000</v>
          </cell>
          <cell r="E5">
            <v>-70000</v>
          </cell>
          <cell r="F5">
            <v>-80000</v>
          </cell>
          <cell r="H5">
            <v>0</v>
          </cell>
          <cell r="I5">
            <v>0</v>
          </cell>
          <cell r="J5">
            <v>0</v>
          </cell>
          <cell r="K5">
            <v>0</v>
          </cell>
          <cell r="M5">
            <v>0</v>
          </cell>
          <cell r="N5">
            <v>0</v>
          </cell>
          <cell r="O5">
            <v>0</v>
          </cell>
          <cell r="P5">
            <v>0</v>
          </cell>
          <cell r="R5">
            <v>0</v>
          </cell>
          <cell r="S5">
            <v>0</v>
          </cell>
          <cell r="T5">
            <v>0</v>
          </cell>
          <cell r="U5">
            <v>0</v>
          </cell>
          <cell r="W5">
            <v>-50000</v>
          </cell>
          <cell r="X5">
            <v>-60000</v>
          </cell>
          <cell r="Y5">
            <v>-70000</v>
          </cell>
          <cell r="Z5">
            <v>-80000</v>
          </cell>
        </row>
        <row r="6">
          <cell r="C6">
            <v>1960000</v>
          </cell>
          <cell r="D6">
            <v>2200000</v>
          </cell>
          <cell r="E6">
            <v>2651800</v>
          </cell>
          <cell r="F6">
            <v>3205454</v>
          </cell>
          <cell r="H6">
            <v>2010000</v>
          </cell>
          <cell r="I6">
            <v>0</v>
          </cell>
          <cell r="J6">
            <v>0</v>
          </cell>
          <cell r="K6">
            <v>0</v>
          </cell>
          <cell r="M6">
            <v>2010000</v>
          </cell>
          <cell r="N6">
            <v>0</v>
          </cell>
          <cell r="O6">
            <v>0</v>
          </cell>
          <cell r="P6">
            <v>0</v>
          </cell>
          <cell r="R6">
            <v>2010000</v>
          </cell>
          <cell r="S6">
            <v>0</v>
          </cell>
          <cell r="T6">
            <v>0</v>
          </cell>
          <cell r="U6">
            <v>0</v>
          </cell>
          <cell r="W6">
            <v>1960000</v>
          </cell>
          <cell r="X6">
            <v>2500000</v>
          </cell>
          <cell r="Y6">
            <v>2651800</v>
          </cell>
          <cell r="Z6">
            <v>3205454</v>
          </cell>
        </row>
        <row r="7">
          <cell r="C7">
            <v>320000</v>
          </cell>
          <cell r="D7">
            <v>427600</v>
          </cell>
          <cell r="E7">
            <v>539488</v>
          </cell>
          <cell r="F7">
            <v>749672.64</v>
          </cell>
          <cell r="H7">
            <v>0</v>
          </cell>
          <cell r="I7">
            <v>0</v>
          </cell>
          <cell r="J7">
            <v>0</v>
          </cell>
          <cell r="K7">
            <v>0</v>
          </cell>
          <cell r="M7">
            <v>0</v>
          </cell>
          <cell r="N7">
            <v>0</v>
          </cell>
          <cell r="O7">
            <v>0</v>
          </cell>
          <cell r="P7">
            <v>0</v>
          </cell>
          <cell r="R7">
            <v>0</v>
          </cell>
          <cell r="S7">
            <v>0</v>
          </cell>
          <cell r="T7">
            <v>0</v>
          </cell>
          <cell r="U7">
            <v>0</v>
          </cell>
          <cell r="W7">
            <v>320000</v>
          </cell>
          <cell r="X7">
            <v>427600</v>
          </cell>
          <cell r="Y7">
            <v>431238</v>
          </cell>
          <cell r="Z7">
            <v>432513</v>
          </cell>
        </row>
        <row r="8">
          <cell r="C8">
            <v>300000</v>
          </cell>
          <cell r="D8">
            <v>515000</v>
          </cell>
          <cell r="E8">
            <v>630450</v>
          </cell>
          <cell r="F8">
            <v>846363.5</v>
          </cell>
          <cell r="H8">
            <v>0</v>
          </cell>
          <cell r="I8">
            <v>0</v>
          </cell>
          <cell r="J8">
            <v>0</v>
          </cell>
          <cell r="K8">
            <v>0</v>
          </cell>
          <cell r="M8">
            <v>0</v>
          </cell>
          <cell r="N8">
            <v>0</v>
          </cell>
          <cell r="O8">
            <v>0</v>
          </cell>
          <cell r="P8">
            <v>0</v>
          </cell>
          <cell r="R8">
            <v>0</v>
          </cell>
          <cell r="S8">
            <v>0</v>
          </cell>
          <cell r="T8">
            <v>0</v>
          </cell>
          <cell r="U8">
            <v>0</v>
          </cell>
          <cell r="W8">
            <v>300000</v>
          </cell>
          <cell r="X8">
            <v>315000</v>
          </cell>
          <cell r="Y8">
            <v>330450</v>
          </cell>
          <cell r="Z8">
            <v>346363.5</v>
          </cell>
        </row>
        <row r="9">
          <cell r="C9">
            <v>125000</v>
          </cell>
          <cell r="D9">
            <v>128750</v>
          </cell>
          <cell r="E9">
            <v>332612.5</v>
          </cell>
          <cell r="F9">
            <v>136590.875</v>
          </cell>
          <cell r="H9">
            <v>0</v>
          </cell>
          <cell r="I9">
            <v>0</v>
          </cell>
          <cell r="J9">
            <v>0</v>
          </cell>
          <cell r="K9">
            <v>0</v>
          </cell>
          <cell r="M9">
            <v>0</v>
          </cell>
          <cell r="N9">
            <v>0</v>
          </cell>
          <cell r="O9">
            <v>0</v>
          </cell>
          <cell r="P9">
            <v>0</v>
          </cell>
          <cell r="R9">
            <v>0</v>
          </cell>
          <cell r="S9">
            <v>0</v>
          </cell>
          <cell r="T9">
            <v>0</v>
          </cell>
          <cell r="U9">
            <v>0</v>
          </cell>
          <cell r="W9">
            <v>125000</v>
          </cell>
          <cell r="X9">
            <v>128750</v>
          </cell>
          <cell r="Y9">
            <v>132612.5</v>
          </cell>
          <cell r="Z9">
            <v>136590.875</v>
          </cell>
        </row>
        <row r="10">
          <cell r="C10">
            <v>745000</v>
          </cell>
          <cell r="D10">
            <v>1071350</v>
          </cell>
          <cell r="E10">
            <v>1502550.5</v>
          </cell>
          <cell r="F10">
            <v>1732627.0150000001</v>
          </cell>
          <cell r="H10">
            <v>0</v>
          </cell>
          <cell r="I10">
            <v>0</v>
          </cell>
          <cell r="J10">
            <v>0</v>
          </cell>
          <cell r="K10">
            <v>0</v>
          </cell>
          <cell r="M10">
            <v>0</v>
          </cell>
          <cell r="N10">
            <v>0</v>
          </cell>
          <cell r="O10">
            <v>0</v>
          </cell>
          <cell r="P10">
            <v>0</v>
          </cell>
          <cell r="R10">
            <v>0</v>
          </cell>
          <cell r="S10">
            <v>0</v>
          </cell>
          <cell r="T10">
            <v>0</v>
          </cell>
          <cell r="U10">
            <v>0</v>
          </cell>
          <cell r="W10">
            <v>745000</v>
          </cell>
          <cell r="X10">
            <v>871350</v>
          </cell>
          <cell r="Y10">
            <v>894300.5</v>
          </cell>
          <cell r="Z10">
            <v>915467.375</v>
          </cell>
        </row>
        <row r="12">
          <cell r="C12">
            <v>1215000</v>
          </cell>
          <cell r="D12">
            <v>1128650</v>
          </cell>
          <cell r="E12">
            <v>1149249.5</v>
          </cell>
          <cell r="F12">
            <v>1472826.9849999999</v>
          </cell>
          <cell r="H12">
            <v>2010000</v>
          </cell>
          <cell r="I12">
            <v>0</v>
          </cell>
          <cell r="J12">
            <v>0</v>
          </cell>
          <cell r="K12">
            <v>0</v>
          </cell>
          <cell r="M12">
            <v>2010000</v>
          </cell>
          <cell r="N12">
            <v>0</v>
          </cell>
          <cell r="O12">
            <v>0</v>
          </cell>
          <cell r="P12">
            <v>0</v>
          </cell>
          <cell r="R12">
            <v>2010000</v>
          </cell>
          <cell r="S12">
            <v>0</v>
          </cell>
          <cell r="T12">
            <v>0</v>
          </cell>
          <cell r="U12">
            <v>0</v>
          </cell>
          <cell r="W12">
            <v>1215000</v>
          </cell>
          <cell r="X12">
            <v>1628650</v>
          </cell>
          <cell r="Y12">
            <v>1757499.5</v>
          </cell>
          <cell r="Z12">
            <v>2289986.625</v>
          </cell>
        </row>
        <row r="15">
          <cell r="C15">
            <v>0</v>
          </cell>
          <cell r="D15">
            <v>0</v>
          </cell>
          <cell r="E15">
            <v>0</v>
          </cell>
          <cell r="F15">
            <v>0</v>
          </cell>
          <cell r="H15">
            <v>0</v>
          </cell>
          <cell r="I15">
            <v>0</v>
          </cell>
          <cell r="J15">
            <v>0</v>
          </cell>
          <cell r="K15">
            <v>0</v>
          </cell>
          <cell r="M15">
            <v>0</v>
          </cell>
          <cell r="N15">
            <v>0</v>
          </cell>
          <cell r="O15">
            <v>0</v>
          </cell>
          <cell r="P15">
            <v>0</v>
          </cell>
          <cell r="R15">
            <v>0</v>
          </cell>
          <cell r="S15">
            <v>0</v>
          </cell>
          <cell r="T15">
            <v>0</v>
          </cell>
          <cell r="U15">
            <v>0</v>
          </cell>
          <cell r="W15">
            <v>0</v>
          </cell>
          <cell r="X15">
            <v>0</v>
          </cell>
          <cell r="Y15">
            <v>0</v>
          </cell>
          <cell r="Z15">
            <v>0</v>
          </cell>
        </row>
        <row r="16">
          <cell r="C16">
            <v>190000</v>
          </cell>
          <cell r="D16">
            <v>200000</v>
          </cell>
          <cell r="E16">
            <v>250000</v>
          </cell>
          <cell r="F16">
            <v>380000</v>
          </cell>
          <cell r="H16">
            <v>0</v>
          </cell>
          <cell r="I16">
            <v>0</v>
          </cell>
          <cell r="J16">
            <v>0</v>
          </cell>
          <cell r="K16">
            <v>0</v>
          </cell>
          <cell r="M16">
            <v>0</v>
          </cell>
          <cell r="N16">
            <v>0</v>
          </cell>
          <cell r="O16">
            <v>0</v>
          </cell>
          <cell r="P16">
            <v>0</v>
          </cell>
          <cell r="R16">
            <v>0</v>
          </cell>
          <cell r="S16">
            <v>0</v>
          </cell>
          <cell r="T16">
            <v>0</v>
          </cell>
          <cell r="U16">
            <v>0</v>
          </cell>
          <cell r="W16">
            <v>190000</v>
          </cell>
          <cell r="X16">
            <v>191000</v>
          </cell>
          <cell r="Y16">
            <v>195000</v>
          </cell>
          <cell r="Z16">
            <v>195000</v>
          </cell>
        </row>
        <row r="17">
          <cell r="C17">
            <v>50000</v>
          </cell>
          <cell r="D17">
            <v>51500</v>
          </cell>
          <cell r="E17">
            <v>53045</v>
          </cell>
          <cell r="F17">
            <v>54636.35</v>
          </cell>
          <cell r="H17">
            <v>0</v>
          </cell>
          <cell r="I17">
            <v>0</v>
          </cell>
          <cell r="J17">
            <v>0</v>
          </cell>
          <cell r="K17">
            <v>0</v>
          </cell>
          <cell r="M17">
            <v>0</v>
          </cell>
          <cell r="N17">
            <v>0</v>
          </cell>
          <cell r="O17">
            <v>0</v>
          </cell>
          <cell r="P17">
            <v>0</v>
          </cell>
          <cell r="R17">
            <v>0</v>
          </cell>
          <cell r="S17">
            <v>0</v>
          </cell>
          <cell r="T17">
            <v>0</v>
          </cell>
          <cell r="U17">
            <v>0</v>
          </cell>
          <cell r="W17">
            <v>50000</v>
          </cell>
          <cell r="X17">
            <v>51500</v>
          </cell>
          <cell r="Y17">
            <v>53045</v>
          </cell>
          <cell r="Z17">
            <v>54636.35</v>
          </cell>
        </row>
        <row r="18">
          <cell r="C18">
            <v>30000</v>
          </cell>
          <cell r="D18">
            <v>30900</v>
          </cell>
          <cell r="E18">
            <v>31827</v>
          </cell>
          <cell r="F18">
            <v>32781.81</v>
          </cell>
          <cell r="H18">
            <v>0</v>
          </cell>
          <cell r="I18">
            <v>0</v>
          </cell>
          <cell r="J18">
            <v>0</v>
          </cell>
          <cell r="K18">
            <v>0</v>
          </cell>
          <cell r="M18">
            <v>0</v>
          </cell>
          <cell r="N18">
            <v>0</v>
          </cell>
          <cell r="O18">
            <v>0</v>
          </cell>
          <cell r="P18">
            <v>0</v>
          </cell>
          <cell r="R18">
            <v>0</v>
          </cell>
          <cell r="S18">
            <v>0</v>
          </cell>
          <cell r="T18">
            <v>0</v>
          </cell>
          <cell r="U18">
            <v>0</v>
          </cell>
          <cell r="W18">
            <v>30000</v>
          </cell>
          <cell r="X18">
            <v>30900</v>
          </cell>
          <cell r="Y18">
            <v>31827</v>
          </cell>
          <cell r="Z18">
            <v>32781.81</v>
          </cell>
        </row>
        <row r="19">
          <cell r="C19">
            <v>5000</v>
          </cell>
          <cell r="D19">
            <v>5150</v>
          </cell>
          <cell r="E19">
            <v>45304.5</v>
          </cell>
          <cell r="F19">
            <v>50463.635000000002</v>
          </cell>
          <cell r="H19">
            <v>0</v>
          </cell>
          <cell r="I19">
            <v>0</v>
          </cell>
          <cell r="J19">
            <v>0</v>
          </cell>
          <cell r="K19">
            <v>0</v>
          </cell>
          <cell r="M19">
            <v>0</v>
          </cell>
          <cell r="N19">
            <v>0</v>
          </cell>
          <cell r="O19">
            <v>0</v>
          </cell>
          <cell r="P19">
            <v>0</v>
          </cell>
          <cell r="R19">
            <v>0</v>
          </cell>
          <cell r="S19">
            <v>0</v>
          </cell>
          <cell r="T19">
            <v>0</v>
          </cell>
          <cell r="U19">
            <v>0</v>
          </cell>
          <cell r="W19">
            <v>5000</v>
          </cell>
          <cell r="X19">
            <v>5150</v>
          </cell>
          <cell r="Y19">
            <v>45304.5</v>
          </cell>
          <cell r="Z19">
            <v>50463.635000000002</v>
          </cell>
        </row>
        <row r="20">
          <cell r="C20">
            <v>3000</v>
          </cell>
          <cell r="D20">
            <v>3090</v>
          </cell>
          <cell r="E20">
            <v>3182.7</v>
          </cell>
          <cell r="F20">
            <v>3278.1809999999996</v>
          </cell>
          <cell r="H20">
            <v>0</v>
          </cell>
          <cell r="I20">
            <v>0</v>
          </cell>
          <cell r="J20">
            <v>0</v>
          </cell>
          <cell r="K20">
            <v>0</v>
          </cell>
          <cell r="M20">
            <v>0</v>
          </cell>
          <cell r="N20">
            <v>0</v>
          </cell>
          <cell r="O20">
            <v>0</v>
          </cell>
          <cell r="P20">
            <v>0</v>
          </cell>
          <cell r="R20">
            <v>0</v>
          </cell>
          <cell r="S20">
            <v>0</v>
          </cell>
          <cell r="T20">
            <v>0</v>
          </cell>
          <cell r="U20">
            <v>0</v>
          </cell>
          <cell r="W20">
            <v>3000</v>
          </cell>
          <cell r="X20">
            <v>3090</v>
          </cell>
          <cell r="Y20">
            <v>3182.7</v>
          </cell>
          <cell r="Z20">
            <v>3278.1809999999996</v>
          </cell>
        </row>
        <row r="21">
          <cell r="C21">
            <v>1000</v>
          </cell>
          <cell r="D21">
            <v>1030</v>
          </cell>
          <cell r="E21">
            <v>1060.9000000000001</v>
          </cell>
          <cell r="F21">
            <v>1092.7270000000001</v>
          </cell>
          <cell r="H21">
            <v>0</v>
          </cell>
          <cell r="I21">
            <v>0</v>
          </cell>
          <cell r="J21">
            <v>0</v>
          </cell>
          <cell r="K21">
            <v>0</v>
          </cell>
          <cell r="M21">
            <v>0</v>
          </cell>
          <cell r="N21">
            <v>0</v>
          </cell>
          <cell r="O21">
            <v>0</v>
          </cell>
          <cell r="P21">
            <v>0</v>
          </cell>
          <cell r="R21">
            <v>0</v>
          </cell>
          <cell r="S21">
            <v>0</v>
          </cell>
          <cell r="T21">
            <v>0</v>
          </cell>
          <cell r="U21">
            <v>0</v>
          </cell>
          <cell r="W21">
            <v>1000</v>
          </cell>
          <cell r="X21">
            <v>1030</v>
          </cell>
          <cell r="Y21">
            <v>1060.9000000000001</v>
          </cell>
          <cell r="Z21">
            <v>1092.7270000000001</v>
          </cell>
        </row>
        <row r="22">
          <cell r="C22">
            <v>3906</v>
          </cell>
          <cell r="D22">
            <v>3754</v>
          </cell>
          <cell r="E22">
            <v>4010</v>
          </cell>
          <cell r="F22">
            <v>3994</v>
          </cell>
          <cell r="H22">
            <v>0</v>
          </cell>
          <cell r="I22">
            <v>0</v>
          </cell>
          <cell r="J22">
            <v>0</v>
          </cell>
          <cell r="K22">
            <v>0</v>
          </cell>
          <cell r="M22">
            <v>0</v>
          </cell>
          <cell r="N22">
            <v>0</v>
          </cell>
          <cell r="O22">
            <v>0</v>
          </cell>
          <cell r="P22">
            <v>0</v>
          </cell>
          <cell r="R22">
            <v>0</v>
          </cell>
          <cell r="S22">
            <v>0</v>
          </cell>
          <cell r="T22">
            <v>0</v>
          </cell>
          <cell r="U22">
            <v>0</v>
          </cell>
          <cell r="W22">
            <v>3906</v>
          </cell>
          <cell r="X22">
            <v>3754</v>
          </cell>
          <cell r="Y22">
            <v>4010</v>
          </cell>
          <cell r="Z22">
            <v>3994</v>
          </cell>
        </row>
        <row r="23">
          <cell r="C23">
            <v>2133</v>
          </cell>
          <cell r="D23">
            <v>2196.9899999999998</v>
          </cell>
          <cell r="E23">
            <v>2262.8996999999999</v>
          </cell>
          <cell r="F23">
            <v>2330.7866909999998</v>
          </cell>
          <cell r="H23">
            <v>0</v>
          </cell>
          <cell r="I23">
            <v>0</v>
          </cell>
          <cell r="J23">
            <v>0</v>
          </cell>
          <cell r="K23">
            <v>0</v>
          </cell>
          <cell r="M23">
            <v>0</v>
          </cell>
          <cell r="N23">
            <v>0</v>
          </cell>
          <cell r="O23">
            <v>0</v>
          </cell>
          <cell r="P23">
            <v>0</v>
          </cell>
          <cell r="R23">
            <v>0</v>
          </cell>
          <cell r="S23">
            <v>0</v>
          </cell>
          <cell r="T23">
            <v>0</v>
          </cell>
          <cell r="U23">
            <v>0</v>
          </cell>
          <cell r="W23">
            <v>2133</v>
          </cell>
          <cell r="X23">
            <v>2196.9899999999998</v>
          </cell>
          <cell r="Y23">
            <v>2262.8996999999999</v>
          </cell>
          <cell r="Z23">
            <v>2330.7866909999998</v>
          </cell>
        </row>
        <row r="24">
          <cell r="C24">
            <v>1000</v>
          </cell>
          <cell r="D24">
            <v>1330</v>
          </cell>
          <cell r="E24">
            <v>1669.9</v>
          </cell>
          <cell r="F24">
            <v>2019.9970000000001</v>
          </cell>
          <cell r="H24">
            <v>0</v>
          </cell>
          <cell r="I24">
            <v>0</v>
          </cell>
          <cell r="J24">
            <v>0</v>
          </cell>
          <cell r="K24">
            <v>0</v>
          </cell>
          <cell r="M24">
            <v>0</v>
          </cell>
          <cell r="N24">
            <v>0</v>
          </cell>
          <cell r="O24">
            <v>0</v>
          </cell>
          <cell r="P24">
            <v>0</v>
          </cell>
          <cell r="R24">
            <v>0</v>
          </cell>
          <cell r="S24">
            <v>0</v>
          </cell>
          <cell r="T24">
            <v>0</v>
          </cell>
          <cell r="U24">
            <v>0</v>
          </cell>
          <cell r="W24">
            <v>1000</v>
          </cell>
          <cell r="X24">
            <v>1330</v>
          </cell>
          <cell r="Y24">
            <v>1669.9</v>
          </cell>
          <cell r="Z24">
            <v>2019.9970000000001</v>
          </cell>
        </row>
        <row r="25">
          <cell r="C25">
            <v>4000</v>
          </cell>
          <cell r="D25">
            <v>4120</v>
          </cell>
          <cell r="E25">
            <v>4243.6000000000004</v>
          </cell>
          <cell r="F25">
            <v>4370.9080000000004</v>
          </cell>
          <cell r="H25">
            <v>0</v>
          </cell>
          <cell r="I25">
            <v>0</v>
          </cell>
          <cell r="J25">
            <v>0</v>
          </cell>
          <cell r="K25">
            <v>0</v>
          </cell>
          <cell r="M25">
            <v>0</v>
          </cell>
          <cell r="N25">
            <v>0</v>
          </cell>
          <cell r="O25">
            <v>0</v>
          </cell>
          <cell r="P25">
            <v>0</v>
          </cell>
          <cell r="R25">
            <v>0</v>
          </cell>
          <cell r="S25">
            <v>0</v>
          </cell>
          <cell r="T25">
            <v>0</v>
          </cell>
          <cell r="U25">
            <v>0</v>
          </cell>
          <cell r="W25">
            <v>4000</v>
          </cell>
          <cell r="X25">
            <v>4120</v>
          </cell>
          <cell r="Y25">
            <v>4243.6000000000004</v>
          </cell>
          <cell r="Z25">
            <v>4370.9080000000004</v>
          </cell>
        </row>
        <row r="26">
          <cell r="C26">
            <v>6000</v>
          </cell>
          <cell r="D26">
            <v>6180</v>
          </cell>
          <cell r="E26">
            <v>6365.4</v>
          </cell>
          <cell r="F26">
            <v>6556.3619999999992</v>
          </cell>
          <cell r="H26">
            <v>0</v>
          </cell>
          <cell r="I26">
            <v>0</v>
          </cell>
          <cell r="J26">
            <v>0</v>
          </cell>
          <cell r="K26">
            <v>0</v>
          </cell>
          <cell r="M26">
            <v>0</v>
          </cell>
          <cell r="N26">
            <v>0</v>
          </cell>
          <cell r="O26">
            <v>0</v>
          </cell>
          <cell r="P26">
            <v>0</v>
          </cell>
          <cell r="R26">
            <v>0</v>
          </cell>
          <cell r="S26">
            <v>0</v>
          </cell>
          <cell r="T26">
            <v>0</v>
          </cell>
          <cell r="U26">
            <v>0</v>
          </cell>
          <cell r="W26">
            <v>6000</v>
          </cell>
          <cell r="X26">
            <v>6180</v>
          </cell>
          <cell r="Y26">
            <v>6365.4</v>
          </cell>
          <cell r="Z26">
            <v>6556.3619999999992</v>
          </cell>
        </row>
        <row r="27">
          <cell r="C27">
            <v>1000</v>
          </cell>
          <cell r="D27">
            <v>1030</v>
          </cell>
          <cell r="E27">
            <v>1060.9000000000001</v>
          </cell>
          <cell r="F27">
            <v>1092.7270000000001</v>
          </cell>
          <cell r="H27">
            <v>0</v>
          </cell>
          <cell r="I27">
            <v>0</v>
          </cell>
          <cell r="J27">
            <v>0</v>
          </cell>
          <cell r="K27">
            <v>0</v>
          </cell>
          <cell r="M27">
            <v>0</v>
          </cell>
          <cell r="N27">
            <v>0</v>
          </cell>
          <cell r="O27">
            <v>0</v>
          </cell>
          <cell r="P27">
            <v>0</v>
          </cell>
          <cell r="R27">
            <v>0</v>
          </cell>
          <cell r="S27">
            <v>0</v>
          </cell>
          <cell r="T27">
            <v>0</v>
          </cell>
          <cell r="U27">
            <v>0</v>
          </cell>
          <cell r="W27">
            <v>1000</v>
          </cell>
          <cell r="X27">
            <v>1030</v>
          </cell>
          <cell r="Y27">
            <v>1060.9000000000001</v>
          </cell>
          <cell r="Z27">
            <v>1092.7270000000001</v>
          </cell>
        </row>
        <row r="28">
          <cell r="C28">
            <v>3000</v>
          </cell>
          <cell r="D28">
            <v>3090</v>
          </cell>
          <cell r="E28">
            <v>3182.7</v>
          </cell>
          <cell r="F28">
            <v>3278.1809999999996</v>
          </cell>
          <cell r="H28">
            <v>0</v>
          </cell>
          <cell r="I28">
            <v>0</v>
          </cell>
          <cell r="J28">
            <v>0</v>
          </cell>
          <cell r="K28">
            <v>0</v>
          </cell>
          <cell r="M28">
            <v>0</v>
          </cell>
          <cell r="N28">
            <v>0</v>
          </cell>
          <cell r="O28">
            <v>0</v>
          </cell>
          <cell r="P28">
            <v>0</v>
          </cell>
          <cell r="R28">
            <v>0</v>
          </cell>
          <cell r="S28">
            <v>0</v>
          </cell>
          <cell r="T28">
            <v>0</v>
          </cell>
          <cell r="U28">
            <v>0</v>
          </cell>
          <cell r="W28">
            <v>3000</v>
          </cell>
          <cell r="X28">
            <v>3090</v>
          </cell>
          <cell r="Y28">
            <v>3182.7</v>
          </cell>
          <cell r="Z28">
            <v>3278.1809999999996</v>
          </cell>
        </row>
        <row r="29">
          <cell r="C29">
            <v>8750</v>
          </cell>
          <cell r="D29">
            <v>9110</v>
          </cell>
          <cell r="E29">
            <v>9544</v>
          </cell>
          <cell r="F29">
            <v>9928.6666666666697</v>
          </cell>
          <cell r="H29">
            <v>0</v>
          </cell>
          <cell r="I29">
            <v>0</v>
          </cell>
          <cell r="J29">
            <v>0</v>
          </cell>
          <cell r="K29">
            <v>0</v>
          </cell>
          <cell r="M29">
            <v>0</v>
          </cell>
          <cell r="N29">
            <v>0</v>
          </cell>
          <cell r="O29">
            <v>0</v>
          </cell>
          <cell r="P29">
            <v>0</v>
          </cell>
          <cell r="R29">
            <v>0</v>
          </cell>
          <cell r="S29">
            <v>0</v>
          </cell>
          <cell r="T29">
            <v>0</v>
          </cell>
          <cell r="U29">
            <v>0</v>
          </cell>
          <cell r="W29">
            <v>8750</v>
          </cell>
          <cell r="X29">
            <v>9110</v>
          </cell>
          <cell r="Y29">
            <v>9544</v>
          </cell>
          <cell r="Z29">
            <v>9928.6666666666697</v>
          </cell>
        </row>
        <row r="30">
          <cell r="C30">
            <v>1000</v>
          </cell>
          <cell r="D30">
            <v>1030</v>
          </cell>
          <cell r="E30">
            <v>1060.9000000000001</v>
          </cell>
          <cell r="F30">
            <v>1092.7270000000001</v>
          </cell>
          <cell r="H30">
            <v>0</v>
          </cell>
          <cell r="I30">
            <v>0</v>
          </cell>
          <cell r="J30">
            <v>0</v>
          </cell>
          <cell r="K30">
            <v>0</v>
          </cell>
          <cell r="M30">
            <v>0</v>
          </cell>
          <cell r="N30">
            <v>0</v>
          </cell>
          <cell r="O30">
            <v>0</v>
          </cell>
          <cell r="P30">
            <v>0</v>
          </cell>
          <cell r="R30">
            <v>0</v>
          </cell>
          <cell r="S30">
            <v>0</v>
          </cell>
          <cell r="T30">
            <v>0</v>
          </cell>
          <cell r="U30">
            <v>0</v>
          </cell>
          <cell r="W30">
            <v>1000</v>
          </cell>
          <cell r="X30">
            <v>1030</v>
          </cell>
          <cell r="Y30">
            <v>1060.9000000000001</v>
          </cell>
          <cell r="Z30">
            <v>1092.7270000000001</v>
          </cell>
        </row>
        <row r="31">
          <cell r="C31">
            <v>1000</v>
          </cell>
          <cell r="D31">
            <v>1030</v>
          </cell>
          <cell r="E31">
            <v>1060.9000000000001</v>
          </cell>
          <cell r="F31">
            <v>1092.7270000000001</v>
          </cell>
          <cell r="H31">
            <v>0</v>
          </cell>
          <cell r="I31">
            <v>0</v>
          </cell>
          <cell r="J31">
            <v>0</v>
          </cell>
          <cell r="K31">
            <v>0</v>
          </cell>
          <cell r="M31">
            <v>0</v>
          </cell>
          <cell r="N31">
            <v>0</v>
          </cell>
          <cell r="O31">
            <v>0</v>
          </cell>
          <cell r="P31">
            <v>0</v>
          </cell>
          <cell r="R31">
            <v>0</v>
          </cell>
          <cell r="S31">
            <v>0</v>
          </cell>
          <cell r="T31">
            <v>0</v>
          </cell>
          <cell r="U31">
            <v>0</v>
          </cell>
          <cell r="W31">
            <v>1000</v>
          </cell>
          <cell r="X31">
            <v>1030</v>
          </cell>
          <cell r="Y31">
            <v>1060.9000000000001</v>
          </cell>
          <cell r="Z31">
            <v>1092.7270000000001</v>
          </cell>
        </row>
        <row r="32">
          <cell r="C32">
            <v>1000</v>
          </cell>
          <cell r="D32">
            <v>1030</v>
          </cell>
          <cell r="E32">
            <v>1060.9000000000001</v>
          </cell>
          <cell r="F32">
            <v>1092.7270000000001</v>
          </cell>
          <cell r="H32">
            <v>0</v>
          </cell>
          <cell r="I32">
            <v>0</v>
          </cell>
          <cell r="J32">
            <v>0</v>
          </cell>
          <cell r="K32">
            <v>0</v>
          </cell>
          <cell r="M32">
            <v>0</v>
          </cell>
          <cell r="N32">
            <v>0</v>
          </cell>
          <cell r="O32">
            <v>0</v>
          </cell>
          <cell r="P32">
            <v>0</v>
          </cell>
          <cell r="R32">
            <v>0</v>
          </cell>
          <cell r="S32">
            <v>0</v>
          </cell>
          <cell r="T32">
            <v>0</v>
          </cell>
          <cell r="U32">
            <v>0</v>
          </cell>
          <cell r="W32">
            <v>1000</v>
          </cell>
          <cell r="X32">
            <v>1030</v>
          </cell>
          <cell r="Y32">
            <v>1060.9000000000001</v>
          </cell>
          <cell r="Z32">
            <v>1092.7270000000001</v>
          </cell>
        </row>
        <row r="33">
          <cell r="C33">
            <v>6230</v>
          </cell>
          <cell r="D33">
            <v>6120</v>
          </cell>
          <cell r="E33">
            <v>6010</v>
          </cell>
          <cell r="F33">
            <v>5900</v>
          </cell>
          <cell r="H33">
            <v>0</v>
          </cell>
          <cell r="I33">
            <v>0</v>
          </cell>
          <cell r="J33">
            <v>0</v>
          </cell>
          <cell r="K33">
            <v>0</v>
          </cell>
          <cell r="M33">
            <v>0</v>
          </cell>
          <cell r="N33">
            <v>0</v>
          </cell>
          <cell r="O33">
            <v>0</v>
          </cell>
          <cell r="P33">
            <v>0</v>
          </cell>
          <cell r="R33">
            <v>0</v>
          </cell>
          <cell r="S33">
            <v>0</v>
          </cell>
          <cell r="T33">
            <v>0</v>
          </cell>
          <cell r="U33">
            <v>0</v>
          </cell>
          <cell r="W33">
            <v>6230</v>
          </cell>
          <cell r="X33">
            <v>6120</v>
          </cell>
          <cell r="Y33">
            <v>6010</v>
          </cell>
          <cell r="Z33">
            <v>5900</v>
          </cell>
        </row>
        <row r="34">
          <cell r="C34">
            <v>11974</v>
          </cell>
          <cell r="D34">
            <v>12374</v>
          </cell>
          <cell r="E34">
            <v>14186</v>
          </cell>
          <cell r="F34">
            <v>16974</v>
          </cell>
          <cell r="H34">
            <v>0</v>
          </cell>
          <cell r="I34">
            <v>0</v>
          </cell>
          <cell r="J34">
            <v>0</v>
          </cell>
          <cell r="K34">
            <v>0</v>
          </cell>
          <cell r="M34">
            <v>0</v>
          </cell>
          <cell r="N34">
            <v>0</v>
          </cell>
          <cell r="O34">
            <v>0</v>
          </cell>
          <cell r="P34">
            <v>0</v>
          </cell>
          <cell r="R34">
            <v>0</v>
          </cell>
          <cell r="S34">
            <v>0</v>
          </cell>
          <cell r="T34">
            <v>0</v>
          </cell>
          <cell r="U34">
            <v>0</v>
          </cell>
          <cell r="W34">
            <v>11974</v>
          </cell>
          <cell r="X34">
            <v>12374</v>
          </cell>
          <cell r="Y34">
            <v>14186</v>
          </cell>
          <cell r="Z34">
            <v>16974</v>
          </cell>
        </row>
        <row r="35">
          <cell r="C35">
            <v>0</v>
          </cell>
          <cell r="D35">
            <v>0</v>
          </cell>
          <cell r="E35">
            <v>0</v>
          </cell>
          <cell r="F35">
            <v>0</v>
          </cell>
          <cell r="H35">
            <v>0</v>
          </cell>
          <cell r="I35">
            <v>0</v>
          </cell>
          <cell r="J35">
            <v>0</v>
          </cell>
          <cell r="K35">
            <v>0</v>
          </cell>
          <cell r="M35">
            <v>0</v>
          </cell>
          <cell r="N35">
            <v>0</v>
          </cell>
          <cell r="O35">
            <v>0</v>
          </cell>
          <cell r="P35">
            <v>0</v>
          </cell>
          <cell r="R35">
            <v>0</v>
          </cell>
          <cell r="S35">
            <v>0</v>
          </cell>
          <cell r="T35">
            <v>0</v>
          </cell>
          <cell r="U35">
            <v>0</v>
          </cell>
          <cell r="W35">
            <v>0</v>
          </cell>
          <cell r="X35">
            <v>0</v>
          </cell>
          <cell r="Y35">
            <v>0</v>
          </cell>
          <cell r="Z35">
            <v>0</v>
          </cell>
        </row>
        <row r="36">
          <cell r="C36">
            <v>329993</v>
          </cell>
          <cell r="D36">
            <v>344064.99</v>
          </cell>
          <cell r="E36">
            <v>440138.19970000017</v>
          </cell>
          <cell r="F36">
            <v>581976.51235766639</v>
          </cell>
          <cell r="H36">
            <v>0</v>
          </cell>
          <cell r="I36">
            <v>0</v>
          </cell>
          <cell r="J36">
            <v>0</v>
          </cell>
          <cell r="K36">
            <v>0</v>
          </cell>
          <cell r="M36">
            <v>0</v>
          </cell>
          <cell r="N36">
            <v>0</v>
          </cell>
          <cell r="O36">
            <v>0</v>
          </cell>
          <cell r="P36">
            <v>0</v>
          </cell>
          <cell r="R36">
            <v>0</v>
          </cell>
          <cell r="S36">
            <v>0</v>
          </cell>
          <cell r="T36">
            <v>0</v>
          </cell>
          <cell r="U36">
            <v>0</v>
          </cell>
          <cell r="W36">
            <v>329993</v>
          </cell>
          <cell r="X36">
            <v>335064.99</v>
          </cell>
          <cell r="Y36">
            <v>385138.19970000017</v>
          </cell>
          <cell r="Z36">
            <v>396976.51235766674</v>
          </cell>
        </row>
        <row r="38">
          <cell r="C38">
            <v>0</v>
          </cell>
          <cell r="D38">
            <v>0</v>
          </cell>
          <cell r="E38">
            <v>0</v>
          </cell>
          <cell r="F38">
            <v>0</v>
          </cell>
          <cell r="H38">
            <v>0</v>
          </cell>
          <cell r="I38">
            <v>0</v>
          </cell>
          <cell r="J38">
            <v>0</v>
          </cell>
          <cell r="K38">
            <v>0</v>
          </cell>
          <cell r="M38">
            <v>0</v>
          </cell>
          <cell r="N38">
            <v>0</v>
          </cell>
          <cell r="O38">
            <v>0</v>
          </cell>
          <cell r="P38">
            <v>0</v>
          </cell>
          <cell r="R38">
            <v>0</v>
          </cell>
          <cell r="S38">
            <v>0</v>
          </cell>
          <cell r="T38">
            <v>0</v>
          </cell>
          <cell r="U38">
            <v>0</v>
          </cell>
          <cell r="W38">
            <v>0</v>
          </cell>
          <cell r="X38">
            <v>0</v>
          </cell>
          <cell r="Y38">
            <v>0</v>
          </cell>
          <cell r="Z38">
            <v>0</v>
          </cell>
        </row>
        <row r="39">
          <cell r="C39">
            <v>90000</v>
          </cell>
          <cell r="D39">
            <v>102700</v>
          </cell>
          <cell r="E39">
            <v>195481</v>
          </cell>
          <cell r="F39">
            <v>298345.43</v>
          </cell>
          <cell r="H39">
            <v>0</v>
          </cell>
          <cell r="I39">
            <v>0</v>
          </cell>
          <cell r="J39">
            <v>0</v>
          </cell>
          <cell r="K39">
            <v>0</v>
          </cell>
          <cell r="M39">
            <v>0</v>
          </cell>
          <cell r="N39">
            <v>0</v>
          </cell>
          <cell r="O39">
            <v>0</v>
          </cell>
          <cell r="P39">
            <v>0</v>
          </cell>
          <cell r="R39">
            <v>0</v>
          </cell>
          <cell r="S39">
            <v>0</v>
          </cell>
          <cell r="T39">
            <v>0</v>
          </cell>
          <cell r="U39">
            <v>0</v>
          </cell>
          <cell r="W39">
            <v>90000</v>
          </cell>
          <cell r="X39">
            <v>102700</v>
          </cell>
          <cell r="Y39">
            <v>112368</v>
          </cell>
          <cell r="Z39">
            <v>118647</v>
          </cell>
        </row>
        <row r="40">
          <cell r="C40">
            <v>43000</v>
          </cell>
          <cell r="D40">
            <v>94290</v>
          </cell>
          <cell r="E40">
            <v>85618.7</v>
          </cell>
          <cell r="F40">
            <v>146987.261</v>
          </cell>
          <cell r="H40">
            <v>0</v>
          </cell>
          <cell r="I40">
            <v>0</v>
          </cell>
          <cell r="J40">
            <v>0</v>
          </cell>
          <cell r="K40">
            <v>0</v>
          </cell>
          <cell r="M40">
            <v>0</v>
          </cell>
          <cell r="N40">
            <v>0</v>
          </cell>
          <cell r="O40">
            <v>0</v>
          </cell>
          <cell r="P40">
            <v>0</v>
          </cell>
          <cell r="R40">
            <v>0</v>
          </cell>
          <cell r="S40">
            <v>0</v>
          </cell>
          <cell r="T40">
            <v>0</v>
          </cell>
          <cell r="U40">
            <v>0</v>
          </cell>
          <cell r="W40">
            <v>43000</v>
          </cell>
          <cell r="X40">
            <v>46875</v>
          </cell>
          <cell r="Y40">
            <v>47970</v>
          </cell>
          <cell r="Z40">
            <v>51249</v>
          </cell>
        </row>
        <row r="41">
          <cell r="C41">
            <v>18000</v>
          </cell>
          <cell r="D41">
            <v>18540</v>
          </cell>
          <cell r="E41">
            <v>19096.2</v>
          </cell>
          <cell r="F41">
            <v>19669.085999999999</v>
          </cell>
          <cell r="H41">
            <v>0</v>
          </cell>
          <cell r="I41">
            <v>0</v>
          </cell>
          <cell r="J41">
            <v>0</v>
          </cell>
          <cell r="K41">
            <v>0</v>
          </cell>
          <cell r="M41">
            <v>0</v>
          </cell>
          <cell r="N41">
            <v>0</v>
          </cell>
          <cell r="O41">
            <v>0</v>
          </cell>
          <cell r="P41">
            <v>0</v>
          </cell>
          <cell r="R41">
            <v>0</v>
          </cell>
          <cell r="S41">
            <v>0</v>
          </cell>
          <cell r="T41">
            <v>0</v>
          </cell>
          <cell r="U41">
            <v>0</v>
          </cell>
          <cell r="W41">
            <v>18000</v>
          </cell>
          <cell r="X41">
            <v>18540</v>
          </cell>
          <cell r="Y41">
            <v>19096.2</v>
          </cell>
          <cell r="Z41">
            <v>19669.085999999999</v>
          </cell>
        </row>
        <row r="42">
          <cell r="C42">
            <v>14000</v>
          </cell>
          <cell r="D42">
            <v>14420</v>
          </cell>
          <cell r="E42">
            <v>14852.6</v>
          </cell>
          <cell r="F42">
            <v>15298.178</v>
          </cell>
          <cell r="H42">
            <v>0</v>
          </cell>
          <cell r="I42">
            <v>0</v>
          </cell>
          <cell r="J42">
            <v>0</v>
          </cell>
          <cell r="K42">
            <v>0</v>
          </cell>
          <cell r="M42">
            <v>0</v>
          </cell>
          <cell r="N42">
            <v>0</v>
          </cell>
          <cell r="O42">
            <v>0</v>
          </cell>
          <cell r="P42">
            <v>0</v>
          </cell>
          <cell r="R42">
            <v>0</v>
          </cell>
          <cell r="S42">
            <v>0</v>
          </cell>
          <cell r="T42">
            <v>0</v>
          </cell>
          <cell r="U42">
            <v>0</v>
          </cell>
          <cell r="W42">
            <v>14000</v>
          </cell>
          <cell r="X42">
            <v>14420</v>
          </cell>
          <cell r="Y42">
            <v>14852.6</v>
          </cell>
          <cell r="Z42">
            <v>15298.178</v>
          </cell>
        </row>
        <row r="43">
          <cell r="C43">
            <v>6000</v>
          </cell>
          <cell r="D43">
            <v>6180</v>
          </cell>
          <cell r="E43">
            <v>6365.4</v>
          </cell>
          <cell r="F43">
            <v>6556.3619999999992</v>
          </cell>
          <cell r="H43">
            <v>0</v>
          </cell>
          <cell r="I43">
            <v>0</v>
          </cell>
          <cell r="J43">
            <v>0</v>
          </cell>
          <cell r="K43">
            <v>0</v>
          </cell>
          <cell r="M43">
            <v>0</v>
          </cell>
          <cell r="N43">
            <v>0</v>
          </cell>
          <cell r="O43">
            <v>0</v>
          </cell>
          <cell r="P43">
            <v>0</v>
          </cell>
          <cell r="R43">
            <v>0</v>
          </cell>
          <cell r="S43">
            <v>0</v>
          </cell>
          <cell r="T43">
            <v>0</v>
          </cell>
          <cell r="U43">
            <v>0</v>
          </cell>
          <cell r="W43">
            <v>6000</v>
          </cell>
          <cell r="X43">
            <v>6180</v>
          </cell>
          <cell r="Y43">
            <v>6365.4</v>
          </cell>
          <cell r="Z43">
            <v>6556.3619999999992</v>
          </cell>
        </row>
        <row r="44">
          <cell r="C44">
            <v>2110</v>
          </cell>
          <cell r="D44">
            <v>2680</v>
          </cell>
          <cell r="E44">
            <v>3005</v>
          </cell>
          <cell r="F44">
            <v>3493.3333333333298</v>
          </cell>
          <cell r="H44">
            <v>0</v>
          </cell>
          <cell r="I44">
            <v>0</v>
          </cell>
          <cell r="J44">
            <v>0</v>
          </cell>
          <cell r="K44">
            <v>0</v>
          </cell>
          <cell r="M44">
            <v>0</v>
          </cell>
          <cell r="N44">
            <v>0</v>
          </cell>
          <cell r="O44">
            <v>0</v>
          </cell>
          <cell r="P44">
            <v>0</v>
          </cell>
          <cell r="R44">
            <v>0</v>
          </cell>
          <cell r="S44">
            <v>0</v>
          </cell>
          <cell r="T44">
            <v>0</v>
          </cell>
          <cell r="U44">
            <v>0</v>
          </cell>
          <cell r="W44">
            <v>2110</v>
          </cell>
          <cell r="X44">
            <v>2680</v>
          </cell>
          <cell r="Y44">
            <v>3005</v>
          </cell>
          <cell r="Z44">
            <v>3493.3333333333298</v>
          </cell>
        </row>
        <row r="45">
          <cell r="C45">
            <v>100</v>
          </cell>
          <cell r="D45">
            <v>103</v>
          </cell>
          <cell r="E45">
            <v>106.09</v>
          </cell>
          <cell r="F45">
            <v>109.2727</v>
          </cell>
          <cell r="H45">
            <v>0</v>
          </cell>
          <cell r="I45">
            <v>0</v>
          </cell>
          <cell r="J45">
            <v>0</v>
          </cell>
          <cell r="K45">
            <v>0</v>
          </cell>
          <cell r="M45">
            <v>0</v>
          </cell>
          <cell r="N45">
            <v>0</v>
          </cell>
          <cell r="O45">
            <v>0</v>
          </cell>
          <cell r="P45">
            <v>0</v>
          </cell>
          <cell r="R45">
            <v>0</v>
          </cell>
          <cell r="S45">
            <v>0</v>
          </cell>
          <cell r="T45">
            <v>0</v>
          </cell>
          <cell r="U45">
            <v>0</v>
          </cell>
          <cell r="W45">
            <v>100</v>
          </cell>
          <cell r="X45">
            <v>103</v>
          </cell>
          <cell r="Y45">
            <v>106.09</v>
          </cell>
          <cell r="Z45">
            <v>109.2727</v>
          </cell>
        </row>
        <row r="46">
          <cell r="C46">
            <v>5557</v>
          </cell>
          <cell r="D46">
            <v>5723.71</v>
          </cell>
          <cell r="E46">
            <v>5895.4213</v>
          </cell>
          <cell r="F46">
            <v>6072.2839389999999</v>
          </cell>
          <cell r="H46">
            <v>0</v>
          </cell>
          <cell r="I46">
            <v>0</v>
          </cell>
          <cell r="J46">
            <v>0</v>
          </cell>
          <cell r="K46">
            <v>0</v>
          </cell>
          <cell r="M46">
            <v>0</v>
          </cell>
          <cell r="N46">
            <v>0</v>
          </cell>
          <cell r="O46">
            <v>0</v>
          </cell>
          <cell r="P46">
            <v>0</v>
          </cell>
          <cell r="R46">
            <v>0</v>
          </cell>
          <cell r="S46">
            <v>0</v>
          </cell>
          <cell r="T46">
            <v>0</v>
          </cell>
          <cell r="U46">
            <v>0</v>
          </cell>
          <cell r="W46">
            <v>5557</v>
          </cell>
          <cell r="X46">
            <v>5723.71</v>
          </cell>
          <cell r="Y46">
            <v>5895.4213</v>
          </cell>
          <cell r="Z46">
            <v>6072.2839389999999</v>
          </cell>
        </row>
        <row r="47">
          <cell r="C47">
            <v>0</v>
          </cell>
          <cell r="D47">
            <v>0</v>
          </cell>
          <cell r="E47">
            <v>0</v>
          </cell>
          <cell r="F47">
            <v>0</v>
          </cell>
          <cell r="H47">
            <v>0</v>
          </cell>
          <cell r="I47">
            <v>0</v>
          </cell>
          <cell r="J47">
            <v>0</v>
          </cell>
          <cell r="K47">
            <v>0</v>
          </cell>
          <cell r="M47">
            <v>0</v>
          </cell>
          <cell r="N47">
            <v>0</v>
          </cell>
          <cell r="O47">
            <v>0</v>
          </cell>
          <cell r="P47">
            <v>0</v>
          </cell>
          <cell r="R47">
            <v>0</v>
          </cell>
          <cell r="S47">
            <v>0</v>
          </cell>
          <cell r="T47">
            <v>0</v>
          </cell>
          <cell r="U47">
            <v>0</v>
          </cell>
          <cell r="W47">
            <v>0</v>
          </cell>
          <cell r="X47">
            <v>0</v>
          </cell>
          <cell r="Y47">
            <v>0</v>
          </cell>
          <cell r="Z47">
            <v>0</v>
          </cell>
        </row>
        <row r="48">
          <cell r="C48">
            <v>0</v>
          </cell>
          <cell r="D48">
            <v>0</v>
          </cell>
          <cell r="E48">
            <v>0</v>
          </cell>
          <cell r="F48">
            <v>0</v>
          </cell>
          <cell r="H48">
            <v>0</v>
          </cell>
          <cell r="I48">
            <v>0</v>
          </cell>
          <cell r="J48">
            <v>0</v>
          </cell>
          <cell r="K48">
            <v>0</v>
          </cell>
          <cell r="M48">
            <v>0</v>
          </cell>
          <cell r="N48">
            <v>0</v>
          </cell>
          <cell r="O48">
            <v>0</v>
          </cell>
          <cell r="P48">
            <v>0</v>
          </cell>
          <cell r="R48">
            <v>0</v>
          </cell>
          <cell r="S48">
            <v>0</v>
          </cell>
          <cell r="T48">
            <v>0</v>
          </cell>
          <cell r="U48">
            <v>0</v>
          </cell>
          <cell r="W48">
            <v>0</v>
          </cell>
          <cell r="X48">
            <v>0</v>
          </cell>
          <cell r="Y48">
            <v>0</v>
          </cell>
          <cell r="Z48">
            <v>0</v>
          </cell>
        </row>
        <row r="49">
          <cell r="C49">
            <v>0</v>
          </cell>
          <cell r="D49">
            <v>0</v>
          </cell>
          <cell r="E49">
            <v>0</v>
          </cell>
          <cell r="F49">
            <v>0</v>
          </cell>
          <cell r="H49">
            <v>0</v>
          </cell>
          <cell r="I49">
            <v>0</v>
          </cell>
          <cell r="J49">
            <v>0</v>
          </cell>
          <cell r="K49">
            <v>0</v>
          </cell>
          <cell r="M49">
            <v>0</v>
          </cell>
          <cell r="N49">
            <v>0</v>
          </cell>
          <cell r="O49">
            <v>0</v>
          </cell>
          <cell r="P49">
            <v>0</v>
          </cell>
          <cell r="R49">
            <v>0</v>
          </cell>
          <cell r="S49">
            <v>0</v>
          </cell>
          <cell r="T49">
            <v>0</v>
          </cell>
          <cell r="U49">
            <v>0</v>
          </cell>
          <cell r="W49">
            <v>0</v>
          </cell>
          <cell r="X49">
            <v>0</v>
          </cell>
          <cell r="Y49">
            <v>0</v>
          </cell>
          <cell r="Z49">
            <v>0</v>
          </cell>
        </row>
        <row r="50">
          <cell r="C50">
            <v>0</v>
          </cell>
          <cell r="D50">
            <v>0</v>
          </cell>
          <cell r="E50">
            <v>0</v>
          </cell>
          <cell r="F50">
            <v>0</v>
          </cell>
          <cell r="H50">
            <v>0</v>
          </cell>
          <cell r="I50">
            <v>0</v>
          </cell>
          <cell r="J50">
            <v>0</v>
          </cell>
          <cell r="K50">
            <v>0</v>
          </cell>
          <cell r="M50">
            <v>0</v>
          </cell>
          <cell r="N50">
            <v>0</v>
          </cell>
          <cell r="O50">
            <v>0</v>
          </cell>
          <cell r="P50">
            <v>0</v>
          </cell>
          <cell r="R50">
            <v>0</v>
          </cell>
          <cell r="S50">
            <v>0</v>
          </cell>
          <cell r="T50">
            <v>0</v>
          </cell>
          <cell r="U50">
            <v>0</v>
          </cell>
          <cell r="W50">
            <v>0</v>
          </cell>
          <cell r="X50">
            <v>0</v>
          </cell>
          <cell r="Y50">
            <v>0</v>
          </cell>
          <cell r="Z50">
            <v>0</v>
          </cell>
        </row>
        <row r="51">
          <cell r="C51">
            <v>0</v>
          </cell>
          <cell r="D51">
            <v>0</v>
          </cell>
          <cell r="E51">
            <v>0</v>
          </cell>
          <cell r="F51">
            <v>0</v>
          </cell>
          <cell r="H51">
            <v>0</v>
          </cell>
          <cell r="I51">
            <v>0</v>
          </cell>
          <cell r="J51">
            <v>0</v>
          </cell>
          <cell r="K51">
            <v>0</v>
          </cell>
          <cell r="M51">
            <v>0</v>
          </cell>
          <cell r="N51">
            <v>0</v>
          </cell>
          <cell r="O51">
            <v>0</v>
          </cell>
          <cell r="P51">
            <v>0</v>
          </cell>
          <cell r="R51">
            <v>0</v>
          </cell>
          <cell r="S51">
            <v>0</v>
          </cell>
          <cell r="T51">
            <v>0</v>
          </cell>
          <cell r="U51">
            <v>0</v>
          </cell>
          <cell r="W51">
            <v>0</v>
          </cell>
          <cell r="X51">
            <v>0</v>
          </cell>
          <cell r="Y51">
            <v>0</v>
          </cell>
          <cell r="Z51">
            <v>0</v>
          </cell>
        </row>
        <row r="52">
          <cell r="C52">
            <v>0</v>
          </cell>
          <cell r="D52">
            <v>0</v>
          </cell>
          <cell r="E52">
            <v>0</v>
          </cell>
          <cell r="F52">
            <v>0</v>
          </cell>
          <cell r="H52">
            <v>0</v>
          </cell>
          <cell r="I52">
            <v>0</v>
          </cell>
          <cell r="J52">
            <v>0</v>
          </cell>
          <cell r="K52">
            <v>0</v>
          </cell>
          <cell r="M52">
            <v>0</v>
          </cell>
          <cell r="N52">
            <v>0</v>
          </cell>
          <cell r="O52">
            <v>0</v>
          </cell>
          <cell r="P52">
            <v>0</v>
          </cell>
          <cell r="R52">
            <v>0</v>
          </cell>
          <cell r="S52">
            <v>0</v>
          </cell>
          <cell r="T52">
            <v>0</v>
          </cell>
          <cell r="U52">
            <v>0</v>
          </cell>
          <cell r="W52">
            <v>0</v>
          </cell>
          <cell r="X52">
            <v>0</v>
          </cell>
          <cell r="Y52">
            <v>0</v>
          </cell>
          <cell r="Z52">
            <v>0</v>
          </cell>
        </row>
        <row r="53">
          <cell r="C53">
            <v>0</v>
          </cell>
          <cell r="D53">
            <v>0</v>
          </cell>
          <cell r="E53">
            <v>0</v>
          </cell>
          <cell r="F53">
            <v>0</v>
          </cell>
          <cell r="H53">
            <v>0</v>
          </cell>
          <cell r="I53">
            <v>0</v>
          </cell>
          <cell r="J53">
            <v>0</v>
          </cell>
          <cell r="K53">
            <v>0</v>
          </cell>
          <cell r="M53">
            <v>0</v>
          </cell>
          <cell r="N53">
            <v>0</v>
          </cell>
          <cell r="O53">
            <v>0</v>
          </cell>
          <cell r="P53">
            <v>0</v>
          </cell>
          <cell r="R53">
            <v>0</v>
          </cell>
          <cell r="S53">
            <v>0</v>
          </cell>
          <cell r="T53">
            <v>0</v>
          </cell>
          <cell r="U53">
            <v>0</v>
          </cell>
          <cell r="W53">
            <v>0</v>
          </cell>
          <cell r="X53">
            <v>0</v>
          </cell>
          <cell r="Y53">
            <v>0</v>
          </cell>
          <cell r="Z53">
            <v>0</v>
          </cell>
        </row>
        <row r="54">
          <cell r="C54">
            <v>178767</v>
          </cell>
          <cell r="D54">
            <v>244636.71</v>
          </cell>
          <cell r="E54">
            <v>330420.41130000004</v>
          </cell>
          <cell r="F54">
            <v>496531.20697233331</v>
          </cell>
          <cell r="H54">
            <v>0</v>
          </cell>
          <cell r="I54">
            <v>0</v>
          </cell>
          <cell r="J54">
            <v>0</v>
          </cell>
          <cell r="K54">
            <v>0</v>
          </cell>
          <cell r="M54">
            <v>0</v>
          </cell>
          <cell r="N54">
            <v>0</v>
          </cell>
          <cell r="O54">
            <v>0</v>
          </cell>
          <cell r="P54">
            <v>0</v>
          </cell>
          <cell r="R54">
            <v>0</v>
          </cell>
          <cell r="S54">
            <v>0</v>
          </cell>
          <cell r="T54">
            <v>0</v>
          </cell>
          <cell r="U54">
            <v>0</v>
          </cell>
          <cell r="W54">
            <v>178767</v>
          </cell>
          <cell r="X54">
            <v>197221.71</v>
          </cell>
          <cell r="Y54">
            <v>209658.7113</v>
          </cell>
          <cell r="Z54">
            <v>221094.51597233335</v>
          </cell>
        </row>
        <row r="56">
          <cell r="C56">
            <v>0</v>
          </cell>
          <cell r="D56">
            <v>0</v>
          </cell>
          <cell r="E56">
            <v>0</v>
          </cell>
          <cell r="F56">
            <v>0</v>
          </cell>
          <cell r="H56">
            <v>0</v>
          </cell>
          <cell r="I56">
            <v>0</v>
          </cell>
          <cell r="J56">
            <v>0</v>
          </cell>
          <cell r="K56">
            <v>0</v>
          </cell>
          <cell r="M56">
            <v>0</v>
          </cell>
          <cell r="N56">
            <v>0</v>
          </cell>
          <cell r="O56">
            <v>0</v>
          </cell>
          <cell r="P56">
            <v>0</v>
          </cell>
          <cell r="R56">
            <v>0</v>
          </cell>
          <cell r="S56">
            <v>0</v>
          </cell>
          <cell r="T56">
            <v>0</v>
          </cell>
          <cell r="U56">
            <v>0</v>
          </cell>
          <cell r="W56">
            <v>0</v>
          </cell>
          <cell r="X56">
            <v>0</v>
          </cell>
          <cell r="Y56">
            <v>0</v>
          </cell>
          <cell r="Z56">
            <v>0</v>
          </cell>
        </row>
        <row r="57">
          <cell r="C57">
            <v>508760</v>
          </cell>
          <cell r="D57">
            <v>588701.69999999995</v>
          </cell>
          <cell r="E57">
            <v>770558.61100000027</v>
          </cell>
          <cell r="F57">
            <v>1078507.7193299998</v>
          </cell>
          <cell r="H57">
            <v>0</v>
          </cell>
          <cell r="I57">
            <v>0</v>
          </cell>
          <cell r="J57">
            <v>0</v>
          </cell>
          <cell r="K57">
            <v>0</v>
          </cell>
          <cell r="M57">
            <v>0</v>
          </cell>
          <cell r="N57">
            <v>0</v>
          </cell>
          <cell r="O57">
            <v>0</v>
          </cell>
          <cell r="P57">
            <v>0</v>
          </cell>
          <cell r="R57">
            <v>0</v>
          </cell>
          <cell r="S57">
            <v>0</v>
          </cell>
          <cell r="T57">
            <v>0</v>
          </cell>
          <cell r="U57">
            <v>0</v>
          </cell>
          <cell r="W57">
            <v>508760</v>
          </cell>
          <cell r="X57">
            <v>532286.69999999995</v>
          </cell>
          <cell r="Y57">
            <v>594796.9110000002</v>
          </cell>
          <cell r="Z57">
            <v>618071.02833000012</v>
          </cell>
        </row>
        <row r="58">
          <cell r="C58">
            <v>16250</v>
          </cell>
          <cell r="D58">
            <v>16737.5</v>
          </cell>
          <cell r="E58">
            <v>17239.625</v>
          </cell>
          <cell r="F58">
            <v>17756.813750000001</v>
          </cell>
          <cell r="H58">
            <v>0</v>
          </cell>
          <cell r="I58">
            <v>0</v>
          </cell>
          <cell r="J58">
            <v>0</v>
          </cell>
          <cell r="K58">
            <v>0</v>
          </cell>
          <cell r="M58">
            <v>0</v>
          </cell>
          <cell r="N58">
            <v>0</v>
          </cell>
          <cell r="O58">
            <v>0</v>
          </cell>
          <cell r="P58">
            <v>0</v>
          </cell>
          <cell r="R58">
            <v>0</v>
          </cell>
          <cell r="S58">
            <v>0</v>
          </cell>
          <cell r="T58">
            <v>0</v>
          </cell>
          <cell r="U58">
            <v>0</v>
          </cell>
          <cell r="W58">
            <v>16250</v>
          </cell>
          <cell r="X58">
            <v>16737.5</v>
          </cell>
          <cell r="Y58">
            <v>17239.625</v>
          </cell>
          <cell r="Z58">
            <v>17756.813750000001</v>
          </cell>
        </row>
        <row r="59">
          <cell r="C59">
            <v>32500</v>
          </cell>
          <cell r="D59">
            <v>33475</v>
          </cell>
          <cell r="E59">
            <v>34479.25</v>
          </cell>
          <cell r="F59">
            <v>35513.627500000002</v>
          </cell>
          <cell r="H59">
            <v>0</v>
          </cell>
          <cell r="I59">
            <v>0</v>
          </cell>
          <cell r="J59">
            <v>0</v>
          </cell>
          <cell r="K59">
            <v>0</v>
          </cell>
          <cell r="M59">
            <v>0</v>
          </cell>
          <cell r="N59">
            <v>0</v>
          </cell>
          <cell r="O59">
            <v>0</v>
          </cell>
          <cell r="P59">
            <v>0</v>
          </cell>
          <cell r="R59">
            <v>0</v>
          </cell>
          <cell r="S59">
            <v>0</v>
          </cell>
          <cell r="T59">
            <v>0</v>
          </cell>
          <cell r="U59">
            <v>0</v>
          </cell>
          <cell r="W59">
            <v>32500</v>
          </cell>
          <cell r="X59">
            <v>33475</v>
          </cell>
          <cell r="Y59">
            <v>34479.25</v>
          </cell>
          <cell r="Z59">
            <v>35513.627500000002</v>
          </cell>
        </row>
        <row r="60">
          <cell r="C60">
            <v>1250</v>
          </cell>
          <cell r="D60">
            <v>1287.5</v>
          </cell>
          <cell r="E60">
            <v>1326.125</v>
          </cell>
          <cell r="F60">
            <v>1365.9087500000001</v>
          </cell>
          <cell r="H60">
            <v>0</v>
          </cell>
          <cell r="I60">
            <v>0</v>
          </cell>
          <cell r="J60">
            <v>0</v>
          </cell>
          <cell r="K60">
            <v>0</v>
          </cell>
          <cell r="M60">
            <v>0</v>
          </cell>
          <cell r="N60">
            <v>0</v>
          </cell>
          <cell r="O60">
            <v>0</v>
          </cell>
          <cell r="P60">
            <v>0</v>
          </cell>
          <cell r="R60">
            <v>0</v>
          </cell>
          <cell r="S60">
            <v>0</v>
          </cell>
          <cell r="T60">
            <v>0</v>
          </cell>
          <cell r="U60">
            <v>0</v>
          </cell>
          <cell r="W60">
            <v>1250</v>
          </cell>
          <cell r="X60">
            <v>1287.5</v>
          </cell>
          <cell r="Y60">
            <v>1326.125</v>
          </cell>
          <cell r="Z60">
            <v>1365.9087500000001</v>
          </cell>
        </row>
        <row r="61">
          <cell r="C61">
            <v>0</v>
          </cell>
          <cell r="D61">
            <v>0</v>
          </cell>
          <cell r="E61">
            <v>0</v>
          </cell>
          <cell r="F61">
            <v>0</v>
          </cell>
          <cell r="H61">
            <v>0</v>
          </cell>
          <cell r="I61">
            <v>0</v>
          </cell>
          <cell r="J61">
            <v>0</v>
          </cell>
          <cell r="K61">
            <v>0</v>
          </cell>
          <cell r="M61">
            <v>0</v>
          </cell>
          <cell r="N61">
            <v>0</v>
          </cell>
          <cell r="O61">
            <v>0</v>
          </cell>
          <cell r="P61">
            <v>0</v>
          </cell>
          <cell r="R61">
            <v>0</v>
          </cell>
          <cell r="S61">
            <v>0</v>
          </cell>
          <cell r="T61">
            <v>0</v>
          </cell>
          <cell r="U61">
            <v>0</v>
          </cell>
          <cell r="W61">
            <v>0</v>
          </cell>
          <cell r="X61">
            <v>0</v>
          </cell>
          <cell r="Y61">
            <v>0</v>
          </cell>
          <cell r="Z61">
            <v>0</v>
          </cell>
        </row>
        <row r="62">
          <cell r="C62">
            <v>558760</v>
          </cell>
          <cell r="D62">
            <v>640201.69999999995</v>
          </cell>
          <cell r="E62">
            <v>823603.61100000027</v>
          </cell>
          <cell r="F62">
            <v>1133144.0693299996</v>
          </cell>
          <cell r="H62">
            <v>0</v>
          </cell>
          <cell r="I62">
            <v>0</v>
          </cell>
          <cell r="J62">
            <v>0</v>
          </cell>
          <cell r="K62">
            <v>0</v>
          </cell>
          <cell r="M62">
            <v>0</v>
          </cell>
          <cell r="N62">
            <v>0</v>
          </cell>
          <cell r="O62">
            <v>0</v>
          </cell>
          <cell r="P62">
            <v>0</v>
          </cell>
          <cell r="R62">
            <v>0</v>
          </cell>
          <cell r="S62">
            <v>0</v>
          </cell>
          <cell r="T62">
            <v>0</v>
          </cell>
          <cell r="U62">
            <v>0</v>
          </cell>
          <cell r="W62">
            <v>558760</v>
          </cell>
          <cell r="X62">
            <v>583786.69999999995</v>
          </cell>
          <cell r="Y62">
            <v>647841.9110000002</v>
          </cell>
          <cell r="Z62">
            <v>672707.37832999998</v>
          </cell>
        </row>
        <row r="64">
          <cell r="C64">
            <v>656240</v>
          </cell>
          <cell r="D64">
            <v>488448.30000000005</v>
          </cell>
          <cell r="E64">
            <v>325645.88899999973</v>
          </cell>
          <cell r="F64">
            <v>339682.91567000025</v>
          </cell>
          <cell r="H64">
            <v>2010000</v>
          </cell>
          <cell r="I64">
            <v>0</v>
          </cell>
          <cell r="J64">
            <v>0</v>
          </cell>
          <cell r="K64">
            <v>0</v>
          </cell>
          <cell r="M64">
            <v>2010000</v>
          </cell>
          <cell r="N64">
            <v>0</v>
          </cell>
          <cell r="O64">
            <v>0</v>
          </cell>
          <cell r="P64">
            <v>0</v>
          </cell>
          <cell r="R64">
            <v>2010000</v>
          </cell>
          <cell r="S64">
            <v>0</v>
          </cell>
          <cell r="T64">
            <v>0</v>
          </cell>
          <cell r="U64">
            <v>0</v>
          </cell>
          <cell r="W64">
            <v>656240</v>
          </cell>
          <cell r="X64">
            <v>1044863.3</v>
          </cell>
          <cell r="Y64">
            <v>1109657.5889999997</v>
          </cell>
          <cell r="Z64">
            <v>1617279.24667</v>
          </cell>
        </row>
        <row r="66">
          <cell r="C66">
            <v>0</v>
          </cell>
          <cell r="D66">
            <v>0</v>
          </cell>
          <cell r="E66">
            <v>0</v>
          </cell>
          <cell r="F66">
            <v>0</v>
          </cell>
          <cell r="H66">
            <v>0</v>
          </cell>
          <cell r="I66">
            <v>0</v>
          </cell>
          <cell r="J66">
            <v>0</v>
          </cell>
          <cell r="K66">
            <v>0</v>
          </cell>
          <cell r="M66">
            <v>0</v>
          </cell>
          <cell r="N66">
            <v>0</v>
          </cell>
          <cell r="O66">
            <v>0</v>
          </cell>
          <cell r="P66">
            <v>0</v>
          </cell>
          <cell r="R66">
            <v>0</v>
          </cell>
          <cell r="S66">
            <v>0</v>
          </cell>
          <cell r="T66">
            <v>0</v>
          </cell>
          <cell r="U66">
            <v>0</v>
          </cell>
          <cell r="W66">
            <v>0</v>
          </cell>
          <cell r="X66">
            <v>0</v>
          </cell>
          <cell r="Y66">
            <v>0</v>
          </cell>
          <cell r="Z66">
            <v>0</v>
          </cell>
        </row>
        <row r="67">
          <cell r="C67">
            <v>10000</v>
          </cell>
          <cell r="D67">
            <v>10300</v>
          </cell>
          <cell r="E67">
            <v>10609</v>
          </cell>
          <cell r="F67">
            <v>10927.27</v>
          </cell>
          <cell r="H67">
            <v>0</v>
          </cell>
          <cell r="I67">
            <v>0</v>
          </cell>
          <cell r="J67">
            <v>0</v>
          </cell>
          <cell r="K67">
            <v>0</v>
          </cell>
          <cell r="M67">
            <v>0</v>
          </cell>
          <cell r="N67">
            <v>0</v>
          </cell>
          <cell r="O67">
            <v>0</v>
          </cell>
          <cell r="P67">
            <v>0</v>
          </cell>
          <cell r="R67">
            <v>0</v>
          </cell>
          <cell r="S67">
            <v>0</v>
          </cell>
          <cell r="T67">
            <v>0</v>
          </cell>
          <cell r="U67">
            <v>0</v>
          </cell>
          <cell r="W67">
            <v>10000</v>
          </cell>
          <cell r="X67">
            <v>10300</v>
          </cell>
          <cell r="Y67">
            <v>10609</v>
          </cell>
          <cell r="Z67">
            <v>10927.27</v>
          </cell>
        </row>
        <row r="68">
          <cell r="C68">
            <v>20000</v>
          </cell>
          <cell r="D68">
            <v>20600</v>
          </cell>
          <cell r="E68">
            <v>21218</v>
          </cell>
          <cell r="F68">
            <v>31854.54</v>
          </cell>
          <cell r="H68">
            <v>0</v>
          </cell>
          <cell r="I68">
            <v>0</v>
          </cell>
          <cell r="J68">
            <v>0</v>
          </cell>
          <cell r="K68">
            <v>0</v>
          </cell>
          <cell r="M68">
            <v>0</v>
          </cell>
          <cell r="N68">
            <v>0</v>
          </cell>
          <cell r="O68">
            <v>0</v>
          </cell>
          <cell r="P68">
            <v>0</v>
          </cell>
          <cell r="R68">
            <v>0</v>
          </cell>
          <cell r="S68">
            <v>0</v>
          </cell>
          <cell r="T68">
            <v>0</v>
          </cell>
          <cell r="U68">
            <v>0</v>
          </cell>
          <cell r="W68">
            <v>20000</v>
          </cell>
          <cell r="X68">
            <v>20600</v>
          </cell>
          <cell r="Y68">
            <v>21218</v>
          </cell>
          <cell r="Z68">
            <v>31854.54</v>
          </cell>
        </row>
        <row r="69">
          <cell r="C69">
            <v>30000</v>
          </cell>
          <cell r="D69">
            <v>30900</v>
          </cell>
          <cell r="E69">
            <v>31827</v>
          </cell>
          <cell r="F69">
            <v>42781.81</v>
          </cell>
          <cell r="H69">
            <v>0</v>
          </cell>
          <cell r="I69">
            <v>0</v>
          </cell>
          <cell r="J69">
            <v>0</v>
          </cell>
          <cell r="K69">
            <v>0</v>
          </cell>
          <cell r="M69">
            <v>0</v>
          </cell>
          <cell r="N69">
            <v>0</v>
          </cell>
          <cell r="O69">
            <v>0</v>
          </cell>
          <cell r="P69">
            <v>0</v>
          </cell>
          <cell r="R69">
            <v>0</v>
          </cell>
          <cell r="S69">
            <v>0</v>
          </cell>
          <cell r="T69">
            <v>0</v>
          </cell>
          <cell r="U69">
            <v>0</v>
          </cell>
          <cell r="W69">
            <v>30000</v>
          </cell>
          <cell r="X69">
            <v>30900</v>
          </cell>
          <cell r="Y69">
            <v>31827</v>
          </cell>
          <cell r="Z69">
            <v>42781.81</v>
          </cell>
        </row>
        <row r="72">
          <cell r="C72">
            <v>686240</v>
          </cell>
          <cell r="D72">
            <v>519348.30000000005</v>
          </cell>
          <cell r="E72">
            <v>357472.88899999973</v>
          </cell>
          <cell r="F72">
            <v>382464.72567000025</v>
          </cell>
          <cell r="H72">
            <v>2010000</v>
          </cell>
          <cell r="I72">
            <v>0</v>
          </cell>
          <cell r="J72">
            <v>0</v>
          </cell>
          <cell r="K72">
            <v>0</v>
          </cell>
          <cell r="M72">
            <v>2010000</v>
          </cell>
          <cell r="N72">
            <v>0</v>
          </cell>
          <cell r="O72">
            <v>0</v>
          </cell>
          <cell r="P72">
            <v>0</v>
          </cell>
          <cell r="R72">
            <v>2010000</v>
          </cell>
          <cell r="S72">
            <v>0</v>
          </cell>
          <cell r="T72">
            <v>0</v>
          </cell>
          <cell r="U72">
            <v>0</v>
          </cell>
          <cell r="W72">
            <v>686240</v>
          </cell>
          <cell r="X72">
            <v>1075763.3</v>
          </cell>
          <cell r="Y72">
            <v>1141484.5889999997</v>
          </cell>
          <cell r="Z72">
            <v>1660061.0566700001</v>
          </cell>
        </row>
        <row r="74">
          <cell r="C74">
            <v>205872</v>
          </cell>
          <cell r="D74">
            <v>155804.49000000002</v>
          </cell>
          <cell r="E74">
            <v>107241.86669999991</v>
          </cell>
          <cell r="F74">
            <v>114739.41770100007</v>
          </cell>
          <cell r="H74">
            <v>603000</v>
          </cell>
          <cell r="I74">
            <v>0</v>
          </cell>
          <cell r="J74">
            <v>0</v>
          </cell>
          <cell r="K74">
            <v>0</v>
          </cell>
          <cell r="M74">
            <v>603000</v>
          </cell>
          <cell r="N74">
            <v>0</v>
          </cell>
          <cell r="O74">
            <v>0</v>
          </cell>
          <cell r="P74">
            <v>0</v>
          </cell>
          <cell r="R74">
            <v>603000</v>
          </cell>
          <cell r="S74">
            <v>0</v>
          </cell>
          <cell r="T74">
            <v>0</v>
          </cell>
          <cell r="U74">
            <v>0</v>
          </cell>
          <cell r="W74">
            <v>205872</v>
          </cell>
          <cell r="X74">
            <v>322728.99</v>
          </cell>
          <cell r="Y74">
            <v>342445.37669999991</v>
          </cell>
          <cell r="Z74">
            <v>498018.31700099999</v>
          </cell>
        </row>
        <row r="76">
          <cell r="C76">
            <v>480368</v>
          </cell>
          <cell r="D76">
            <v>363543.81000000006</v>
          </cell>
          <cell r="E76">
            <v>250231.02229999984</v>
          </cell>
          <cell r="F76">
            <v>267725.30796900019</v>
          </cell>
          <cell r="H76">
            <v>1407000</v>
          </cell>
          <cell r="I76">
            <v>0</v>
          </cell>
          <cell r="J76">
            <v>0</v>
          </cell>
          <cell r="K76">
            <v>0</v>
          </cell>
          <cell r="M76">
            <v>1407000</v>
          </cell>
          <cell r="N76">
            <v>0</v>
          </cell>
          <cell r="O76">
            <v>0</v>
          </cell>
          <cell r="P76">
            <v>0</v>
          </cell>
          <cell r="R76">
            <v>1407000</v>
          </cell>
          <cell r="S76">
            <v>0</v>
          </cell>
          <cell r="T76">
            <v>0</v>
          </cell>
          <cell r="U76">
            <v>0</v>
          </cell>
          <cell r="W76">
            <v>480368</v>
          </cell>
          <cell r="X76">
            <v>753034.31</v>
          </cell>
          <cell r="Y76">
            <v>799039.21229999978</v>
          </cell>
          <cell r="Z76">
            <v>1162042.739669</v>
          </cell>
        </row>
        <row r="78">
          <cell r="C78">
            <v>670368</v>
          </cell>
          <cell r="D78">
            <v>563543.81000000006</v>
          </cell>
          <cell r="E78">
            <v>500231.02229999984</v>
          </cell>
          <cell r="F78">
            <v>647725.30796900019</v>
          </cell>
          <cell r="H78">
            <v>1407000</v>
          </cell>
          <cell r="I78">
            <v>0</v>
          </cell>
          <cell r="J78">
            <v>0</v>
          </cell>
          <cell r="K78">
            <v>0</v>
          </cell>
          <cell r="M78">
            <v>1407000</v>
          </cell>
          <cell r="N78">
            <v>0</v>
          </cell>
          <cell r="O78">
            <v>0</v>
          </cell>
          <cell r="P78">
            <v>0</v>
          </cell>
          <cell r="R78">
            <v>1407000</v>
          </cell>
          <cell r="S78">
            <v>0</v>
          </cell>
          <cell r="T78">
            <v>0</v>
          </cell>
          <cell r="U78">
            <v>0</v>
          </cell>
          <cell r="W78">
            <v>670368</v>
          </cell>
          <cell r="X78">
            <v>944034.31</v>
          </cell>
          <cell r="Y78">
            <v>994039.21229999978</v>
          </cell>
          <cell r="Z78">
            <v>1357042.739669</v>
          </cell>
        </row>
        <row r="85">
          <cell r="C85">
            <v>0</v>
          </cell>
          <cell r="D85">
            <v>0</v>
          </cell>
          <cell r="E85">
            <v>0</v>
          </cell>
          <cell r="F85">
            <v>0</v>
          </cell>
          <cell r="H85">
            <v>0</v>
          </cell>
          <cell r="I85">
            <v>0</v>
          </cell>
          <cell r="J85">
            <v>0</v>
          </cell>
          <cell r="K85">
            <v>0</v>
          </cell>
          <cell r="M85">
            <v>0</v>
          </cell>
          <cell r="N85">
            <v>0</v>
          </cell>
          <cell r="O85">
            <v>0</v>
          </cell>
          <cell r="P85">
            <v>0</v>
          </cell>
          <cell r="R85">
            <v>0</v>
          </cell>
          <cell r="S85">
            <v>0</v>
          </cell>
          <cell r="T85">
            <v>0</v>
          </cell>
          <cell r="U85">
            <v>0</v>
          </cell>
          <cell r="W85">
            <v>0</v>
          </cell>
          <cell r="X85">
            <v>0</v>
          </cell>
          <cell r="Y85">
            <v>0</v>
          </cell>
          <cell r="Z85">
            <v>0</v>
          </cell>
        </row>
        <row r="86">
          <cell r="C86">
            <v>0</v>
          </cell>
          <cell r="D86">
            <v>0</v>
          </cell>
          <cell r="E86">
            <v>0</v>
          </cell>
          <cell r="F86">
            <v>0</v>
          </cell>
          <cell r="H86">
            <v>0</v>
          </cell>
          <cell r="I86">
            <v>0</v>
          </cell>
          <cell r="J86">
            <v>0</v>
          </cell>
          <cell r="K86">
            <v>0</v>
          </cell>
          <cell r="M86">
            <v>0</v>
          </cell>
          <cell r="N86">
            <v>0</v>
          </cell>
          <cell r="O86">
            <v>0</v>
          </cell>
          <cell r="P86">
            <v>0</v>
          </cell>
          <cell r="R86">
            <v>0</v>
          </cell>
          <cell r="S86">
            <v>0</v>
          </cell>
          <cell r="T86">
            <v>0</v>
          </cell>
          <cell r="U86">
            <v>0</v>
          </cell>
          <cell r="W86">
            <v>0</v>
          </cell>
          <cell r="X86">
            <v>0</v>
          </cell>
          <cell r="Y86">
            <v>0</v>
          </cell>
          <cell r="Z86">
            <v>0</v>
          </cell>
        </row>
        <row r="87">
          <cell r="C87">
            <v>451000</v>
          </cell>
          <cell r="D87">
            <v>464530</v>
          </cell>
          <cell r="E87">
            <v>478465.9</v>
          </cell>
          <cell r="F87">
            <v>492819.87700000004</v>
          </cell>
          <cell r="H87">
            <v>0</v>
          </cell>
          <cell r="I87">
            <v>0</v>
          </cell>
          <cell r="J87">
            <v>0</v>
          </cell>
          <cell r="K87">
            <v>0</v>
          </cell>
          <cell r="M87">
            <v>0</v>
          </cell>
          <cell r="N87">
            <v>0</v>
          </cell>
          <cell r="O87">
            <v>0</v>
          </cell>
          <cell r="P87">
            <v>0</v>
          </cell>
          <cell r="R87">
            <v>0</v>
          </cell>
          <cell r="S87">
            <v>0</v>
          </cell>
          <cell r="T87">
            <v>0</v>
          </cell>
          <cell r="U87">
            <v>0</v>
          </cell>
          <cell r="W87">
            <v>451000</v>
          </cell>
          <cell r="X87">
            <v>464530</v>
          </cell>
          <cell r="Y87">
            <v>478465.9</v>
          </cell>
          <cell r="Z87">
            <v>492819.87700000004</v>
          </cell>
        </row>
        <row r="88">
          <cell r="C88">
            <v>350000</v>
          </cell>
          <cell r="D88">
            <v>460500</v>
          </cell>
          <cell r="E88">
            <v>871315</v>
          </cell>
          <cell r="F88">
            <v>1382454.45</v>
          </cell>
          <cell r="H88">
            <v>0</v>
          </cell>
          <cell r="I88">
            <v>0</v>
          </cell>
          <cell r="J88">
            <v>0</v>
          </cell>
          <cell r="K88">
            <v>0</v>
          </cell>
          <cell r="M88">
            <v>0</v>
          </cell>
          <cell r="N88">
            <v>0</v>
          </cell>
          <cell r="O88">
            <v>0</v>
          </cell>
          <cell r="P88">
            <v>0</v>
          </cell>
          <cell r="R88">
            <v>0</v>
          </cell>
          <cell r="S88">
            <v>0</v>
          </cell>
          <cell r="T88">
            <v>0</v>
          </cell>
          <cell r="U88">
            <v>0</v>
          </cell>
          <cell r="W88">
            <v>350000</v>
          </cell>
          <cell r="X88">
            <v>460500</v>
          </cell>
          <cell r="Y88">
            <v>871315</v>
          </cell>
          <cell r="Z88">
            <v>1382454.45</v>
          </cell>
        </row>
        <row r="89">
          <cell r="C89">
            <v>1200</v>
          </cell>
          <cell r="D89">
            <v>3200</v>
          </cell>
          <cell r="E89">
            <v>3000</v>
          </cell>
          <cell r="F89">
            <v>3400</v>
          </cell>
          <cell r="H89">
            <v>0</v>
          </cell>
          <cell r="I89">
            <v>0</v>
          </cell>
          <cell r="J89">
            <v>0</v>
          </cell>
          <cell r="K89">
            <v>0</v>
          </cell>
          <cell r="M89">
            <v>0</v>
          </cell>
          <cell r="N89">
            <v>0</v>
          </cell>
          <cell r="O89">
            <v>0</v>
          </cell>
          <cell r="P89">
            <v>0</v>
          </cell>
          <cell r="R89">
            <v>0</v>
          </cell>
          <cell r="S89">
            <v>0</v>
          </cell>
          <cell r="T89">
            <v>0</v>
          </cell>
          <cell r="U89">
            <v>0</v>
          </cell>
          <cell r="W89">
            <v>1200</v>
          </cell>
          <cell r="X89">
            <v>3200</v>
          </cell>
          <cell r="Y89">
            <v>3000</v>
          </cell>
          <cell r="Z89">
            <v>3400</v>
          </cell>
        </row>
        <row r="90">
          <cell r="C90">
            <v>400000</v>
          </cell>
          <cell r="D90">
            <v>612000</v>
          </cell>
          <cell r="E90">
            <v>824360</v>
          </cell>
          <cell r="F90">
            <v>937090.8</v>
          </cell>
          <cell r="H90">
            <v>0</v>
          </cell>
          <cell r="I90">
            <v>0</v>
          </cell>
          <cell r="J90">
            <v>0</v>
          </cell>
          <cell r="K90">
            <v>0</v>
          </cell>
          <cell r="M90">
            <v>0</v>
          </cell>
          <cell r="N90">
            <v>0</v>
          </cell>
          <cell r="O90">
            <v>0</v>
          </cell>
          <cell r="P90">
            <v>0</v>
          </cell>
          <cell r="R90">
            <v>0</v>
          </cell>
          <cell r="S90">
            <v>0</v>
          </cell>
          <cell r="T90">
            <v>0</v>
          </cell>
          <cell r="U90">
            <v>0</v>
          </cell>
          <cell r="W90">
            <v>400000</v>
          </cell>
          <cell r="X90">
            <v>612000</v>
          </cell>
          <cell r="Y90">
            <v>824360</v>
          </cell>
          <cell r="Z90">
            <v>937090.8</v>
          </cell>
        </row>
        <row r="91">
          <cell r="C91">
            <v>10000</v>
          </cell>
          <cell r="D91">
            <v>10300</v>
          </cell>
          <cell r="E91">
            <v>10609</v>
          </cell>
          <cell r="F91">
            <v>10927.27</v>
          </cell>
          <cell r="H91">
            <v>0</v>
          </cell>
          <cell r="I91">
            <v>0</v>
          </cell>
          <cell r="J91">
            <v>0</v>
          </cell>
          <cell r="K91">
            <v>0</v>
          </cell>
          <cell r="M91">
            <v>0</v>
          </cell>
          <cell r="N91">
            <v>0</v>
          </cell>
          <cell r="O91">
            <v>0</v>
          </cell>
          <cell r="P91">
            <v>0</v>
          </cell>
          <cell r="R91">
            <v>0</v>
          </cell>
          <cell r="S91">
            <v>0</v>
          </cell>
          <cell r="T91">
            <v>0</v>
          </cell>
          <cell r="U91">
            <v>0</v>
          </cell>
          <cell r="W91">
            <v>10000</v>
          </cell>
          <cell r="X91">
            <v>10300</v>
          </cell>
          <cell r="Y91">
            <v>10609</v>
          </cell>
          <cell r="Z91">
            <v>10927.27</v>
          </cell>
        </row>
        <row r="92">
          <cell r="C92">
            <v>1212200</v>
          </cell>
          <cell r="D92">
            <v>1550530</v>
          </cell>
          <cell r="E92">
            <v>2187749.9</v>
          </cell>
          <cell r="F92">
            <v>2826692.3970000003</v>
          </cell>
          <cell r="H92">
            <v>0</v>
          </cell>
          <cell r="I92">
            <v>0</v>
          </cell>
          <cell r="J92">
            <v>0</v>
          </cell>
          <cell r="K92">
            <v>0</v>
          </cell>
          <cell r="M92">
            <v>0</v>
          </cell>
          <cell r="N92">
            <v>0</v>
          </cell>
          <cell r="O92">
            <v>0</v>
          </cell>
          <cell r="P92">
            <v>0</v>
          </cell>
          <cell r="R92">
            <v>0</v>
          </cell>
          <cell r="S92">
            <v>0</v>
          </cell>
          <cell r="T92">
            <v>0</v>
          </cell>
          <cell r="U92">
            <v>0</v>
          </cell>
          <cell r="W92">
            <v>1212200</v>
          </cell>
          <cell r="X92">
            <v>1550530</v>
          </cell>
          <cell r="Y92">
            <v>2187749.9</v>
          </cell>
          <cell r="Z92">
            <v>2826692.3970000003</v>
          </cell>
        </row>
        <row r="94">
          <cell r="C94">
            <v>0</v>
          </cell>
          <cell r="D94">
            <v>0</v>
          </cell>
          <cell r="E94">
            <v>0</v>
          </cell>
          <cell r="F94">
            <v>0</v>
          </cell>
          <cell r="H94">
            <v>0</v>
          </cell>
          <cell r="I94">
            <v>0</v>
          </cell>
          <cell r="J94">
            <v>0</v>
          </cell>
          <cell r="K94">
            <v>0</v>
          </cell>
          <cell r="M94">
            <v>0</v>
          </cell>
          <cell r="N94">
            <v>0</v>
          </cell>
          <cell r="O94">
            <v>0</v>
          </cell>
          <cell r="P94">
            <v>0</v>
          </cell>
          <cell r="R94">
            <v>0</v>
          </cell>
          <cell r="S94">
            <v>0</v>
          </cell>
          <cell r="T94">
            <v>0</v>
          </cell>
          <cell r="U94">
            <v>0</v>
          </cell>
          <cell r="W94">
            <v>0</v>
          </cell>
          <cell r="X94">
            <v>0</v>
          </cell>
          <cell r="Y94">
            <v>0</v>
          </cell>
          <cell r="Z94">
            <v>0</v>
          </cell>
        </row>
        <row r="95">
          <cell r="C95">
            <v>100000</v>
          </cell>
          <cell r="D95">
            <v>103000</v>
          </cell>
          <cell r="E95">
            <v>106090</v>
          </cell>
          <cell r="F95">
            <v>109272.7</v>
          </cell>
          <cell r="H95">
            <v>0</v>
          </cell>
          <cell r="I95">
            <v>0</v>
          </cell>
          <cell r="J95">
            <v>0</v>
          </cell>
          <cell r="K95">
            <v>0</v>
          </cell>
          <cell r="M95">
            <v>0</v>
          </cell>
          <cell r="N95">
            <v>0</v>
          </cell>
          <cell r="O95">
            <v>0</v>
          </cell>
          <cell r="P95">
            <v>0</v>
          </cell>
          <cell r="R95">
            <v>0</v>
          </cell>
          <cell r="S95">
            <v>0</v>
          </cell>
          <cell r="T95">
            <v>0</v>
          </cell>
          <cell r="U95">
            <v>0</v>
          </cell>
          <cell r="W95">
            <v>1000000</v>
          </cell>
          <cell r="X95">
            <v>1030000</v>
          </cell>
          <cell r="Y95">
            <v>1106090</v>
          </cell>
          <cell r="Z95">
            <v>1109272.7</v>
          </cell>
        </row>
        <row r="96">
          <cell r="C96">
            <v>1500000</v>
          </cell>
          <cell r="D96">
            <v>1045000</v>
          </cell>
          <cell r="E96">
            <v>591350</v>
          </cell>
          <cell r="F96">
            <v>439090.5</v>
          </cell>
          <cell r="H96">
            <v>0</v>
          </cell>
          <cell r="I96">
            <v>0</v>
          </cell>
          <cell r="J96">
            <v>0</v>
          </cell>
          <cell r="K96">
            <v>0</v>
          </cell>
          <cell r="M96">
            <v>0</v>
          </cell>
          <cell r="N96">
            <v>0</v>
          </cell>
          <cell r="O96">
            <v>0</v>
          </cell>
          <cell r="P96">
            <v>0</v>
          </cell>
          <cell r="R96">
            <v>0</v>
          </cell>
          <cell r="S96">
            <v>0</v>
          </cell>
          <cell r="T96">
            <v>0</v>
          </cell>
          <cell r="U96">
            <v>0</v>
          </cell>
          <cell r="W96">
            <v>1500000</v>
          </cell>
          <cell r="X96">
            <v>1045000</v>
          </cell>
          <cell r="Y96">
            <v>1591350</v>
          </cell>
          <cell r="Z96">
            <v>1739090.5</v>
          </cell>
        </row>
        <row r="97">
          <cell r="C97">
            <v>800000</v>
          </cell>
          <cell r="D97">
            <v>824000</v>
          </cell>
          <cell r="E97">
            <v>948720</v>
          </cell>
          <cell r="F97">
            <v>874181.6</v>
          </cell>
          <cell r="H97">
            <v>0</v>
          </cell>
          <cell r="I97">
            <v>0</v>
          </cell>
          <cell r="J97">
            <v>0</v>
          </cell>
          <cell r="K97">
            <v>0</v>
          </cell>
          <cell r="M97">
            <v>0</v>
          </cell>
          <cell r="N97">
            <v>0</v>
          </cell>
          <cell r="O97">
            <v>0</v>
          </cell>
          <cell r="P97">
            <v>0</v>
          </cell>
          <cell r="R97">
            <v>0</v>
          </cell>
          <cell r="S97">
            <v>0</v>
          </cell>
          <cell r="T97">
            <v>0</v>
          </cell>
          <cell r="U97">
            <v>0</v>
          </cell>
          <cell r="W97">
            <v>800000</v>
          </cell>
          <cell r="X97">
            <v>824000</v>
          </cell>
          <cell r="Y97">
            <v>948720</v>
          </cell>
          <cell r="Z97">
            <v>874181.6</v>
          </cell>
        </row>
        <row r="98">
          <cell r="C98">
            <v>2400000</v>
          </cell>
          <cell r="D98">
            <v>1972000</v>
          </cell>
          <cell r="E98">
            <v>1646160</v>
          </cell>
          <cell r="F98">
            <v>1422544.7999999998</v>
          </cell>
          <cell r="H98">
            <v>0</v>
          </cell>
          <cell r="I98">
            <v>0</v>
          </cell>
          <cell r="J98">
            <v>0</v>
          </cell>
          <cell r="K98">
            <v>0</v>
          </cell>
          <cell r="M98">
            <v>0</v>
          </cell>
          <cell r="N98">
            <v>0</v>
          </cell>
          <cell r="O98">
            <v>0</v>
          </cell>
          <cell r="P98">
            <v>0</v>
          </cell>
          <cell r="R98">
            <v>0</v>
          </cell>
          <cell r="S98">
            <v>0</v>
          </cell>
          <cell r="T98">
            <v>0</v>
          </cell>
          <cell r="U98">
            <v>0</v>
          </cell>
          <cell r="W98">
            <v>3300000</v>
          </cell>
          <cell r="X98">
            <v>2899000</v>
          </cell>
          <cell r="Y98">
            <v>3646160</v>
          </cell>
          <cell r="Z98">
            <v>3722544.8000000003</v>
          </cell>
        </row>
        <row r="99">
          <cell r="C99">
            <v>400000</v>
          </cell>
          <cell r="D99">
            <v>412000</v>
          </cell>
          <cell r="E99">
            <v>424360</v>
          </cell>
          <cell r="F99">
            <v>437090.8</v>
          </cell>
          <cell r="H99">
            <v>0</v>
          </cell>
          <cell r="I99">
            <v>0</v>
          </cell>
          <cell r="J99">
            <v>0</v>
          </cell>
          <cell r="K99">
            <v>0</v>
          </cell>
          <cell r="M99">
            <v>0</v>
          </cell>
          <cell r="N99">
            <v>0</v>
          </cell>
          <cell r="O99">
            <v>0</v>
          </cell>
          <cell r="P99">
            <v>0</v>
          </cell>
          <cell r="R99">
            <v>0</v>
          </cell>
          <cell r="S99">
            <v>0</v>
          </cell>
          <cell r="T99">
            <v>0</v>
          </cell>
          <cell r="U99">
            <v>0</v>
          </cell>
          <cell r="W99">
            <v>400000</v>
          </cell>
          <cell r="X99">
            <v>412000</v>
          </cell>
          <cell r="Y99">
            <v>424360</v>
          </cell>
          <cell r="Z99">
            <v>437090.8</v>
          </cell>
        </row>
        <row r="100">
          <cell r="C100">
            <v>2000000</v>
          </cell>
          <cell r="D100">
            <v>1560000</v>
          </cell>
          <cell r="E100">
            <v>1221800</v>
          </cell>
          <cell r="F100">
            <v>985453.99999999977</v>
          </cell>
          <cell r="H100">
            <v>0</v>
          </cell>
          <cell r="I100">
            <v>0</v>
          </cell>
          <cell r="J100">
            <v>0</v>
          </cell>
          <cell r="K100">
            <v>0</v>
          </cell>
          <cell r="M100">
            <v>0</v>
          </cell>
          <cell r="N100">
            <v>0</v>
          </cell>
          <cell r="O100">
            <v>0</v>
          </cell>
          <cell r="P100">
            <v>0</v>
          </cell>
          <cell r="R100">
            <v>0</v>
          </cell>
          <cell r="S100">
            <v>0</v>
          </cell>
          <cell r="T100">
            <v>0</v>
          </cell>
          <cell r="U100">
            <v>0</v>
          </cell>
          <cell r="W100">
            <v>2900000</v>
          </cell>
          <cell r="X100">
            <v>2487000</v>
          </cell>
          <cell r="Y100">
            <v>3221800</v>
          </cell>
          <cell r="Z100">
            <v>3285454.0000000005</v>
          </cell>
        </row>
        <row r="102">
          <cell r="C102">
            <v>0</v>
          </cell>
          <cell r="D102">
            <v>0</v>
          </cell>
          <cell r="E102">
            <v>0</v>
          </cell>
          <cell r="F102">
            <v>0</v>
          </cell>
          <cell r="H102">
            <v>0</v>
          </cell>
          <cell r="I102">
            <v>0</v>
          </cell>
          <cell r="J102">
            <v>0</v>
          </cell>
          <cell r="K102">
            <v>0</v>
          </cell>
          <cell r="M102">
            <v>0</v>
          </cell>
          <cell r="N102">
            <v>0</v>
          </cell>
          <cell r="O102">
            <v>0</v>
          </cell>
          <cell r="P102">
            <v>0</v>
          </cell>
          <cell r="R102">
            <v>0</v>
          </cell>
          <cell r="S102">
            <v>0</v>
          </cell>
          <cell r="T102">
            <v>0</v>
          </cell>
          <cell r="U102">
            <v>0</v>
          </cell>
          <cell r="W102">
            <v>0</v>
          </cell>
          <cell r="X102">
            <v>0</v>
          </cell>
          <cell r="Y102">
            <v>0</v>
          </cell>
          <cell r="Z102">
            <v>0</v>
          </cell>
        </row>
        <row r="103">
          <cell r="C103">
            <v>50000</v>
          </cell>
          <cell r="D103">
            <v>51500</v>
          </cell>
          <cell r="E103">
            <v>53045</v>
          </cell>
          <cell r="F103">
            <v>54636.35</v>
          </cell>
          <cell r="H103">
            <v>0</v>
          </cell>
          <cell r="I103">
            <v>0</v>
          </cell>
          <cell r="J103">
            <v>0</v>
          </cell>
          <cell r="K103">
            <v>0</v>
          </cell>
          <cell r="M103">
            <v>0</v>
          </cell>
          <cell r="N103">
            <v>0</v>
          </cell>
          <cell r="O103">
            <v>0</v>
          </cell>
          <cell r="P103">
            <v>0</v>
          </cell>
          <cell r="R103">
            <v>0</v>
          </cell>
          <cell r="S103">
            <v>0</v>
          </cell>
          <cell r="T103">
            <v>0</v>
          </cell>
          <cell r="U103">
            <v>0</v>
          </cell>
          <cell r="W103">
            <v>50000</v>
          </cell>
          <cell r="X103">
            <v>51500</v>
          </cell>
          <cell r="Y103">
            <v>53045</v>
          </cell>
          <cell r="Z103">
            <v>54636.35</v>
          </cell>
        </row>
        <row r="104">
          <cell r="C104">
            <v>20000</v>
          </cell>
          <cell r="D104">
            <v>20600</v>
          </cell>
          <cell r="E104">
            <v>21218</v>
          </cell>
          <cell r="F104">
            <v>21854.54</v>
          </cell>
          <cell r="H104">
            <v>0</v>
          </cell>
          <cell r="I104">
            <v>0</v>
          </cell>
          <cell r="J104">
            <v>0</v>
          </cell>
          <cell r="K104">
            <v>0</v>
          </cell>
          <cell r="M104">
            <v>0</v>
          </cell>
          <cell r="N104">
            <v>0</v>
          </cell>
          <cell r="O104">
            <v>0</v>
          </cell>
          <cell r="P104">
            <v>0</v>
          </cell>
          <cell r="R104">
            <v>0</v>
          </cell>
          <cell r="S104">
            <v>0</v>
          </cell>
          <cell r="T104">
            <v>0</v>
          </cell>
          <cell r="U104">
            <v>0</v>
          </cell>
          <cell r="W104">
            <v>20000</v>
          </cell>
          <cell r="X104">
            <v>20600</v>
          </cell>
          <cell r="Y104">
            <v>21218</v>
          </cell>
          <cell r="Z104">
            <v>21854.54</v>
          </cell>
        </row>
        <row r="105">
          <cell r="C105">
            <v>30000</v>
          </cell>
          <cell r="D105">
            <v>30900</v>
          </cell>
          <cell r="E105">
            <v>31827</v>
          </cell>
          <cell r="F105">
            <v>32781.81</v>
          </cell>
          <cell r="H105">
            <v>0</v>
          </cell>
          <cell r="I105">
            <v>0</v>
          </cell>
          <cell r="J105">
            <v>0</v>
          </cell>
          <cell r="K105">
            <v>0</v>
          </cell>
          <cell r="M105">
            <v>0</v>
          </cell>
          <cell r="N105">
            <v>0</v>
          </cell>
          <cell r="O105">
            <v>0</v>
          </cell>
          <cell r="P105">
            <v>0</v>
          </cell>
          <cell r="R105">
            <v>0</v>
          </cell>
          <cell r="S105">
            <v>0</v>
          </cell>
          <cell r="T105">
            <v>0</v>
          </cell>
          <cell r="U105">
            <v>0</v>
          </cell>
          <cell r="W105">
            <v>30000</v>
          </cell>
          <cell r="X105">
            <v>30900</v>
          </cell>
          <cell r="Y105">
            <v>31827</v>
          </cell>
          <cell r="Z105">
            <v>32781.81</v>
          </cell>
        </row>
        <row r="107">
          <cell r="C107">
            <v>25000</v>
          </cell>
          <cell r="D107">
            <v>25750</v>
          </cell>
          <cell r="E107">
            <v>26522.5</v>
          </cell>
          <cell r="F107">
            <v>27318.174999999999</v>
          </cell>
          <cell r="H107">
            <v>0</v>
          </cell>
          <cell r="I107">
            <v>0</v>
          </cell>
          <cell r="J107">
            <v>0</v>
          </cell>
          <cell r="K107">
            <v>0</v>
          </cell>
          <cell r="M107">
            <v>0</v>
          </cell>
          <cell r="N107">
            <v>0</v>
          </cell>
          <cell r="O107">
            <v>0</v>
          </cell>
          <cell r="P107">
            <v>0</v>
          </cell>
          <cell r="R107">
            <v>0</v>
          </cell>
          <cell r="S107">
            <v>0</v>
          </cell>
          <cell r="T107">
            <v>0</v>
          </cell>
          <cell r="U107">
            <v>0</v>
          </cell>
          <cell r="W107">
            <v>25000</v>
          </cell>
          <cell r="X107">
            <v>25750</v>
          </cell>
          <cell r="Y107">
            <v>26522.5</v>
          </cell>
          <cell r="Z107">
            <v>27318.174999999999</v>
          </cell>
        </row>
        <row r="108">
          <cell r="C108">
            <v>3267200</v>
          </cell>
          <cell r="D108">
            <v>3167180</v>
          </cell>
          <cell r="E108">
            <v>3467899</v>
          </cell>
          <cell r="F108">
            <v>3872246</v>
          </cell>
          <cell r="H108">
            <v>0</v>
          </cell>
          <cell r="I108">
            <v>0</v>
          </cell>
          <cell r="J108">
            <v>0</v>
          </cell>
          <cell r="K108">
            <v>0</v>
          </cell>
          <cell r="M108">
            <v>0</v>
          </cell>
          <cell r="N108">
            <v>0</v>
          </cell>
          <cell r="O108">
            <v>0</v>
          </cell>
          <cell r="P108">
            <v>0</v>
          </cell>
          <cell r="R108">
            <v>0</v>
          </cell>
          <cell r="S108">
            <v>0</v>
          </cell>
          <cell r="T108">
            <v>0</v>
          </cell>
          <cell r="U108">
            <v>0</v>
          </cell>
          <cell r="W108">
            <v>4167200</v>
          </cell>
          <cell r="X108">
            <v>4094180</v>
          </cell>
          <cell r="Y108">
            <v>5467899</v>
          </cell>
          <cell r="Z108">
            <v>6172246</v>
          </cell>
        </row>
        <row r="113">
          <cell r="C113">
            <v>0</v>
          </cell>
          <cell r="D113">
            <v>0</v>
          </cell>
          <cell r="E113">
            <v>0</v>
          </cell>
          <cell r="F113">
            <v>0</v>
          </cell>
          <cell r="H113">
            <v>0</v>
          </cell>
          <cell r="I113">
            <v>0</v>
          </cell>
          <cell r="J113">
            <v>0</v>
          </cell>
          <cell r="K113">
            <v>0</v>
          </cell>
          <cell r="M113">
            <v>0</v>
          </cell>
          <cell r="N113">
            <v>0</v>
          </cell>
          <cell r="O113">
            <v>0</v>
          </cell>
          <cell r="P113">
            <v>0</v>
          </cell>
          <cell r="R113">
            <v>0</v>
          </cell>
          <cell r="S113">
            <v>0</v>
          </cell>
          <cell r="T113">
            <v>0</v>
          </cell>
          <cell r="U113">
            <v>0</v>
          </cell>
          <cell r="W113">
            <v>0</v>
          </cell>
          <cell r="X113">
            <v>0</v>
          </cell>
          <cell r="Y113">
            <v>0</v>
          </cell>
          <cell r="Z113">
            <v>0</v>
          </cell>
        </row>
        <row r="114">
          <cell r="C114">
            <v>600000</v>
          </cell>
          <cell r="D114">
            <v>618000</v>
          </cell>
          <cell r="E114">
            <v>836540</v>
          </cell>
          <cell r="F114">
            <v>1255636.2</v>
          </cell>
          <cell r="H114">
            <v>0</v>
          </cell>
          <cell r="I114">
            <v>0</v>
          </cell>
          <cell r="J114">
            <v>0</v>
          </cell>
          <cell r="K114">
            <v>0</v>
          </cell>
          <cell r="M114">
            <v>0</v>
          </cell>
          <cell r="N114">
            <v>0</v>
          </cell>
          <cell r="O114">
            <v>0</v>
          </cell>
          <cell r="P114">
            <v>0</v>
          </cell>
          <cell r="R114">
            <v>0</v>
          </cell>
          <cell r="S114">
            <v>0</v>
          </cell>
          <cell r="T114">
            <v>0</v>
          </cell>
          <cell r="U114">
            <v>0</v>
          </cell>
          <cell r="W114">
            <v>600000</v>
          </cell>
          <cell r="X114">
            <v>618000</v>
          </cell>
          <cell r="Y114">
            <v>636540</v>
          </cell>
          <cell r="Z114">
            <v>640563</v>
          </cell>
        </row>
        <row r="115">
          <cell r="C115">
            <v>100000</v>
          </cell>
          <cell r="D115">
            <v>103000</v>
          </cell>
          <cell r="E115">
            <v>106090</v>
          </cell>
          <cell r="F115">
            <v>109272.7</v>
          </cell>
          <cell r="H115">
            <v>0</v>
          </cell>
          <cell r="I115">
            <v>0</v>
          </cell>
          <cell r="J115">
            <v>0</v>
          </cell>
          <cell r="K115">
            <v>0</v>
          </cell>
          <cell r="M115">
            <v>0</v>
          </cell>
          <cell r="N115">
            <v>0</v>
          </cell>
          <cell r="O115">
            <v>0</v>
          </cell>
          <cell r="P115">
            <v>0</v>
          </cell>
          <cell r="R115">
            <v>0</v>
          </cell>
          <cell r="S115">
            <v>0</v>
          </cell>
          <cell r="T115">
            <v>0</v>
          </cell>
          <cell r="U115">
            <v>0</v>
          </cell>
          <cell r="W115">
            <v>100000</v>
          </cell>
          <cell r="X115">
            <v>103000</v>
          </cell>
          <cell r="Y115">
            <v>106090</v>
          </cell>
          <cell r="Z115">
            <v>109272.7</v>
          </cell>
        </row>
        <row r="116">
          <cell r="C116">
            <v>100000</v>
          </cell>
          <cell r="D116">
            <v>103000</v>
          </cell>
          <cell r="E116">
            <v>106090</v>
          </cell>
          <cell r="F116">
            <v>109272.7</v>
          </cell>
          <cell r="H116">
            <v>0</v>
          </cell>
          <cell r="I116">
            <v>0</v>
          </cell>
          <cell r="J116">
            <v>0</v>
          </cell>
          <cell r="K116">
            <v>0</v>
          </cell>
          <cell r="M116">
            <v>0</v>
          </cell>
          <cell r="N116">
            <v>0</v>
          </cell>
          <cell r="O116">
            <v>0</v>
          </cell>
          <cell r="P116">
            <v>0</v>
          </cell>
          <cell r="R116">
            <v>0</v>
          </cell>
          <cell r="S116">
            <v>0</v>
          </cell>
          <cell r="T116">
            <v>0</v>
          </cell>
          <cell r="U116">
            <v>0</v>
          </cell>
          <cell r="W116">
            <v>100000</v>
          </cell>
          <cell r="X116">
            <v>103000</v>
          </cell>
          <cell r="Y116">
            <v>106090</v>
          </cell>
          <cell r="Z116">
            <v>109272.7</v>
          </cell>
        </row>
        <row r="117">
          <cell r="C117">
            <v>30000</v>
          </cell>
          <cell r="D117">
            <v>30900</v>
          </cell>
          <cell r="E117">
            <v>31827</v>
          </cell>
          <cell r="F117">
            <v>32781.81</v>
          </cell>
          <cell r="H117">
            <v>0</v>
          </cell>
          <cell r="I117">
            <v>0</v>
          </cell>
          <cell r="J117">
            <v>0</v>
          </cell>
          <cell r="K117">
            <v>0</v>
          </cell>
          <cell r="M117">
            <v>0</v>
          </cell>
          <cell r="N117">
            <v>0</v>
          </cell>
          <cell r="O117">
            <v>0</v>
          </cell>
          <cell r="P117">
            <v>0</v>
          </cell>
          <cell r="R117">
            <v>0</v>
          </cell>
          <cell r="S117">
            <v>0</v>
          </cell>
          <cell r="T117">
            <v>0</v>
          </cell>
          <cell r="U117">
            <v>0</v>
          </cell>
          <cell r="W117">
            <v>30000</v>
          </cell>
          <cell r="X117">
            <v>30900</v>
          </cell>
          <cell r="Y117">
            <v>31827</v>
          </cell>
          <cell r="Z117">
            <v>32781.81</v>
          </cell>
        </row>
        <row r="118">
          <cell r="C118">
            <v>90000</v>
          </cell>
          <cell r="D118">
            <v>92700</v>
          </cell>
          <cell r="E118">
            <v>95481</v>
          </cell>
          <cell r="F118">
            <v>98345.43</v>
          </cell>
          <cell r="H118">
            <v>0</v>
          </cell>
          <cell r="I118">
            <v>0</v>
          </cell>
          <cell r="J118">
            <v>0</v>
          </cell>
          <cell r="K118">
            <v>0</v>
          </cell>
          <cell r="M118">
            <v>0</v>
          </cell>
          <cell r="N118">
            <v>0</v>
          </cell>
          <cell r="O118">
            <v>0</v>
          </cell>
          <cell r="P118">
            <v>0</v>
          </cell>
          <cell r="R118">
            <v>0</v>
          </cell>
          <cell r="S118">
            <v>0</v>
          </cell>
          <cell r="T118">
            <v>0</v>
          </cell>
          <cell r="U118">
            <v>0</v>
          </cell>
          <cell r="W118">
            <v>90000</v>
          </cell>
          <cell r="X118">
            <v>92700</v>
          </cell>
          <cell r="Y118">
            <v>95481</v>
          </cell>
          <cell r="Z118">
            <v>98345.43</v>
          </cell>
        </row>
        <row r="119">
          <cell r="C119">
            <v>16000</v>
          </cell>
          <cell r="D119">
            <v>16480</v>
          </cell>
          <cell r="E119">
            <v>16974.400000000001</v>
          </cell>
          <cell r="F119">
            <v>17483.632000000001</v>
          </cell>
          <cell r="H119">
            <v>0</v>
          </cell>
          <cell r="I119">
            <v>0</v>
          </cell>
          <cell r="J119">
            <v>0</v>
          </cell>
          <cell r="K119">
            <v>0</v>
          </cell>
          <cell r="M119">
            <v>0</v>
          </cell>
          <cell r="N119">
            <v>0</v>
          </cell>
          <cell r="O119">
            <v>0</v>
          </cell>
          <cell r="P119">
            <v>0</v>
          </cell>
          <cell r="R119">
            <v>0</v>
          </cell>
          <cell r="S119">
            <v>0</v>
          </cell>
          <cell r="T119">
            <v>0</v>
          </cell>
          <cell r="U119">
            <v>0</v>
          </cell>
          <cell r="W119">
            <v>16000</v>
          </cell>
          <cell r="X119">
            <v>16480</v>
          </cell>
          <cell r="Y119">
            <v>16974.400000000001</v>
          </cell>
          <cell r="Z119">
            <v>17483.632000000001</v>
          </cell>
        </row>
        <row r="120">
          <cell r="C120">
            <v>936000</v>
          </cell>
          <cell r="D120">
            <v>964080</v>
          </cell>
          <cell r="E120">
            <v>1193002.3999999999</v>
          </cell>
          <cell r="F120">
            <v>1622792.4719999998</v>
          </cell>
          <cell r="H120">
            <v>0</v>
          </cell>
          <cell r="I120">
            <v>0</v>
          </cell>
          <cell r="J120">
            <v>0</v>
          </cell>
          <cell r="K120">
            <v>0</v>
          </cell>
          <cell r="M120">
            <v>0</v>
          </cell>
          <cell r="N120">
            <v>0</v>
          </cell>
          <cell r="O120">
            <v>0</v>
          </cell>
          <cell r="P120">
            <v>0</v>
          </cell>
          <cell r="R120">
            <v>0</v>
          </cell>
          <cell r="S120">
            <v>0</v>
          </cell>
          <cell r="T120">
            <v>0</v>
          </cell>
          <cell r="U120">
            <v>0</v>
          </cell>
          <cell r="W120">
            <v>936000</v>
          </cell>
          <cell r="X120">
            <v>964080</v>
          </cell>
          <cell r="Y120">
            <v>993002.4</v>
          </cell>
          <cell r="Z120">
            <v>1007719.2719999999</v>
          </cell>
        </row>
        <row r="122">
          <cell r="C122">
            <v>0</v>
          </cell>
          <cell r="D122">
            <v>0</v>
          </cell>
          <cell r="E122">
            <v>0</v>
          </cell>
          <cell r="F122">
            <v>0</v>
          </cell>
          <cell r="H122">
            <v>0</v>
          </cell>
          <cell r="I122">
            <v>0</v>
          </cell>
          <cell r="J122">
            <v>0</v>
          </cell>
          <cell r="K122">
            <v>0</v>
          </cell>
          <cell r="M122">
            <v>0</v>
          </cell>
          <cell r="N122">
            <v>0</v>
          </cell>
          <cell r="O122">
            <v>0</v>
          </cell>
          <cell r="P122">
            <v>0</v>
          </cell>
          <cell r="R122">
            <v>0</v>
          </cell>
          <cell r="S122">
            <v>0</v>
          </cell>
          <cell r="T122">
            <v>0</v>
          </cell>
          <cell r="U122">
            <v>0</v>
          </cell>
          <cell r="W122">
            <v>0</v>
          </cell>
          <cell r="X122">
            <v>0</v>
          </cell>
          <cell r="Y122">
            <v>0</v>
          </cell>
          <cell r="Z122">
            <v>0</v>
          </cell>
        </row>
        <row r="123">
          <cell r="C123">
            <v>601200</v>
          </cell>
          <cell r="D123">
            <v>624200</v>
          </cell>
          <cell r="E123">
            <v>645630</v>
          </cell>
          <cell r="F123">
            <v>668308.19999999995</v>
          </cell>
          <cell r="H123">
            <v>0</v>
          </cell>
          <cell r="I123">
            <v>0</v>
          </cell>
          <cell r="J123">
            <v>0</v>
          </cell>
          <cell r="K123">
            <v>0</v>
          </cell>
          <cell r="M123">
            <v>0</v>
          </cell>
          <cell r="N123">
            <v>0</v>
          </cell>
          <cell r="O123">
            <v>0</v>
          </cell>
          <cell r="P123">
            <v>0</v>
          </cell>
          <cell r="R123">
            <v>0</v>
          </cell>
          <cell r="S123">
            <v>0</v>
          </cell>
          <cell r="T123">
            <v>0</v>
          </cell>
          <cell r="U123">
            <v>0</v>
          </cell>
          <cell r="W123">
            <v>601200</v>
          </cell>
          <cell r="X123">
            <v>624200</v>
          </cell>
          <cell r="Y123">
            <v>645630</v>
          </cell>
          <cell r="Z123">
            <v>668308.19999999995</v>
          </cell>
        </row>
        <row r="124">
          <cell r="C124">
            <v>100000</v>
          </cell>
          <cell r="D124">
            <v>103000</v>
          </cell>
          <cell r="E124">
            <v>106090</v>
          </cell>
          <cell r="F124">
            <v>109272.7</v>
          </cell>
          <cell r="H124">
            <v>0</v>
          </cell>
          <cell r="I124">
            <v>0</v>
          </cell>
          <cell r="J124">
            <v>0</v>
          </cell>
          <cell r="K124">
            <v>0</v>
          </cell>
          <cell r="M124">
            <v>0</v>
          </cell>
          <cell r="N124">
            <v>0</v>
          </cell>
          <cell r="O124">
            <v>0</v>
          </cell>
          <cell r="P124">
            <v>0</v>
          </cell>
          <cell r="R124">
            <v>0</v>
          </cell>
          <cell r="S124">
            <v>0</v>
          </cell>
          <cell r="T124">
            <v>0</v>
          </cell>
          <cell r="U124">
            <v>0</v>
          </cell>
          <cell r="W124">
            <v>100000</v>
          </cell>
          <cell r="X124">
            <v>103000</v>
          </cell>
          <cell r="Y124">
            <v>106090</v>
          </cell>
          <cell r="Z124">
            <v>109272.7</v>
          </cell>
        </row>
        <row r="125">
          <cell r="C125">
            <v>30000</v>
          </cell>
          <cell r="D125">
            <v>30900</v>
          </cell>
          <cell r="E125">
            <v>31827</v>
          </cell>
          <cell r="F125">
            <v>32781.81</v>
          </cell>
          <cell r="H125">
            <v>0</v>
          </cell>
          <cell r="I125">
            <v>0</v>
          </cell>
          <cell r="J125">
            <v>0</v>
          </cell>
          <cell r="K125">
            <v>0</v>
          </cell>
          <cell r="M125">
            <v>0</v>
          </cell>
          <cell r="N125">
            <v>0</v>
          </cell>
          <cell r="O125">
            <v>0</v>
          </cell>
          <cell r="P125">
            <v>0</v>
          </cell>
          <cell r="R125">
            <v>0</v>
          </cell>
          <cell r="S125">
            <v>0</v>
          </cell>
          <cell r="T125">
            <v>0</v>
          </cell>
          <cell r="U125">
            <v>0</v>
          </cell>
          <cell r="W125">
            <v>30000</v>
          </cell>
          <cell r="X125">
            <v>30900</v>
          </cell>
          <cell r="Y125">
            <v>31827</v>
          </cell>
          <cell r="Z125">
            <v>32781.81</v>
          </cell>
        </row>
        <row r="126">
          <cell r="C126">
            <v>50000</v>
          </cell>
          <cell r="D126">
            <v>51500</v>
          </cell>
          <cell r="E126">
            <v>53045</v>
          </cell>
          <cell r="F126">
            <v>54636.35</v>
          </cell>
          <cell r="H126">
            <v>0</v>
          </cell>
          <cell r="I126">
            <v>0</v>
          </cell>
          <cell r="J126">
            <v>0</v>
          </cell>
          <cell r="K126">
            <v>0</v>
          </cell>
          <cell r="M126">
            <v>0</v>
          </cell>
          <cell r="N126">
            <v>0</v>
          </cell>
          <cell r="O126">
            <v>0</v>
          </cell>
          <cell r="P126">
            <v>0</v>
          </cell>
          <cell r="R126">
            <v>0</v>
          </cell>
          <cell r="S126">
            <v>0</v>
          </cell>
          <cell r="T126">
            <v>0</v>
          </cell>
          <cell r="U126">
            <v>0</v>
          </cell>
          <cell r="W126">
            <v>50000</v>
          </cell>
          <cell r="X126">
            <v>51500</v>
          </cell>
          <cell r="Y126">
            <v>53045</v>
          </cell>
          <cell r="Z126">
            <v>54636.35</v>
          </cell>
        </row>
        <row r="128">
          <cell r="C128">
            <v>1717200</v>
          </cell>
          <cell r="D128">
            <v>1773680</v>
          </cell>
          <cell r="E128">
            <v>2029594.4</v>
          </cell>
          <cell r="F128">
            <v>2487791.5319999997</v>
          </cell>
          <cell r="H128">
            <v>781200</v>
          </cell>
          <cell r="I128">
            <v>0</v>
          </cell>
          <cell r="J128">
            <v>0</v>
          </cell>
          <cell r="K128">
            <v>0</v>
          </cell>
          <cell r="M128">
            <v>781200</v>
          </cell>
          <cell r="N128">
            <v>0</v>
          </cell>
          <cell r="O128">
            <v>0</v>
          </cell>
          <cell r="P128">
            <v>0</v>
          </cell>
          <cell r="R128">
            <v>781200</v>
          </cell>
          <cell r="S128">
            <v>0</v>
          </cell>
          <cell r="T128">
            <v>0</v>
          </cell>
          <cell r="U128">
            <v>0</v>
          </cell>
          <cell r="W128">
            <v>1717200</v>
          </cell>
          <cell r="X128">
            <v>1773680</v>
          </cell>
          <cell r="Y128">
            <v>1829594.4</v>
          </cell>
          <cell r="Z128">
            <v>1872718.3319999999</v>
          </cell>
        </row>
        <row r="130">
          <cell r="C130">
            <v>0</v>
          </cell>
          <cell r="D130">
            <v>0</v>
          </cell>
          <cell r="E130">
            <v>0</v>
          </cell>
          <cell r="F130">
            <v>0</v>
          </cell>
          <cell r="H130">
            <v>0</v>
          </cell>
          <cell r="I130">
            <v>0</v>
          </cell>
          <cell r="J130">
            <v>0</v>
          </cell>
          <cell r="K130">
            <v>0</v>
          </cell>
          <cell r="M130">
            <v>0</v>
          </cell>
          <cell r="N130">
            <v>0</v>
          </cell>
          <cell r="O130">
            <v>0</v>
          </cell>
          <cell r="P130">
            <v>0</v>
          </cell>
          <cell r="R130">
            <v>0</v>
          </cell>
          <cell r="S130">
            <v>0</v>
          </cell>
          <cell r="T130">
            <v>0</v>
          </cell>
          <cell r="U130">
            <v>0</v>
          </cell>
          <cell r="W130">
            <v>0</v>
          </cell>
          <cell r="X130">
            <v>0</v>
          </cell>
          <cell r="Y130">
            <v>0</v>
          </cell>
          <cell r="Z130">
            <v>0</v>
          </cell>
        </row>
        <row r="131">
          <cell r="C131">
            <v>100000</v>
          </cell>
          <cell r="D131">
            <v>100000</v>
          </cell>
          <cell r="E131">
            <v>100000</v>
          </cell>
          <cell r="F131">
            <v>100000</v>
          </cell>
          <cell r="H131">
            <v>0</v>
          </cell>
          <cell r="I131">
            <v>0</v>
          </cell>
          <cell r="J131">
            <v>0</v>
          </cell>
          <cell r="K131">
            <v>0</v>
          </cell>
          <cell r="M131">
            <v>0</v>
          </cell>
          <cell r="N131">
            <v>0</v>
          </cell>
          <cell r="O131">
            <v>0</v>
          </cell>
          <cell r="P131">
            <v>0</v>
          </cell>
          <cell r="R131">
            <v>0</v>
          </cell>
          <cell r="S131">
            <v>0</v>
          </cell>
          <cell r="T131">
            <v>0</v>
          </cell>
          <cell r="U131">
            <v>0</v>
          </cell>
          <cell r="W131">
            <v>100000</v>
          </cell>
          <cell r="X131">
            <v>100000</v>
          </cell>
          <cell r="Y131">
            <v>100000</v>
          </cell>
          <cell r="Z131">
            <v>100000</v>
          </cell>
        </row>
        <row r="132">
          <cell r="C132">
            <v>100000</v>
          </cell>
          <cell r="D132">
            <v>100000</v>
          </cell>
          <cell r="E132">
            <v>100000</v>
          </cell>
          <cell r="F132">
            <v>100000</v>
          </cell>
          <cell r="H132">
            <v>0</v>
          </cell>
          <cell r="I132">
            <v>0</v>
          </cell>
          <cell r="J132">
            <v>0</v>
          </cell>
          <cell r="K132">
            <v>0</v>
          </cell>
          <cell r="M132">
            <v>0</v>
          </cell>
          <cell r="N132">
            <v>0</v>
          </cell>
          <cell r="O132">
            <v>0</v>
          </cell>
          <cell r="P132">
            <v>0</v>
          </cell>
          <cell r="R132">
            <v>0</v>
          </cell>
          <cell r="S132">
            <v>0</v>
          </cell>
          <cell r="T132">
            <v>0</v>
          </cell>
          <cell r="U132">
            <v>0</v>
          </cell>
          <cell r="W132">
            <v>100000</v>
          </cell>
          <cell r="X132">
            <v>100000</v>
          </cell>
          <cell r="Y132">
            <v>100000</v>
          </cell>
          <cell r="Z132">
            <v>100000</v>
          </cell>
        </row>
        <row r="133">
          <cell r="C133">
            <v>50000</v>
          </cell>
          <cell r="D133">
            <v>351500</v>
          </cell>
          <cell r="E133">
            <v>853045</v>
          </cell>
          <cell r="F133">
            <v>554636.35</v>
          </cell>
          <cell r="H133">
            <v>0</v>
          </cell>
          <cell r="I133">
            <v>0</v>
          </cell>
          <cell r="J133">
            <v>0</v>
          </cell>
          <cell r="K133">
            <v>0</v>
          </cell>
          <cell r="M133">
            <v>0</v>
          </cell>
          <cell r="N133">
            <v>0</v>
          </cell>
          <cell r="O133">
            <v>0</v>
          </cell>
          <cell r="P133">
            <v>0</v>
          </cell>
          <cell r="R133">
            <v>0</v>
          </cell>
          <cell r="S133">
            <v>0</v>
          </cell>
          <cell r="T133">
            <v>0</v>
          </cell>
          <cell r="U133">
            <v>0</v>
          </cell>
          <cell r="W133">
            <v>950000</v>
          </cell>
          <cell r="X133">
            <v>678500</v>
          </cell>
          <cell r="Y133">
            <v>1853045</v>
          </cell>
          <cell r="Z133">
            <v>2469710</v>
          </cell>
        </row>
        <row r="134">
          <cell r="C134">
            <v>1400000</v>
          </cell>
          <cell r="D134">
            <v>942000</v>
          </cell>
          <cell r="E134">
            <v>485260</v>
          </cell>
          <cell r="F134">
            <v>729817.8</v>
          </cell>
          <cell r="H134">
            <v>0</v>
          </cell>
          <cell r="I134">
            <v>0</v>
          </cell>
          <cell r="J134">
            <v>0</v>
          </cell>
          <cell r="K134">
            <v>0</v>
          </cell>
          <cell r="M134">
            <v>0</v>
          </cell>
          <cell r="N134">
            <v>0</v>
          </cell>
          <cell r="O134">
            <v>0</v>
          </cell>
          <cell r="P134">
            <v>0</v>
          </cell>
          <cell r="R134">
            <v>0</v>
          </cell>
          <cell r="S134">
            <v>0</v>
          </cell>
          <cell r="T134">
            <v>0</v>
          </cell>
          <cell r="U134">
            <v>0</v>
          </cell>
          <cell r="W134">
            <v>1400000</v>
          </cell>
          <cell r="X134">
            <v>1542000</v>
          </cell>
          <cell r="Y134">
            <v>1685260</v>
          </cell>
          <cell r="Z134">
            <v>1729817.8</v>
          </cell>
        </row>
        <row r="135">
          <cell r="C135">
            <v>1550000</v>
          </cell>
          <cell r="D135">
            <v>1393500</v>
          </cell>
          <cell r="E135">
            <v>1438305</v>
          </cell>
          <cell r="F135">
            <v>1384454.15</v>
          </cell>
          <cell r="H135">
            <v>0</v>
          </cell>
          <cell r="I135">
            <v>0</v>
          </cell>
          <cell r="J135">
            <v>0</v>
          </cell>
          <cell r="K135">
            <v>0</v>
          </cell>
          <cell r="M135">
            <v>0</v>
          </cell>
          <cell r="N135">
            <v>0</v>
          </cell>
          <cell r="O135">
            <v>0</v>
          </cell>
          <cell r="P135">
            <v>0</v>
          </cell>
          <cell r="R135">
            <v>0</v>
          </cell>
          <cell r="S135">
            <v>0</v>
          </cell>
          <cell r="T135">
            <v>0</v>
          </cell>
          <cell r="U135">
            <v>0</v>
          </cell>
          <cell r="W135">
            <v>2450000</v>
          </cell>
          <cell r="X135">
            <v>2320500</v>
          </cell>
          <cell r="Y135">
            <v>3638305</v>
          </cell>
          <cell r="Z135">
            <v>4299527.8</v>
          </cell>
        </row>
        <row r="137">
          <cell r="C137">
            <v>3267200</v>
          </cell>
          <cell r="D137">
            <v>3167180</v>
          </cell>
          <cell r="E137">
            <v>3467899</v>
          </cell>
          <cell r="F137">
            <v>3872246</v>
          </cell>
          <cell r="H137">
            <v>781200</v>
          </cell>
          <cell r="I137">
            <v>0</v>
          </cell>
          <cell r="J137">
            <v>0</v>
          </cell>
          <cell r="K137">
            <v>0</v>
          </cell>
          <cell r="M137">
            <v>781200</v>
          </cell>
          <cell r="N137">
            <v>0</v>
          </cell>
          <cell r="O137">
            <v>0</v>
          </cell>
          <cell r="P137">
            <v>0</v>
          </cell>
          <cell r="R137">
            <v>781200</v>
          </cell>
          <cell r="S137">
            <v>0</v>
          </cell>
          <cell r="T137">
            <v>0</v>
          </cell>
          <cell r="U137">
            <v>0</v>
          </cell>
          <cell r="W137">
            <v>4167200</v>
          </cell>
          <cell r="X137">
            <v>4094180</v>
          </cell>
          <cell r="Y137">
            <v>5467899</v>
          </cell>
          <cell r="Z137">
            <v>6172246</v>
          </cell>
        </row>
        <row r="139">
          <cell r="C139">
            <v>0</v>
          </cell>
          <cell r="D139">
            <v>0</v>
          </cell>
          <cell r="E139">
            <v>0</v>
          </cell>
          <cell r="F139">
            <v>0</v>
          </cell>
          <cell r="H139">
            <v>-781200</v>
          </cell>
          <cell r="I139">
            <v>0</v>
          </cell>
          <cell r="J139">
            <v>0</v>
          </cell>
          <cell r="K139">
            <v>0</v>
          </cell>
          <cell r="M139">
            <v>-781200</v>
          </cell>
          <cell r="N139">
            <v>0</v>
          </cell>
          <cell r="O139">
            <v>0</v>
          </cell>
          <cell r="P139">
            <v>0</v>
          </cell>
          <cell r="R139">
            <v>-781200</v>
          </cell>
          <cell r="S139">
            <v>0</v>
          </cell>
          <cell r="T139">
            <v>0</v>
          </cell>
          <cell r="U139">
            <v>0</v>
          </cell>
          <cell r="W139">
            <v>0</v>
          </cell>
          <cell r="X139">
            <v>0</v>
          </cell>
          <cell r="Y139">
            <v>0</v>
          </cell>
          <cell r="Z139">
            <v>0</v>
          </cell>
        </row>
      </sheetData>
      <sheetData sheetId="3" refreshError="1"/>
      <sheetData sheetId="4" refreshError="1">
        <row r="4">
          <cell r="C4" t="str">
            <v>Number</v>
          </cell>
          <cell r="D4" t="str">
            <v>Category</v>
          </cell>
          <cell r="E4" t="str">
            <v>Function</v>
          </cell>
          <cell r="F4" t="str">
            <v>Enter Number</v>
          </cell>
        </row>
        <row r="5">
          <cell r="C5">
            <v>1</v>
          </cell>
          <cell r="D5" t="str">
            <v xml:space="preserve">PRODUCTION         </v>
          </cell>
          <cell r="E5" t="str">
            <v>OVERHEAD CONTROLS</v>
          </cell>
          <cell r="F5">
            <v>0</v>
          </cell>
        </row>
        <row r="6">
          <cell r="C6">
            <v>2</v>
          </cell>
          <cell r="D6" t="str">
            <v xml:space="preserve">PRODUCTION         </v>
          </cell>
          <cell r="E6" t="str">
            <v>FACILITY MAINTENANCE</v>
          </cell>
          <cell r="F6">
            <v>0</v>
          </cell>
        </row>
        <row r="7">
          <cell r="C7">
            <v>3</v>
          </cell>
          <cell r="D7" t="str">
            <v xml:space="preserve">PRODUCTION         </v>
          </cell>
          <cell r="E7" t="str">
            <v>OVERHEAD PROJECTIONS</v>
          </cell>
          <cell r="F7">
            <v>0</v>
          </cell>
        </row>
        <row r="8">
          <cell r="C8">
            <v>4</v>
          </cell>
          <cell r="D8" t="str">
            <v xml:space="preserve">PRODUCTION         </v>
          </cell>
          <cell r="E8" t="str">
            <v>MATERIAL HANDLING</v>
          </cell>
          <cell r="F8">
            <v>0</v>
          </cell>
        </row>
        <row r="9">
          <cell r="C9">
            <v>5</v>
          </cell>
          <cell r="D9" t="str">
            <v xml:space="preserve">PRODUCTION         </v>
          </cell>
          <cell r="E9" t="str">
            <v>LABOR COSTS</v>
          </cell>
          <cell r="F9">
            <v>0</v>
          </cell>
        </row>
        <row r="10">
          <cell r="C10">
            <v>6</v>
          </cell>
          <cell r="D10" t="str">
            <v xml:space="preserve">PRODUCTION         </v>
          </cell>
          <cell r="E10" t="str">
            <v>BUSINESS REPORTS USE</v>
          </cell>
          <cell r="F10">
            <v>0</v>
          </cell>
        </row>
        <row r="11">
          <cell r="C11">
            <v>7</v>
          </cell>
          <cell r="D11" t="str">
            <v xml:space="preserve">PRODUCTION         </v>
          </cell>
          <cell r="E11" t="str">
            <v>QUALITY CONTROL</v>
          </cell>
          <cell r="F11">
            <v>0</v>
          </cell>
        </row>
        <row r="12">
          <cell r="C12">
            <v>8</v>
          </cell>
          <cell r="D12" t="str">
            <v xml:space="preserve">PRODUCTION         </v>
          </cell>
          <cell r="E12" t="str">
            <v>NEW CUSTOMERS</v>
          </cell>
          <cell r="F12">
            <v>0</v>
          </cell>
        </row>
        <row r="13">
          <cell r="C13">
            <v>9</v>
          </cell>
          <cell r="D13" t="str">
            <v xml:space="preserve">PRODUCTION         </v>
          </cell>
          <cell r="E13" t="str">
            <v>EQUIPMENT UTILIZATION</v>
          </cell>
          <cell r="F13">
            <v>0</v>
          </cell>
        </row>
        <row r="14">
          <cell r="C14">
            <v>10</v>
          </cell>
          <cell r="D14" t="str">
            <v xml:space="preserve">PRODUCTION         </v>
          </cell>
          <cell r="E14" t="str">
            <v>MANAGEMENT SCHEDULING</v>
          </cell>
          <cell r="F14">
            <v>0</v>
          </cell>
        </row>
        <row r="15">
          <cell r="C15">
            <v>11</v>
          </cell>
          <cell r="D15" t="str">
            <v xml:space="preserve">PRODUCTION         </v>
          </cell>
          <cell r="E15" t="str">
            <v>MATERIAL FLOW</v>
          </cell>
          <cell r="F15">
            <v>0</v>
          </cell>
        </row>
        <row r="16">
          <cell r="C16">
            <v>12</v>
          </cell>
          <cell r="D16" t="str">
            <v xml:space="preserve">PRODUCTION         </v>
          </cell>
          <cell r="E16" t="str">
            <v>GENERAL SUPERVISION</v>
          </cell>
          <cell r="F16">
            <v>0</v>
          </cell>
        </row>
        <row r="17">
          <cell r="C17">
            <v>13</v>
          </cell>
          <cell r="D17" t="str">
            <v xml:space="preserve">PRODUCTION         </v>
          </cell>
          <cell r="E17" t="str">
            <v>LABOR COSTS</v>
          </cell>
          <cell r="F17">
            <v>0</v>
          </cell>
        </row>
        <row r="18">
          <cell r="C18">
            <v>14</v>
          </cell>
          <cell r="D18" t="str">
            <v xml:space="preserve">PRODUCTION         </v>
          </cell>
          <cell r="E18" t="str">
            <v>EMPLOYEE SCHEDULING</v>
          </cell>
          <cell r="F18">
            <v>0</v>
          </cell>
        </row>
        <row r="19">
          <cell r="C19">
            <v>15</v>
          </cell>
          <cell r="D19" t="str">
            <v xml:space="preserve">PRODUCTION         </v>
          </cell>
          <cell r="E19" t="str">
            <v>PRODUCT SCHEDULING</v>
          </cell>
          <cell r="F19">
            <v>0</v>
          </cell>
        </row>
        <row r="20">
          <cell r="C20">
            <v>16</v>
          </cell>
          <cell r="D20" t="str">
            <v xml:space="preserve">PRODUCTION         </v>
          </cell>
          <cell r="E20" t="str">
            <v>EXPENSE CONTROL PROCEDURES</v>
          </cell>
          <cell r="F20">
            <v>0</v>
          </cell>
        </row>
        <row r="21">
          <cell r="C21">
            <v>17</v>
          </cell>
          <cell r="D21" t="str">
            <v xml:space="preserve">PRODUCTION         </v>
          </cell>
          <cell r="E21" t="str">
            <v>WAGE RATES</v>
          </cell>
          <cell r="F21">
            <v>0</v>
          </cell>
        </row>
        <row r="22">
          <cell r="C22">
            <v>18</v>
          </cell>
          <cell r="D22" t="str">
            <v xml:space="preserve">PRODUCTION         </v>
          </cell>
          <cell r="E22" t="str">
            <v>TRAINING</v>
          </cell>
          <cell r="F22">
            <v>0</v>
          </cell>
        </row>
        <row r="23">
          <cell r="C23">
            <v>19</v>
          </cell>
          <cell r="D23" t="str">
            <v xml:space="preserve">PRODUCTION         </v>
          </cell>
          <cell r="E23" t="str">
            <v>INCENTIVES</v>
          </cell>
          <cell r="F23">
            <v>0</v>
          </cell>
        </row>
        <row r="24">
          <cell r="C24">
            <v>20</v>
          </cell>
          <cell r="D24" t="str">
            <v xml:space="preserve">PRODUCTION         </v>
          </cell>
          <cell r="E24" t="str">
            <v>TIME MANAGEMENT</v>
          </cell>
          <cell r="F24">
            <v>0</v>
          </cell>
        </row>
        <row r="25">
          <cell r="C25">
            <v>21</v>
          </cell>
          <cell r="D25" t="str">
            <v xml:space="preserve">PRODUCTION         </v>
          </cell>
          <cell r="E25" t="str">
            <v>COMPETITION KNOWLEDGE</v>
          </cell>
          <cell r="F25">
            <v>0</v>
          </cell>
        </row>
        <row r="26">
          <cell r="C26">
            <v>22</v>
          </cell>
          <cell r="D26" t="str">
            <v xml:space="preserve">PRODUCTION         </v>
          </cell>
          <cell r="E26" t="str">
            <v>ATTITUDES OF EMPLOYEES</v>
          </cell>
          <cell r="F26">
            <v>0</v>
          </cell>
        </row>
        <row r="27">
          <cell r="C27">
            <v>23</v>
          </cell>
          <cell r="D27" t="str">
            <v xml:space="preserve">PRODUCTION         </v>
          </cell>
          <cell r="E27" t="str">
            <v>ON TIME PRODUCTS</v>
          </cell>
          <cell r="F27">
            <v>0</v>
          </cell>
        </row>
        <row r="28">
          <cell r="C28">
            <v>24</v>
          </cell>
          <cell r="D28" t="str">
            <v xml:space="preserve">PRODUCTION         </v>
          </cell>
          <cell r="E28" t="str">
            <v>EMPLOYEE TURNOVER</v>
          </cell>
          <cell r="F28">
            <v>0</v>
          </cell>
        </row>
        <row r="29">
          <cell r="C29">
            <v>25</v>
          </cell>
          <cell r="D29" t="str">
            <v xml:space="preserve">PRODUCTION         </v>
          </cell>
          <cell r="E29" t="str">
            <v>CONTENTED EMPLOYEES</v>
          </cell>
          <cell r="F29">
            <v>0</v>
          </cell>
        </row>
        <row r="30">
          <cell r="D30" t="str">
            <v xml:space="preserve">END OF PRODUCTION  </v>
          </cell>
        </row>
        <row r="31">
          <cell r="C31">
            <v>26</v>
          </cell>
          <cell r="D31" t="str">
            <v xml:space="preserve">ADMINISTRATION     </v>
          </cell>
          <cell r="E31" t="str">
            <v>CORPORATE STRUCTURE</v>
          </cell>
          <cell r="F31">
            <v>0</v>
          </cell>
        </row>
        <row r="32">
          <cell r="C32">
            <v>27</v>
          </cell>
          <cell r="D32" t="str">
            <v xml:space="preserve">ADMINISTRATION     </v>
          </cell>
          <cell r="E32" t="str">
            <v>COOPERATION</v>
          </cell>
          <cell r="F32">
            <v>0</v>
          </cell>
        </row>
        <row r="33">
          <cell r="C33">
            <v>28</v>
          </cell>
          <cell r="D33" t="str">
            <v xml:space="preserve">ADMINISTRATION     </v>
          </cell>
          <cell r="E33" t="str">
            <v>ACTIVITY OF MANAGEMENT</v>
          </cell>
          <cell r="F33">
            <v>0</v>
          </cell>
        </row>
        <row r="34">
          <cell r="C34">
            <v>29</v>
          </cell>
          <cell r="D34" t="str">
            <v xml:space="preserve">ADMINISTRATION     </v>
          </cell>
          <cell r="E34" t="str">
            <v>ORGANIZATION STRUCTURE</v>
          </cell>
          <cell r="F34">
            <v>0</v>
          </cell>
        </row>
        <row r="35">
          <cell r="C35">
            <v>30</v>
          </cell>
          <cell r="D35" t="str">
            <v xml:space="preserve">ADMINISTRATION     </v>
          </cell>
          <cell r="E35" t="str">
            <v>DELEGATION OF AUTHORITY</v>
          </cell>
          <cell r="F35">
            <v>0</v>
          </cell>
        </row>
        <row r="36">
          <cell r="C36">
            <v>31</v>
          </cell>
          <cell r="D36" t="str">
            <v xml:space="preserve">ADMINISTRATION     </v>
          </cell>
          <cell r="E36" t="str">
            <v>DEPT. MANUALIZATION</v>
          </cell>
          <cell r="F36">
            <v>0</v>
          </cell>
        </row>
        <row r="37">
          <cell r="C37">
            <v>32</v>
          </cell>
          <cell r="D37" t="str">
            <v xml:space="preserve">ADMINISTRATION     </v>
          </cell>
          <cell r="E37" t="str">
            <v>POLICIES</v>
          </cell>
          <cell r="F37">
            <v>0</v>
          </cell>
        </row>
        <row r="38">
          <cell r="C38">
            <v>33</v>
          </cell>
          <cell r="D38" t="str">
            <v xml:space="preserve">ADMINISTRATION     </v>
          </cell>
          <cell r="E38" t="str">
            <v>MANAGEMENT COMPENSATION</v>
          </cell>
          <cell r="F38">
            <v>0</v>
          </cell>
        </row>
        <row r="39">
          <cell r="C39">
            <v>34</v>
          </cell>
          <cell r="D39" t="str">
            <v xml:space="preserve">ADMINISTRATION     </v>
          </cell>
          <cell r="E39" t="str">
            <v>LONG RANGE PLANNING</v>
          </cell>
          <cell r="F39">
            <v>0</v>
          </cell>
        </row>
        <row r="40">
          <cell r="C40">
            <v>35</v>
          </cell>
          <cell r="D40" t="str">
            <v xml:space="preserve">ADMINISTRATION     </v>
          </cell>
          <cell r="E40" t="str">
            <v>TRAINING</v>
          </cell>
          <cell r="F40">
            <v>0</v>
          </cell>
        </row>
        <row r="41">
          <cell r="C41">
            <v>36</v>
          </cell>
          <cell r="D41" t="str">
            <v xml:space="preserve">ADMINISTRATION     </v>
          </cell>
          <cell r="E41" t="str">
            <v>EMPLOYEE ATTITUDES</v>
          </cell>
          <cell r="F41">
            <v>0</v>
          </cell>
        </row>
        <row r="42">
          <cell r="C42">
            <v>37</v>
          </cell>
          <cell r="D42" t="str">
            <v xml:space="preserve">ADMINISTRATION     </v>
          </cell>
          <cell r="E42" t="str">
            <v>WORKING CAPITAL</v>
          </cell>
          <cell r="F42">
            <v>0</v>
          </cell>
        </row>
        <row r="43">
          <cell r="C43">
            <v>38</v>
          </cell>
          <cell r="D43" t="str">
            <v xml:space="preserve">ADMINISTRATION     </v>
          </cell>
          <cell r="E43" t="str">
            <v>STATUS OF LIABILITIES</v>
          </cell>
          <cell r="F43">
            <v>0</v>
          </cell>
        </row>
        <row r="44">
          <cell r="C44">
            <v>39</v>
          </cell>
          <cell r="D44" t="str">
            <v xml:space="preserve">ADMINISTRATION     </v>
          </cell>
          <cell r="E44" t="str">
            <v>CREDIT POLICIES</v>
          </cell>
          <cell r="F44">
            <v>0</v>
          </cell>
        </row>
        <row r="45">
          <cell r="C45">
            <v>40</v>
          </cell>
          <cell r="D45" t="str">
            <v xml:space="preserve">ADMINISTRATION     </v>
          </cell>
          <cell r="E45" t="str">
            <v>CASH CONTROL</v>
          </cell>
          <cell r="F45">
            <v>0</v>
          </cell>
        </row>
        <row r="46">
          <cell r="C46">
            <v>41</v>
          </cell>
          <cell r="D46" t="str">
            <v xml:space="preserve">ADMINISTRATION     </v>
          </cell>
          <cell r="E46" t="str">
            <v>PROFIT TREND</v>
          </cell>
          <cell r="F46">
            <v>0</v>
          </cell>
        </row>
        <row r="47">
          <cell r="C47">
            <v>42</v>
          </cell>
          <cell r="D47" t="str">
            <v xml:space="preserve">ADMINISTRATION     </v>
          </cell>
          <cell r="E47" t="str">
            <v>COMPUTER UTILIZATION</v>
          </cell>
          <cell r="F47">
            <v>0</v>
          </cell>
        </row>
        <row r="48">
          <cell r="C48">
            <v>43</v>
          </cell>
          <cell r="D48" t="str">
            <v xml:space="preserve">ADMINISTRATION     </v>
          </cell>
          <cell r="E48" t="str">
            <v>ACCOUNTING</v>
          </cell>
          <cell r="F48">
            <v>0</v>
          </cell>
        </row>
        <row r="49">
          <cell r="C49">
            <v>44</v>
          </cell>
          <cell r="D49" t="str">
            <v xml:space="preserve">ADMINISTRATION     </v>
          </cell>
          <cell r="E49" t="str">
            <v>LABOR COST CONTROLS</v>
          </cell>
          <cell r="F49">
            <v>0</v>
          </cell>
        </row>
        <row r="50">
          <cell r="C50">
            <v>45</v>
          </cell>
          <cell r="D50" t="str">
            <v xml:space="preserve">ADMINISTRATION     </v>
          </cell>
          <cell r="E50" t="str">
            <v>EMPLOYEE SCHEDULING</v>
          </cell>
          <cell r="F50">
            <v>0</v>
          </cell>
        </row>
        <row r="51">
          <cell r="C51">
            <v>46</v>
          </cell>
          <cell r="D51" t="str">
            <v xml:space="preserve">ADMINISTRATION     </v>
          </cell>
          <cell r="E51" t="str">
            <v>EXPENSE CONTROL</v>
          </cell>
          <cell r="F51">
            <v>0</v>
          </cell>
        </row>
        <row r="52">
          <cell r="C52">
            <v>47</v>
          </cell>
          <cell r="D52" t="str">
            <v xml:space="preserve">ADMINISTRATION     </v>
          </cell>
          <cell r="E52" t="str">
            <v>INVENTORY CONTROL</v>
          </cell>
          <cell r="F52">
            <v>0</v>
          </cell>
        </row>
        <row r="53">
          <cell r="C53">
            <v>48</v>
          </cell>
          <cell r="D53" t="str">
            <v xml:space="preserve">ADMINISTRATION     </v>
          </cell>
          <cell r="E53" t="str">
            <v>PURCHASING &amp; RECEIVING</v>
          </cell>
          <cell r="F53">
            <v>0</v>
          </cell>
        </row>
        <row r="54">
          <cell r="C54">
            <v>49</v>
          </cell>
          <cell r="D54" t="str">
            <v xml:space="preserve">ADMINISTRATION     </v>
          </cell>
          <cell r="E54" t="str">
            <v>OPERATING REPORTS</v>
          </cell>
          <cell r="F54">
            <v>0</v>
          </cell>
        </row>
        <row r="55">
          <cell r="C55">
            <v>50</v>
          </cell>
          <cell r="D55" t="str">
            <v xml:space="preserve">ADMINISTRATION     </v>
          </cell>
          <cell r="E55" t="str">
            <v>INTERNAL COMMUNICATION</v>
          </cell>
          <cell r="F55">
            <v>0</v>
          </cell>
        </row>
        <row r="56">
          <cell r="C56">
            <v>51</v>
          </cell>
          <cell r="D56" t="str">
            <v xml:space="preserve">ADMINISTRATION     </v>
          </cell>
          <cell r="E56" t="str">
            <v>OFFICE PROCEDURES</v>
          </cell>
          <cell r="F56">
            <v>0</v>
          </cell>
        </row>
        <row r="57">
          <cell r="C57">
            <v>52</v>
          </cell>
          <cell r="D57" t="str">
            <v xml:space="preserve">ADMINISTRATION     </v>
          </cell>
          <cell r="E57" t="str">
            <v>PAYROLL PROCEDURES</v>
          </cell>
          <cell r="F57">
            <v>0</v>
          </cell>
        </row>
        <row r="58">
          <cell r="C58">
            <v>53</v>
          </cell>
          <cell r="D58" t="str">
            <v xml:space="preserve">ADMINISTRATION     </v>
          </cell>
          <cell r="E58" t="str">
            <v>EMPLOYEE CONTENTMENT</v>
          </cell>
          <cell r="F58">
            <v>0</v>
          </cell>
        </row>
        <row r="59">
          <cell r="C59">
            <v>54</v>
          </cell>
          <cell r="D59" t="str">
            <v xml:space="preserve">ADMINISTRATION     </v>
          </cell>
          <cell r="E59" t="str">
            <v>STATISTICAL INFORMATION</v>
          </cell>
          <cell r="F59">
            <v>0</v>
          </cell>
        </row>
        <row r="60">
          <cell r="C60">
            <v>55</v>
          </cell>
          <cell r="D60" t="str">
            <v xml:space="preserve">ADMINISTRATION     </v>
          </cell>
          <cell r="E60" t="str">
            <v>ACCURATE FORECASTING</v>
          </cell>
          <cell r="F60">
            <v>0</v>
          </cell>
        </row>
        <row r="61">
          <cell r="D61" t="str">
            <v>END OF ADMINISTRATION</v>
          </cell>
        </row>
        <row r="62">
          <cell r="C62">
            <v>56</v>
          </cell>
          <cell r="D62" t="str">
            <v>DISTRIBUTION</v>
          </cell>
          <cell r="E62" t="str">
            <v>MARKET RESEARCH</v>
          </cell>
          <cell r="F62">
            <v>0</v>
          </cell>
        </row>
        <row r="63">
          <cell r="C63">
            <v>57</v>
          </cell>
          <cell r="D63" t="str">
            <v>DISTRIBUTION</v>
          </cell>
          <cell r="E63" t="str">
            <v>BUSINESS PROMOTION</v>
          </cell>
          <cell r="F63">
            <v>0</v>
          </cell>
        </row>
        <row r="64">
          <cell r="C64">
            <v>58</v>
          </cell>
          <cell r="D64" t="str">
            <v>DISTRIBUTION</v>
          </cell>
          <cell r="E64" t="str">
            <v>ADVERTISING BUDGET</v>
          </cell>
          <cell r="F64">
            <v>0</v>
          </cell>
        </row>
        <row r="65">
          <cell r="C65">
            <v>59</v>
          </cell>
          <cell r="D65" t="str">
            <v>DISTRIBUTION</v>
          </cell>
          <cell r="E65" t="str">
            <v>PROMOTION MEDIA</v>
          </cell>
          <cell r="F65">
            <v>0</v>
          </cell>
        </row>
        <row r="66">
          <cell r="C66">
            <v>60</v>
          </cell>
          <cell r="D66" t="str">
            <v>DISTRIBUTION</v>
          </cell>
          <cell r="E66" t="str">
            <v>PROMOTION POLICIES</v>
          </cell>
          <cell r="F66">
            <v>0</v>
          </cell>
        </row>
        <row r="67">
          <cell r="C67">
            <v>61</v>
          </cell>
          <cell r="D67" t="str">
            <v>DISTRIBUTION</v>
          </cell>
          <cell r="E67" t="str">
            <v>PROMOTION MANAGEMENT</v>
          </cell>
          <cell r="F67">
            <v>0</v>
          </cell>
        </row>
        <row r="68">
          <cell r="C68">
            <v>62</v>
          </cell>
          <cell r="D68" t="str">
            <v>DISTRIBUTION</v>
          </cell>
          <cell r="E68" t="str">
            <v>PROMOTION PERSONNEL</v>
          </cell>
          <cell r="F68">
            <v>0</v>
          </cell>
        </row>
        <row r="69">
          <cell r="C69">
            <v>63</v>
          </cell>
          <cell r="D69" t="str">
            <v>DISTRIBUTION</v>
          </cell>
          <cell r="E69" t="str">
            <v>PROMOTION TRAINING</v>
          </cell>
          <cell r="F69">
            <v>0</v>
          </cell>
        </row>
        <row r="70">
          <cell r="C70">
            <v>64</v>
          </cell>
          <cell r="D70" t="str">
            <v>DISTRIBUTION</v>
          </cell>
          <cell r="E70" t="str">
            <v>PROMOTION COMPENSATION</v>
          </cell>
          <cell r="F70">
            <v>0</v>
          </cell>
        </row>
        <row r="71">
          <cell r="C71">
            <v>65</v>
          </cell>
          <cell r="D71" t="str">
            <v>DISTRIBUTION</v>
          </cell>
          <cell r="E71" t="str">
            <v>CUSTOMER ATTITUDE</v>
          </cell>
          <cell r="F71">
            <v>0</v>
          </cell>
        </row>
        <row r="72">
          <cell r="C72">
            <v>66</v>
          </cell>
          <cell r="D72" t="str">
            <v>DISTRIBUTION</v>
          </cell>
          <cell r="E72" t="str">
            <v>CUSTOMER COMMUNICATION</v>
          </cell>
          <cell r="F72">
            <v>0</v>
          </cell>
        </row>
        <row r="73">
          <cell r="C73">
            <v>67</v>
          </cell>
          <cell r="D73" t="str">
            <v>DISTRIBUTION</v>
          </cell>
          <cell r="E73" t="str">
            <v>PRICING</v>
          </cell>
          <cell r="F73">
            <v>0</v>
          </cell>
        </row>
        <row r="74">
          <cell r="C74">
            <v>68</v>
          </cell>
          <cell r="D74" t="str">
            <v>DISTRIBUTION</v>
          </cell>
          <cell r="E74" t="str">
            <v>MARKET COVERAGE</v>
          </cell>
          <cell r="F74">
            <v>0</v>
          </cell>
        </row>
        <row r="75">
          <cell r="C75">
            <v>69</v>
          </cell>
          <cell r="D75" t="str">
            <v>DISTRIBUTION</v>
          </cell>
          <cell r="E75" t="str">
            <v>POTENTIAL VS. ACTUAL</v>
          </cell>
          <cell r="F75">
            <v>0</v>
          </cell>
        </row>
        <row r="76">
          <cell r="C76">
            <v>70</v>
          </cell>
          <cell r="D76" t="str">
            <v>DISTRIBUTION</v>
          </cell>
          <cell r="E76" t="str">
            <v>PRODUCTS/SERVICE ON TIME</v>
          </cell>
          <cell r="F76">
            <v>0</v>
          </cell>
        </row>
        <row r="77">
          <cell r="C77">
            <v>71</v>
          </cell>
          <cell r="D77" t="str">
            <v>DISTRIBUTION</v>
          </cell>
          <cell r="E77" t="str">
            <v>NEW CUSTOMER PROCESSING</v>
          </cell>
          <cell r="F77">
            <v>0</v>
          </cell>
        </row>
        <row r="78">
          <cell r="C78">
            <v>72</v>
          </cell>
          <cell r="D78" t="str">
            <v>DISTRIBUTION</v>
          </cell>
          <cell r="E78" t="str">
            <v>CUSTOMER INSIDE PROCESSING</v>
          </cell>
          <cell r="F78">
            <v>0</v>
          </cell>
        </row>
        <row r="79">
          <cell r="C79">
            <v>73</v>
          </cell>
          <cell r="D79" t="str">
            <v>DISTRIBUTION</v>
          </cell>
          <cell r="E79" t="str">
            <v>PROCESS METHODS</v>
          </cell>
          <cell r="F79">
            <v>0</v>
          </cell>
        </row>
        <row r="80">
          <cell r="C80">
            <v>74</v>
          </cell>
          <cell r="D80" t="str">
            <v>DISTRIBUTION</v>
          </cell>
          <cell r="E80" t="str">
            <v>SPACE UTILIZATION</v>
          </cell>
          <cell r="F80">
            <v>0</v>
          </cell>
        </row>
        <row r="81">
          <cell r="C81">
            <v>75</v>
          </cell>
          <cell r="D81" t="str">
            <v>DISTRIBUTION</v>
          </cell>
          <cell r="E81" t="str">
            <v>TERRITORY COVERAGE</v>
          </cell>
          <cell r="F81">
            <v>0</v>
          </cell>
        </row>
        <row r="82">
          <cell r="C82">
            <v>76</v>
          </cell>
          <cell r="D82" t="str">
            <v>DISTRIBUTION</v>
          </cell>
          <cell r="E82" t="str">
            <v>COMPUTER UTILIZATION</v>
          </cell>
          <cell r="F82">
            <v>0</v>
          </cell>
        </row>
        <row r="83">
          <cell r="C83">
            <v>77</v>
          </cell>
          <cell r="D83" t="str">
            <v>DISTRIBUTION</v>
          </cell>
          <cell r="E83" t="str">
            <v>CUSTOMER DIVERSIFICATION</v>
          </cell>
          <cell r="F83">
            <v>0</v>
          </cell>
        </row>
        <row r="84">
          <cell r="C84">
            <v>78</v>
          </cell>
          <cell r="D84" t="str">
            <v>DISTRIBUTION</v>
          </cell>
          <cell r="E84" t="str">
            <v>FOLLOWUP PROCESSING</v>
          </cell>
          <cell r="F84">
            <v>0</v>
          </cell>
        </row>
        <row r="85">
          <cell r="C85">
            <v>79</v>
          </cell>
          <cell r="D85" t="str">
            <v>DISTRIBUTION</v>
          </cell>
          <cell r="E85" t="str">
            <v>EQUIPMENT UTILIZATION</v>
          </cell>
          <cell r="F85">
            <v>0</v>
          </cell>
        </row>
        <row r="86">
          <cell r="C86">
            <v>80</v>
          </cell>
          <cell r="D86" t="str">
            <v>DISTRIBUTION</v>
          </cell>
          <cell r="E86" t="str">
            <v>ROUTING</v>
          </cell>
          <cell r="F86">
            <v>0</v>
          </cell>
        </row>
        <row r="88">
          <cell r="C88" t="str">
            <v>Number</v>
          </cell>
          <cell r="D88" t="str">
            <v>Category</v>
          </cell>
          <cell r="E88" t="str">
            <v>Function</v>
          </cell>
          <cell r="F88" t="str">
            <v>Enter Number</v>
          </cell>
        </row>
        <row r="89">
          <cell r="C89">
            <v>1</v>
          </cell>
          <cell r="D89" t="str">
            <v xml:space="preserve">PRODUCTION         </v>
          </cell>
          <cell r="E89" t="str">
            <v>OVERHEAD CONTROLS</v>
          </cell>
          <cell r="F89">
            <v>30</v>
          </cell>
        </row>
        <row r="90">
          <cell r="C90">
            <v>2</v>
          </cell>
          <cell r="D90" t="str">
            <v xml:space="preserve">PRODUCTION         </v>
          </cell>
          <cell r="E90" t="str">
            <v>FACILITY MAINTENANCE</v>
          </cell>
          <cell r="F90">
            <v>45</v>
          </cell>
        </row>
        <row r="91">
          <cell r="C91">
            <v>3</v>
          </cell>
          <cell r="D91" t="str">
            <v xml:space="preserve">PRODUCTION         </v>
          </cell>
          <cell r="E91" t="str">
            <v>OVERHEAD PROJECTIONS</v>
          </cell>
          <cell r="F91">
            <v>50</v>
          </cell>
        </row>
        <row r="92">
          <cell r="C92">
            <v>4</v>
          </cell>
          <cell r="D92" t="str">
            <v xml:space="preserve">PRODUCTION         </v>
          </cell>
          <cell r="E92" t="str">
            <v>MATERIAL HANDLING</v>
          </cell>
          <cell r="F92">
            <v>90</v>
          </cell>
        </row>
        <row r="93">
          <cell r="C93">
            <v>5</v>
          </cell>
          <cell r="D93" t="str">
            <v xml:space="preserve">PRODUCTION         </v>
          </cell>
          <cell r="E93" t="str">
            <v>LABOR COSTS</v>
          </cell>
          <cell r="F93">
            <v>75</v>
          </cell>
        </row>
        <row r="94">
          <cell r="C94">
            <v>6</v>
          </cell>
          <cell r="D94" t="str">
            <v xml:space="preserve">PRODUCTION         </v>
          </cell>
          <cell r="E94" t="str">
            <v>BUSINESS REPORTS USE</v>
          </cell>
          <cell r="F94">
            <v>40</v>
          </cell>
        </row>
        <row r="95">
          <cell r="C95">
            <v>7</v>
          </cell>
          <cell r="D95" t="str">
            <v xml:space="preserve">PRODUCTION         </v>
          </cell>
          <cell r="E95" t="str">
            <v>QUALITY CONTROL</v>
          </cell>
          <cell r="F95">
            <v>80</v>
          </cell>
        </row>
        <row r="96">
          <cell r="C96">
            <v>8</v>
          </cell>
          <cell r="D96" t="str">
            <v xml:space="preserve">PRODUCTION         </v>
          </cell>
          <cell r="E96" t="str">
            <v>NEW CUSTOMERS</v>
          </cell>
          <cell r="F96">
            <v>90</v>
          </cell>
        </row>
        <row r="97">
          <cell r="C97">
            <v>9</v>
          </cell>
          <cell r="D97" t="str">
            <v xml:space="preserve">PRODUCTION         </v>
          </cell>
          <cell r="E97" t="str">
            <v>EQUIPMENT UTILIZATION</v>
          </cell>
          <cell r="F97">
            <v>95</v>
          </cell>
        </row>
        <row r="98">
          <cell r="C98">
            <v>10</v>
          </cell>
          <cell r="D98" t="str">
            <v xml:space="preserve">PRODUCTION         </v>
          </cell>
          <cell r="E98" t="str">
            <v>MANAGEMENT SCHEDULING</v>
          </cell>
          <cell r="F98">
            <v>40</v>
          </cell>
        </row>
        <row r="99">
          <cell r="C99">
            <v>11</v>
          </cell>
          <cell r="D99" t="str">
            <v xml:space="preserve">PRODUCTION         </v>
          </cell>
          <cell r="E99" t="str">
            <v>MATERIAL FLOW</v>
          </cell>
          <cell r="F99">
            <v>90</v>
          </cell>
        </row>
        <row r="100">
          <cell r="C100">
            <v>12</v>
          </cell>
          <cell r="D100" t="str">
            <v xml:space="preserve">PRODUCTION         </v>
          </cell>
          <cell r="E100" t="str">
            <v>GENERAL SUPERVISION</v>
          </cell>
          <cell r="F100">
            <v>45</v>
          </cell>
        </row>
        <row r="101">
          <cell r="C101">
            <v>13</v>
          </cell>
          <cell r="D101" t="str">
            <v xml:space="preserve">PRODUCTION         </v>
          </cell>
          <cell r="E101" t="str">
            <v>LABOR COSTS</v>
          </cell>
          <cell r="F101">
            <v>90</v>
          </cell>
        </row>
        <row r="102">
          <cell r="C102">
            <v>14</v>
          </cell>
          <cell r="D102" t="str">
            <v xml:space="preserve">PRODUCTION         </v>
          </cell>
          <cell r="E102" t="str">
            <v>EMPLOYEE SCHEDULING</v>
          </cell>
          <cell r="F102">
            <v>70</v>
          </cell>
        </row>
        <row r="103">
          <cell r="C103">
            <v>15</v>
          </cell>
          <cell r="D103" t="str">
            <v xml:space="preserve">PRODUCTION         </v>
          </cell>
          <cell r="E103" t="str">
            <v>PRODUCT SCHEDULING</v>
          </cell>
          <cell r="F103">
            <v>60</v>
          </cell>
        </row>
        <row r="104">
          <cell r="C104">
            <v>16</v>
          </cell>
          <cell r="D104" t="str">
            <v xml:space="preserve">PRODUCTION         </v>
          </cell>
          <cell r="E104" t="str">
            <v>EXPENSE CONTROL PROCEDURES</v>
          </cell>
          <cell r="F104">
            <v>55</v>
          </cell>
        </row>
        <row r="105">
          <cell r="C105">
            <v>17</v>
          </cell>
          <cell r="D105" t="str">
            <v xml:space="preserve">PRODUCTION         </v>
          </cell>
          <cell r="E105" t="str">
            <v>WAGE RATES</v>
          </cell>
          <cell r="F105">
            <v>90</v>
          </cell>
        </row>
        <row r="106">
          <cell r="C106">
            <v>18</v>
          </cell>
          <cell r="D106" t="str">
            <v xml:space="preserve">PRODUCTION         </v>
          </cell>
          <cell r="E106" t="str">
            <v>TRAINING</v>
          </cell>
          <cell r="F106">
            <v>45</v>
          </cell>
        </row>
        <row r="107">
          <cell r="C107">
            <v>19</v>
          </cell>
          <cell r="D107" t="str">
            <v xml:space="preserve">PRODUCTION         </v>
          </cell>
          <cell r="E107" t="str">
            <v>INCENTIVES</v>
          </cell>
          <cell r="F107">
            <v>40</v>
          </cell>
        </row>
        <row r="108">
          <cell r="C108">
            <v>20</v>
          </cell>
          <cell r="D108" t="str">
            <v xml:space="preserve">PRODUCTION         </v>
          </cell>
          <cell r="E108" t="str">
            <v>TIME MANAGEMENT</v>
          </cell>
          <cell r="F108">
            <v>40</v>
          </cell>
        </row>
        <row r="109">
          <cell r="C109">
            <v>21</v>
          </cell>
          <cell r="D109" t="str">
            <v xml:space="preserve">PRODUCTION         </v>
          </cell>
          <cell r="E109" t="str">
            <v>COMPETITION KNOWLEDGE</v>
          </cell>
          <cell r="F109">
            <v>65</v>
          </cell>
        </row>
        <row r="110">
          <cell r="C110">
            <v>22</v>
          </cell>
          <cell r="D110" t="str">
            <v xml:space="preserve">PRODUCTION         </v>
          </cell>
          <cell r="E110" t="str">
            <v>ATTITUDES OF EMPLOYEES</v>
          </cell>
          <cell r="F110">
            <v>40</v>
          </cell>
        </row>
        <row r="111">
          <cell r="C111">
            <v>23</v>
          </cell>
          <cell r="D111" t="str">
            <v xml:space="preserve">PRODUCTION         </v>
          </cell>
          <cell r="E111" t="str">
            <v>ON TIME PRODUCTS</v>
          </cell>
          <cell r="F111">
            <v>85</v>
          </cell>
        </row>
        <row r="112">
          <cell r="C112">
            <v>24</v>
          </cell>
          <cell r="D112" t="str">
            <v xml:space="preserve">PRODUCTION         </v>
          </cell>
          <cell r="E112" t="str">
            <v>EMPLOYEE TURNOVER</v>
          </cell>
          <cell r="F112">
            <v>90</v>
          </cell>
        </row>
        <row r="113">
          <cell r="C113">
            <v>25</v>
          </cell>
          <cell r="D113" t="str">
            <v xml:space="preserve">PRODUCTION         </v>
          </cell>
          <cell r="E113" t="str">
            <v>CONTENTED EMPLOYEES</v>
          </cell>
          <cell r="F113">
            <v>60</v>
          </cell>
        </row>
        <row r="114">
          <cell r="D114" t="str">
            <v xml:space="preserve">END OF PRODUCTION  </v>
          </cell>
        </row>
        <row r="115">
          <cell r="C115">
            <v>26</v>
          </cell>
          <cell r="D115" t="str">
            <v xml:space="preserve">ADMINISTRATION     </v>
          </cell>
          <cell r="E115" t="str">
            <v>CORPORATE STRUCTURE</v>
          </cell>
          <cell r="F115">
            <v>100</v>
          </cell>
        </row>
        <row r="116">
          <cell r="C116">
            <v>27</v>
          </cell>
          <cell r="D116" t="str">
            <v xml:space="preserve">ADMINISTRATION     </v>
          </cell>
          <cell r="E116" t="str">
            <v>COOPERATION</v>
          </cell>
          <cell r="F116">
            <v>40</v>
          </cell>
        </row>
        <row r="117">
          <cell r="C117">
            <v>28</v>
          </cell>
          <cell r="D117" t="str">
            <v xml:space="preserve">ADMINISTRATION     </v>
          </cell>
          <cell r="E117" t="str">
            <v>ACTIVITY OF MANAGEMENT</v>
          </cell>
          <cell r="F117">
            <v>30</v>
          </cell>
        </row>
        <row r="118">
          <cell r="C118">
            <v>29</v>
          </cell>
          <cell r="D118" t="str">
            <v xml:space="preserve">ADMINISTRATION     </v>
          </cell>
          <cell r="E118" t="str">
            <v>ORGANIZATION STRUCTURE</v>
          </cell>
          <cell r="F118">
            <v>20</v>
          </cell>
        </row>
        <row r="119">
          <cell r="C119">
            <v>30</v>
          </cell>
          <cell r="D119" t="str">
            <v xml:space="preserve">ADMINISTRATION     </v>
          </cell>
          <cell r="E119" t="str">
            <v>DELEGATION OF AUTHORITY</v>
          </cell>
          <cell r="F119">
            <v>15</v>
          </cell>
        </row>
        <row r="120">
          <cell r="C120">
            <v>31</v>
          </cell>
          <cell r="D120" t="str">
            <v xml:space="preserve">ADMINISTRATION     </v>
          </cell>
          <cell r="E120" t="str">
            <v>DEPT. MANUALIZATION</v>
          </cell>
          <cell r="F120">
            <v>75</v>
          </cell>
        </row>
        <row r="121">
          <cell r="C121">
            <v>32</v>
          </cell>
          <cell r="D121" t="str">
            <v xml:space="preserve">ADMINISTRATION     </v>
          </cell>
          <cell r="E121" t="str">
            <v>POLICIES</v>
          </cell>
          <cell r="F121">
            <v>80</v>
          </cell>
        </row>
        <row r="122">
          <cell r="C122">
            <v>33</v>
          </cell>
          <cell r="D122" t="str">
            <v xml:space="preserve">ADMINISTRATION     </v>
          </cell>
          <cell r="E122" t="str">
            <v>MANAGEMENT COMPENSATION</v>
          </cell>
          <cell r="F122">
            <v>95</v>
          </cell>
        </row>
        <row r="123">
          <cell r="C123">
            <v>34</v>
          </cell>
          <cell r="D123" t="str">
            <v xml:space="preserve">ADMINISTRATION     </v>
          </cell>
          <cell r="E123" t="str">
            <v>LONG RANGE PLANNING</v>
          </cell>
          <cell r="F123">
            <v>75</v>
          </cell>
        </row>
        <row r="124">
          <cell r="C124">
            <v>35</v>
          </cell>
          <cell r="D124" t="str">
            <v xml:space="preserve">ADMINISTRATION     </v>
          </cell>
          <cell r="E124" t="str">
            <v>TRAINING</v>
          </cell>
          <cell r="F124">
            <v>60</v>
          </cell>
        </row>
        <row r="125">
          <cell r="C125">
            <v>36</v>
          </cell>
          <cell r="D125" t="str">
            <v xml:space="preserve">ADMINISTRATION     </v>
          </cell>
          <cell r="E125" t="str">
            <v>EMPLOYEE ATTITUDES</v>
          </cell>
          <cell r="F125">
            <v>40</v>
          </cell>
        </row>
        <row r="126">
          <cell r="C126">
            <v>37</v>
          </cell>
          <cell r="D126" t="str">
            <v xml:space="preserve">ADMINISTRATION     </v>
          </cell>
          <cell r="E126" t="str">
            <v>WORKING CAPITAL</v>
          </cell>
          <cell r="F126">
            <v>40</v>
          </cell>
        </row>
        <row r="127">
          <cell r="C127">
            <v>38</v>
          </cell>
          <cell r="D127" t="str">
            <v xml:space="preserve">ADMINISTRATION     </v>
          </cell>
          <cell r="E127" t="str">
            <v>STATUS OF LIABILITIES</v>
          </cell>
          <cell r="F127">
            <v>90</v>
          </cell>
        </row>
        <row r="128">
          <cell r="C128">
            <v>39</v>
          </cell>
          <cell r="D128" t="str">
            <v xml:space="preserve">ADMINISTRATION     </v>
          </cell>
          <cell r="E128" t="str">
            <v>CREDIT POLICIES</v>
          </cell>
          <cell r="F128">
            <v>90</v>
          </cell>
        </row>
        <row r="129">
          <cell r="C129">
            <v>40</v>
          </cell>
          <cell r="D129" t="str">
            <v xml:space="preserve">ADMINISTRATION     </v>
          </cell>
          <cell r="E129" t="str">
            <v>CASH CONTROL</v>
          </cell>
          <cell r="F129">
            <v>85</v>
          </cell>
        </row>
        <row r="130">
          <cell r="C130">
            <v>41</v>
          </cell>
          <cell r="D130" t="str">
            <v xml:space="preserve">ADMINISTRATION     </v>
          </cell>
          <cell r="E130" t="str">
            <v>PROFIT TREND</v>
          </cell>
          <cell r="F130">
            <v>90</v>
          </cell>
        </row>
        <row r="131">
          <cell r="C131">
            <v>42</v>
          </cell>
          <cell r="D131" t="str">
            <v xml:space="preserve">ADMINISTRATION     </v>
          </cell>
          <cell r="E131" t="str">
            <v>COMPUTER UTILIZATION</v>
          </cell>
          <cell r="F131">
            <v>65</v>
          </cell>
        </row>
        <row r="132">
          <cell r="C132">
            <v>43</v>
          </cell>
          <cell r="D132" t="str">
            <v xml:space="preserve">ADMINISTRATION     </v>
          </cell>
          <cell r="E132" t="str">
            <v>ACCOUNTING</v>
          </cell>
          <cell r="F132">
            <v>60</v>
          </cell>
        </row>
        <row r="133">
          <cell r="C133">
            <v>44</v>
          </cell>
          <cell r="D133" t="str">
            <v xml:space="preserve">ADMINISTRATION     </v>
          </cell>
          <cell r="E133" t="str">
            <v>LABOR COST CONTROLS</v>
          </cell>
          <cell r="F133">
            <v>80</v>
          </cell>
        </row>
        <row r="134">
          <cell r="C134">
            <v>45</v>
          </cell>
          <cell r="D134" t="str">
            <v xml:space="preserve">ADMINISTRATION     </v>
          </cell>
          <cell r="E134" t="str">
            <v>EMPLOYEE SCHEDULING</v>
          </cell>
          <cell r="F134">
            <v>75</v>
          </cell>
        </row>
        <row r="135">
          <cell r="C135">
            <v>46</v>
          </cell>
          <cell r="D135" t="str">
            <v xml:space="preserve">ADMINISTRATION     </v>
          </cell>
          <cell r="E135" t="str">
            <v>EXPENSE CONTROL</v>
          </cell>
          <cell r="F135">
            <v>65</v>
          </cell>
        </row>
        <row r="136">
          <cell r="C136">
            <v>47</v>
          </cell>
          <cell r="D136" t="str">
            <v xml:space="preserve">ADMINISTRATION     </v>
          </cell>
          <cell r="E136" t="str">
            <v>INVENTORY CONTROL</v>
          </cell>
          <cell r="F136">
            <v>80</v>
          </cell>
        </row>
        <row r="137">
          <cell r="C137">
            <v>48</v>
          </cell>
          <cell r="D137" t="str">
            <v xml:space="preserve">ADMINISTRATION     </v>
          </cell>
          <cell r="E137" t="str">
            <v>PURCHASING &amp; RECEIVING</v>
          </cell>
          <cell r="F137">
            <v>80</v>
          </cell>
        </row>
        <row r="138">
          <cell r="C138">
            <v>49</v>
          </cell>
          <cell r="D138" t="str">
            <v xml:space="preserve">ADMINISTRATION     </v>
          </cell>
          <cell r="E138" t="str">
            <v>OPERATING REPORTS</v>
          </cell>
          <cell r="F138">
            <v>40</v>
          </cell>
        </row>
        <row r="139">
          <cell r="C139">
            <v>50</v>
          </cell>
          <cell r="D139" t="str">
            <v xml:space="preserve">ADMINISTRATION     </v>
          </cell>
          <cell r="E139" t="str">
            <v>INTERNAL COMMUNICATION</v>
          </cell>
          <cell r="F139">
            <v>45</v>
          </cell>
        </row>
        <row r="140">
          <cell r="C140">
            <v>51</v>
          </cell>
          <cell r="D140" t="str">
            <v xml:space="preserve">ADMINISTRATION     </v>
          </cell>
          <cell r="E140" t="str">
            <v>OFFICE PROCEDURES</v>
          </cell>
          <cell r="F140">
            <v>80</v>
          </cell>
        </row>
        <row r="141">
          <cell r="C141">
            <v>52</v>
          </cell>
          <cell r="D141" t="str">
            <v xml:space="preserve">ADMINISTRATION     </v>
          </cell>
          <cell r="E141" t="str">
            <v>PAYROLL PROCEDURES</v>
          </cell>
          <cell r="F141">
            <v>90</v>
          </cell>
        </row>
        <row r="142">
          <cell r="C142">
            <v>53</v>
          </cell>
          <cell r="D142" t="str">
            <v xml:space="preserve">ADMINISTRATION     </v>
          </cell>
          <cell r="E142" t="str">
            <v>EMPLOYEE CONTENTMENT</v>
          </cell>
          <cell r="F142">
            <v>40</v>
          </cell>
        </row>
        <row r="143">
          <cell r="C143">
            <v>54</v>
          </cell>
          <cell r="D143" t="str">
            <v xml:space="preserve">ADMINISTRATION     </v>
          </cell>
          <cell r="E143" t="str">
            <v>STATISTICAL INFORMATION</v>
          </cell>
          <cell r="F143">
            <v>30</v>
          </cell>
        </row>
        <row r="144">
          <cell r="C144">
            <v>55</v>
          </cell>
          <cell r="D144" t="str">
            <v xml:space="preserve">ADMINISTRATION     </v>
          </cell>
          <cell r="E144" t="str">
            <v>ACCURATE FORECASTING</v>
          </cell>
          <cell r="F144">
            <v>35</v>
          </cell>
        </row>
        <row r="145">
          <cell r="D145" t="str">
            <v>END OF ADMINISTRATION</v>
          </cell>
        </row>
        <row r="146">
          <cell r="C146">
            <v>56</v>
          </cell>
          <cell r="D146" t="str">
            <v>DISTRIBUTION</v>
          </cell>
          <cell r="E146" t="str">
            <v>MARKET RESEARCH</v>
          </cell>
          <cell r="F146">
            <v>45</v>
          </cell>
        </row>
        <row r="147">
          <cell r="C147">
            <v>57</v>
          </cell>
          <cell r="D147" t="str">
            <v>DISTRIBUTION</v>
          </cell>
          <cell r="E147" t="str">
            <v>BUSINESS PROMOTION</v>
          </cell>
          <cell r="F147">
            <v>90</v>
          </cell>
        </row>
        <row r="148">
          <cell r="C148">
            <v>58</v>
          </cell>
          <cell r="D148" t="str">
            <v>DISTRIBUTION</v>
          </cell>
          <cell r="E148" t="str">
            <v>ADVERTISING BUDGET</v>
          </cell>
          <cell r="F148">
            <v>80</v>
          </cell>
        </row>
        <row r="149">
          <cell r="C149">
            <v>59</v>
          </cell>
          <cell r="D149" t="str">
            <v>DISTRIBUTION</v>
          </cell>
          <cell r="E149" t="str">
            <v>PROMOTION MEDIA</v>
          </cell>
          <cell r="F149">
            <v>80</v>
          </cell>
        </row>
        <row r="150">
          <cell r="C150">
            <v>60</v>
          </cell>
          <cell r="D150" t="str">
            <v>DISTRIBUTION</v>
          </cell>
          <cell r="E150" t="str">
            <v>PROMOTION POLICIES</v>
          </cell>
          <cell r="F150">
            <v>45</v>
          </cell>
        </row>
        <row r="151">
          <cell r="C151">
            <v>61</v>
          </cell>
          <cell r="D151" t="str">
            <v>DISTRIBUTION</v>
          </cell>
          <cell r="E151" t="str">
            <v>PROMOTION MANAGEMENT</v>
          </cell>
          <cell r="F151">
            <v>30</v>
          </cell>
        </row>
        <row r="152">
          <cell r="C152">
            <v>62</v>
          </cell>
          <cell r="D152" t="str">
            <v>DISTRIBUTION</v>
          </cell>
          <cell r="E152" t="str">
            <v>PROMOTION PERSONNEL</v>
          </cell>
          <cell r="F152">
            <v>30</v>
          </cell>
        </row>
        <row r="153">
          <cell r="C153">
            <v>63</v>
          </cell>
          <cell r="D153" t="str">
            <v>DISTRIBUTION</v>
          </cell>
          <cell r="E153" t="str">
            <v>PROMOTION TRAINING</v>
          </cell>
          <cell r="F153">
            <v>30</v>
          </cell>
        </row>
        <row r="154">
          <cell r="C154">
            <v>64</v>
          </cell>
          <cell r="D154" t="str">
            <v>DISTRIBUTION</v>
          </cell>
          <cell r="E154" t="str">
            <v>PROMOTION COMPENSATION</v>
          </cell>
          <cell r="F154">
            <v>90</v>
          </cell>
        </row>
        <row r="155">
          <cell r="C155">
            <v>65</v>
          </cell>
          <cell r="D155" t="str">
            <v>DISTRIBUTION</v>
          </cell>
          <cell r="E155" t="str">
            <v>CUSTOMER ATTITUDE</v>
          </cell>
          <cell r="F155">
            <v>90</v>
          </cell>
        </row>
        <row r="156">
          <cell r="C156">
            <v>66</v>
          </cell>
          <cell r="D156" t="str">
            <v>DISTRIBUTION</v>
          </cell>
          <cell r="E156" t="str">
            <v>CUSTOMER COMMUNICATION</v>
          </cell>
          <cell r="F156">
            <v>90</v>
          </cell>
        </row>
        <row r="157">
          <cell r="C157">
            <v>67</v>
          </cell>
          <cell r="D157" t="str">
            <v>DISTRIBUTION</v>
          </cell>
          <cell r="E157" t="str">
            <v>PRICING</v>
          </cell>
          <cell r="F157">
            <v>80</v>
          </cell>
        </row>
        <row r="158">
          <cell r="C158">
            <v>68</v>
          </cell>
          <cell r="D158" t="str">
            <v>DISTRIBUTION</v>
          </cell>
          <cell r="E158" t="str">
            <v>MARKET COVERAGE</v>
          </cell>
          <cell r="F158">
            <v>90</v>
          </cell>
        </row>
        <row r="159">
          <cell r="C159">
            <v>69</v>
          </cell>
          <cell r="D159" t="str">
            <v>DISTRIBUTION</v>
          </cell>
          <cell r="E159" t="str">
            <v>POTENTIAL VS. ACTUAL</v>
          </cell>
          <cell r="F159">
            <v>80</v>
          </cell>
        </row>
        <row r="160">
          <cell r="C160">
            <v>70</v>
          </cell>
          <cell r="D160" t="str">
            <v>DISTRIBUTION</v>
          </cell>
          <cell r="E160" t="str">
            <v>PRODUCTS/SERVICE ON TIME</v>
          </cell>
          <cell r="F160">
            <v>90</v>
          </cell>
        </row>
        <row r="161">
          <cell r="C161">
            <v>71</v>
          </cell>
          <cell r="D161" t="str">
            <v>DISTRIBUTION</v>
          </cell>
          <cell r="E161" t="str">
            <v>NEW CUSTOMER PROCESSING</v>
          </cell>
          <cell r="F161">
            <v>90</v>
          </cell>
        </row>
        <row r="162">
          <cell r="C162">
            <v>72</v>
          </cell>
          <cell r="D162" t="str">
            <v>DISTRIBUTION</v>
          </cell>
          <cell r="E162" t="str">
            <v>CUSTOMER INSIDE PROCESSING</v>
          </cell>
          <cell r="F162">
            <v>95</v>
          </cell>
        </row>
        <row r="163">
          <cell r="C163">
            <v>73</v>
          </cell>
          <cell r="D163" t="str">
            <v>DISTRIBUTION</v>
          </cell>
          <cell r="E163" t="str">
            <v>PROCESS METHODS</v>
          </cell>
          <cell r="F163">
            <v>90</v>
          </cell>
        </row>
        <row r="164">
          <cell r="C164">
            <v>74</v>
          </cell>
          <cell r="D164" t="str">
            <v>DISTRIBUTION</v>
          </cell>
          <cell r="E164" t="str">
            <v>SPACE UTILIZATION</v>
          </cell>
          <cell r="F164">
            <v>80</v>
          </cell>
        </row>
        <row r="165">
          <cell r="C165">
            <v>75</v>
          </cell>
          <cell r="D165" t="str">
            <v>DISTRIBUTION</v>
          </cell>
          <cell r="E165" t="str">
            <v>TERRITORY COVERAGE</v>
          </cell>
          <cell r="F165">
            <v>90</v>
          </cell>
        </row>
        <row r="166">
          <cell r="C166">
            <v>76</v>
          </cell>
          <cell r="D166" t="str">
            <v>DISTRIBUTION</v>
          </cell>
          <cell r="E166" t="str">
            <v>COMPUTER UTILIZATION</v>
          </cell>
          <cell r="F166">
            <v>90</v>
          </cell>
        </row>
        <row r="167">
          <cell r="C167">
            <v>77</v>
          </cell>
          <cell r="D167" t="str">
            <v>DISTRIBUTION</v>
          </cell>
          <cell r="E167" t="str">
            <v>CUSTOMER DIVERSIFICATION</v>
          </cell>
          <cell r="F167">
            <v>90</v>
          </cell>
        </row>
        <row r="168">
          <cell r="C168">
            <v>78</v>
          </cell>
          <cell r="D168" t="str">
            <v>DISTRIBUTION</v>
          </cell>
          <cell r="E168" t="str">
            <v>FOLLOWUP PROCESSING</v>
          </cell>
          <cell r="F168">
            <v>95</v>
          </cell>
        </row>
        <row r="169">
          <cell r="C169">
            <v>79</v>
          </cell>
          <cell r="D169" t="str">
            <v>DISTRIBUTION</v>
          </cell>
          <cell r="E169" t="str">
            <v>EQUIPMENT UTILIZATION</v>
          </cell>
          <cell r="F169">
            <v>90</v>
          </cell>
        </row>
        <row r="170">
          <cell r="C170">
            <v>80</v>
          </cell>
          <cell r="D170" t="str">
            <v>DISTRIBUTION</v>
          </cell>
          <cell r="E170" t="str">
            <v>ROUTING</v>
          </cell>
          <cell r="F170">
            <v>90</v>
          </cell>
        </row>
      </sheetData>
      <sheetData sheetId="5" refreshError="1">
        <row r="2">
          <cell r="A2" t="str">
            <v>Accounts Payable Aging</v>
          </cell>
          <cell r="B2" t="str">
            <v>Cash Flow Sensitivity AR</v>
          </cell>
          <cell r="C2" t="str">
            <v>H-Factor</v>
          </cell>
          <cell r="D2" t="str">
            <v>Productivity III</v>
          </cell>
          <cell r="E2" t="str">
            <v>Summary Analysis</v>
          </cell>
          <cell r="F2" t="str">
            <v>What-if Logit Analysis</v>
          </cell>
          <cell r="H2" t="str">
            <v>• Summary Analysis</v>
          </cell>
          <cell r="I2" t="str">
            <v>• Master Index</v>
          </cell>
          <cell r="J2" t="str">
            <v>• Industry Analysis</v>
          </cell>
          <cell r="K2" t="str">
            <v>• Productivity II</v>
          </cell>
          <cell r="L2" t="str">
            <v>• SIC Comparative RMA Analysis</v>
          </cell>
          <cell r="N2" t="str">
            <v>• Summary Analysis</v>
          </cell>
          <cell r="O2" t="str">
            <v>• Cash Flow Process</v>
          </cell>
          <cell r="P2" t="str">
            <v>• Financial Summary</v>
          </cell>
          <cell r="Q2" t="str">
            <v>• Productivity I-Survey</v>
          </cell>
          <cell r="R2" t="str">
            <v>• Times Interest Earned Ratio</v>
          </cell>
        </row>
        <row r="3">
          <cell r="A3" t="str">
            <v>Accounts Receivable Aging</v>
          </cell>
          <cell r="B3" t="str">
            <v>Chart of Accounts</v>
          </cell>
          <cell r="C3" t="str">
            <v>Industry Analysis</v>
          </cell>
          <cell r="D3" t="str">
            <v>Productivity I-Survey</v>
          </cell>
          <cell r="E3" t="str">
            <v>Support</v>
          </cell>
          <cell r="F3" t="str">
            <v>What-if Master Data Entry</v>
          </cell>
          <cell r="H3" t="str">
            <v>• Analysis Details</v>
          </cell>
          <cell r="I3" t="str">
            <v>• Accounts Payable Aging</v>
          </cell>
          <cell r="J3" t="str">
            <v>• Optimal Performance</v>
          </cell>
          <cell r="K3" t="str">
            <v>• Productivity III</v>
          </cell>
          <cell r="L3" t="str">
            <v>• Standard Industrial Codes</v>
          </cell>
          <cell r="N3" t="str">
            <v>• Analysis Details</v>
          </cell>
          <cell r="O3" t="str">
            <v>• Cash Flow Sensitivity Analysis</v>
          </cell>
          <cell r="P3" t="str">
            <v>• Forecast Analysis</v>
          </cell>
          <cell r="Q3" t="str">
            <v>• Productivity IV</v>
          </cell>
          <cell r="R3" t="str">
            <v>• Total Expenses Chart</v>
          </cell>
        </row>
        <row r="4">
          <cell r="A4" t="str">
            <v>Audit Assessment Key</v>
          </cell>
          <cell r="B4" t="str">
            <v>Comp. Balance Sheet</v>
          </cell>
          <cell r="C4" t="str">
            <v>Inventory Turnover Ratio</v>
          </cell>
          <cell r="D4" t="str">
            <v>Productivity IV</v>
          </cell>
          <cell r="E4" t="str">
            <v>The Business Audit Background</v>
          </cell>
          <cell r="F4" t="str">
            <v>What-if Proforma Balance</v>
          </cell>
          <cell r="H4" t="str">
            <v>• What-if Rating Details</v>
          </cell>
          <cell r="I4" t="str">
            <v>• Accounts Receivable Aging</v>
          </cell>
          <cell r="J4" t="str">
            <v>• Payroll Analysis</v>
          </cell>
          <cell r="K4" t="str">
            <v>• Productivity I-Survey</v>
          </cell>
          <cell r="L4" t="str">
            <v>• Weekly Profit Tracking</v>
          </cell>
          <cell r="N4" t="str">
            <v>• What-if Rating Details</v>
          </cell>
          <cell r="O4" t="str">
            <v>• Cash Flow Sensitivity AR</v>
          </cell>
          <cell r="P4" t="str">
            <v>• G&amp;A Expenses Chart</v>
          </cell>
          <cell r="Q4" t="str">
            <v>• Profit Chart</v>
          </cell>
          <cell r="R4" t="str">
            <v>• Weekly Profit Tracking</v>
          </cell>
        </row>
        <row r="5">
          <cell r="A5" t="str">
            <v>Automatic Audit</v>
          </cell>
          <cell r="B5" t="str">
            <v>Comp. Income Statement</v>
          </cell>
          <cell r="C5" t="str">
            <v>Labor Expenses Chart</v>
          </cell>
          <cell r="D5" t="str">
            <v>Profit Chart</v>
          </cell>
          <cell r="E5" t="str">
            <v>Times Interest Earned Ratio</v>
          </cell>
          <cell r="F5" t="str">
            <v>What-if Proforma Income</v>
          </cell>
          <cell r="H5" t="str">
            <v>• Master Data Entry</v>
          </cell>
          <cell r="I5" t="str">
            <v>• Credit Application</v>
          </cell>
          <cell r="J5" t="str">
            <v>• Perpetual Inventory Control</v>
          </cell>
          <cell r="K5" t="str">
            <v>• Productivity IV</v>
          </cell>
          <cell r="N5" t="str">
            <v>• Master Data Entry</v>
          </cell>
          <cell r="O5" t="str">
            <v>• Chart of Accounts</v>
          </cell>
          <cell r="P5" t="str">
            <v>• Gross Profit Margin</v>
          </cell>
          <cell r="Q5" t="str">
            <v>• Proforma Balance</v>
          </cell>
          <cell r="R5" t="str">
            <v>• What-if BE Adjusted</v>
          </cell>
        </row>
        <row r="6">
          <cell r="A6" t="str">
            <v>Average Collection Period</v>
          </cell>
          <cell r="B6" t="str">
            <v>Consultant Rating Cover Sheet</v>
          </cell>
          <cell r="C6" t="str">
            <v>License Agreement</v>
          </cell>
          <cell r="D6" t="str">
            <v>Proforma Balance</v>
          </cell>
          <cell r="E6" t="str">
            <v>Total Expenses Chart</v>
          </cell>
          <cell r="F6" t="str">
            <v>What-if Rating Details</v>
          </cell>
          <cell r="H6" t="str">
            <v>• What-if Master Data Entry</v>
          </cell>
          <cell r="I6" t="str">
            <v>• Daily Profit Tracking</v>
          </cell>
          <cell r="J6" t="str">
            <v>• Productivity I</v>
          </cell>
          <cell r="K6" t="str">
            <v>• Projected Cash Flow</v>
          </cell>
          <cell r="N6" t="str">
            <v>• What-if Master Data Entry</v>
          </cell>
          <cell r="O6" t="str">
            <v>• Comp. Balance Sheet</v>
          </cell>
          <cell r="P6" t="str">
            <v>• Industry Analysis</v>
          </cell>
          <cell r="Q6" t="str">
            <v>• Proforma Income</v>
          </cell>
          <cell r="R6" t="str">
            <v>• What-if Breakdown of Costs</v>
          </cell>
        </row>
        <row r="7">
          <cell r="A7" t="str">
            <v>BE Adjusted</v>
          </cell>
          <cell r="B7" t="str">
            <v>Copyright</v>
          </cell>
          <cell r="C7" t="str">
            <v>Logit Analysis</v>
          </cell>
          <cell r="D7" t="str">
            <v>Proforma Income</v>
          </cell>
          <cell r="E7" t="str">
            <v>Weekly Profit Tracking</v>
          </cell>
          <cell r="F7" t="str">
            <v>What-if Sales vs. Expense</v>
          </cell>
          <cell r="N7" t="str">
            <v>• Master Index</v>
          </cell>
          <cell r="O7" t="str">
            <v>• Comp. Income Statement</v>
          </cell>
          <cell r="P7" t="str">
            <v>• Inventory Turnover Ratio</v>
          </cell>
          <cell r="Q7" t="str">
            <v>• Projected Cash Flow</v>
          </cell>
          <cell r="R7" t="str">
            <v>• What-if Breakeven 4 Periods</v>
          </cell>
        </row>
        <row r="8">
          <cell r="A8" t="str">
            <v>Breakdown of Costs</v>
          </cell>
          <cell r="B8" t="str">
            <v>Cover Sheet</v>
          </cell>
          <cell r="C8" t="str">
            <v>Manual Audit</v>
          </cell>
          <cell r="D8" t="str">
            <v>Quick Ratio</v>
          </cell>
          <cell r="E8" t="str">
            <v>What-if BE Adjusted</v>
          </cell>
          <cell r="F8" t="str">
            <v>What-if Snapshot</v>
          </cell>
          <cell r="N8" t="str">
            <v>• Accounts Payable Aging</v>
          </cell>
          <cell r="O8" t="str">
            <v>• Cover Sheet</v>
          </cell>
          <cell r="P8" t="str">
            <v>• Labor Expenses Chart</v>
          </cell>
          <cell r="Q8" t="str">
            <v>• Quick Ratio</v>
          </cell>
          <cell r="R8" t="str">
            <v>• What-if Comp. Balance Sheet</v>
          </cell>
        </row>
        <row r="9">
          <cell r="A9" t="str">
            <v>Breakeven 4 Periods</v>
          </cell>
          <cell r="B9" t="str">
            <v>Credit Application</v>
          </cell>
          <cell r="C9" t="str">
            <v>Market Value Analysis</v>
          </cell>
          <cell r="D9" t="str">
            <v>Rating by Consultant</v>
          </cell>
          <cell r="E9" t="str">
            <v>What-if Breakdown of Costs</v>
          </cell>
          <cell r="F9" t="str">
            <v>What-if Springate</v>
          </cell>
          <cell r="N9" t="str">
            <v>• Accounts Receivable Aging</v>
          </cell>
          <cell r="O9" t="str">
            <v>• Credit Application</v>
          </cell>
          <cell r="P9" t="str">
            <v>• Market Value Analysis</v>
          </cell>
          <cell r="Q9" t="str">
            <v>• Rating By Owner</v>
          </cell>
          <cell r="R9" t="str">
            <v>• What-if Comp. Income Statement</v>
          </cell>
        </row>
        <row r="10">
          <cell r="A10" t="str">
            <v>Breakeven Analysis</v>
          </cell>
          <cell r="B10" t="str">
            <v>Current Ratio</v>
          </cell>
          <cell r="C10" t="str">
            <v>Market Value Explained</v>
          </cell>
          <cell r="D10" t="str">
            <v>Rating By Consultant Summary</v>
          </cell>
          <cell r="E10" t="str">
            <v>What-if Breakeven 4 Periods</v>
          </cell>
          <cell r="F10" t="str">
            <v>What-if Stock Valuation</v>
          </cell>
          <cell r="N10" t="str">
            <v>• Average Collection Period</v>
          </cell>
          <cell r="O10" t="str">
            <v>• Current Ratio</v>
          </cell>
          <cell r="P10" t="str">
            <v>• Materials Cost Chart</v>
          </cell>
          <cell r="Q10" t="str">
            <v>• Rating By Owner Summary</v>
          </cell>
          <cell r="R10" t="str">
            <v>• What-if Cover Sheet</v>
          </cell>
        </row>
        <row r="11">
          <cell r="A11" t="str">
            <v>Breakeven Analysis (2)</v>
          </cell>
          <cell r="B11" t="str">
            <v>Current Summary Chart</v>
          </cell>
          <cell r="C11" t="str">
            <v>Master Data Entry</v>
          </cell>
          <cell r="D11" t="str">
            <v>Rating By Owner</v>
          </cell>
          <cell r="E11" t="str">
            <v>What-if Breakeven Analysis</v>
          </cell>
          <cell r="F11" t="str">
            <v>What-if Z-Score (1) Chart</v>
          </cell>
          <cell r="N11" t="str">
            <v>• BE Adjusted</v>
          </cell>
          <cell r="O11" t="str">
            <v>• Current Summary Chart</v>
          </cell>
          <cell r="P11" t="str">
            <v>• Net Profit Margin</v>
          </cell>
          <cell r="Q11" t="str">
            <v>• Ratios Introduction</v>
          </cell>
          <cell r="R11" t="str">
            <v>• What-if Executive Summary</v>
          </cell>
        </row>
        <row r="12">
          <cell r="A12" t="str">
            <v>Breakeven Analysis (3)</v>
          </cell>
          <cell r="B12" t="str">
            <v>Daily Profit Tracking</v>
          </cell>
          <cell r="C12" t="str">
            <v>Master Index</v>
          </cell>
          <cell r="D12" t="str">
            <v>Rating By Owner Summary</v>
          </cell>
          <cell r="E12" t="str">
            <v>What-if Breakeven Analysis (2)</v>
          </cell>
          <cell r="F12" t="str">
            <v>What-if Z-Score (2) Chart</v>
          </cell>
          <cell r="N12" t="str">
            <v>• Breakdown of Costs</v>
          </cell>
          <cell r="O12" t="str">
            <v>• Daily Profit Tracking</v>
          </cell>
          <cell r="P12" t="str">
            <v>• Optimal Performance</v>
          </cell>
          <cell r="Q12" t="str">
            <v>• Return on Assets</v>
          </cell>
          <cell r="R12" t="str">
            <v>• What-if Expanded Ratios</v>
          </cell>
        </row>
        <row r="13">
          <cell r="A13" t="str">
            <v>Breakeven Analysis (4)</v>
          </cell>
          <cell r="B13" t="str">
            <v>Dashboard</v>
          </cell>
          <cell r="C13" t="str">
            <v>Materials Cost Chart</v>
          </cell>
          <cell r="D13" t="str">
            <v>Rating Details</v>
          </cell>
          <cell r="E13" t="str">
            <v>What-if Breakeven Analysis (3)</v>
          </cell>
          <cell r="F13" t="str">
            <v>What-if Z-Score (3) Chart</v>
          </cell>
          <cell r="N13" t="str">
            <v>• Breakeven 4 Periods</v>
          </cell>
          <cell r="O13" t="str">
            <v>• Debt Ratio</v>
          </cell>
          <cell r="P13" t="str">
            <v>• Owner Rating Cover Sheet</v>
          </cell>
          <cell r="Q13" t="str">
            <v>• Return on Equity</v>
          </cell>
          <cell r="R13" t="str">
            <v>• What-if Financial Summary</v>
          </cell>
        </row>
        <row r="14">
          <cell r="A14" t="str">
            <v>Break-Even Applied</v>
          </cell>
          <cell r="B14" t="str">
            <v>Debt Ratio</v>
          </cell>
          <cell r="C14" t="str">
            <v>Mother</v>
          </cell>
          <cell r="D14" t="str">
            <v>Ratios Introduction</v>
          </cell>
          <cell r="E14" t="str">
            <v>What-if Breakeven Analysis (4)</v>
          </cell>
          <cell r="F14" t="str">
            <v>What-if Z-Score Analysis (1)</v>
          </cell>
          <cell r="N14" t="str">
            <v>• Break-Even Applied</v>
          </cell>
          <cell r="O14" t="str">
            <v>• Earnings Per Share</v>
          </cell>
          <cell r="P14" t="str">
            <v>• Ownership Chart</v>
          </cell>
          <cell r="Q14" t="str">
            <v>• Sales Performance Chart</v>
          </cell>
          <cell r="R14" t="str">
            <v>• What-if Forecast Analysis</v>
          </cell>
        </row>
        <row r="15">
          <cell r="A15" t="str">
            <v>Business Audit Introduction</v>
          </cell>
          <cell r="B15" t="str">
            <v>Earnings Per Share</v>
          </cell>
          <cell r="C15" t="str">
            <v>Mother 4 Periods</v>
          </cell>
          <cell r="D15" t="str">
            <v>Return on Assets</v>
          </cell>
          <cell r="E15" t="str">
            <v>What-if Cash Flow 4 Years</v>
          </cell>
          <cell r="F15" t="str">
            <v>What-if Z-Score Analysis (2)</v>
          </cell>
          <cell r="N15" t="str">
            <v>• Cash Flow 4 Yrs Quarterly</v>
          </cell>
          <cell r="O15" t="str">
            <v>• Equity Ratio</v>
          </cell>
          <cell r="P15" t="str">
            <v>• Payroll Analysis</v>
          </cell>
          <cell r="Q15" t="str">
            <v>• Sales Projection Chart</v>
          </cell>
          <cell r="R15" t="str">
            <v>• What-if Proforma Balance</v>
          </cell>
        </row>
        <row r="16">
          <cell r="A16" t="str">
            <v>Cash Flow 4 Years</v>
          </cell>
          <cell r="B16" t="str">
            <v>Equity Ratio</v>
          </cell>
          <cell r="C16" t="str">
            <v>Mother Quick</v>
          </cell>
          <cell r="D16" t="str">
            <v>Return on Equity</v>
          </cell>
          <cell r="E16" t="str">
            <v>What-if Cash Flow 8 Years</v>
          </cell>
          <cell r="F16" t="str">
            <v>What-if Z-Score Analysis (3)</v>
          </cell>
          <cell r="N16" t="str">
            <v>• Cash Flow Cycle</v>
          </cell>
          <cell r="O16" t="str">
            <v>• Executive Summary</v>
          </cell>
          <cell r="P16" t="str">
            <v>• Perpetual Inventory Control</v>
          </cell>
          <cell r="Q16" t="str">
            <v>• Sales vs. Expense</v>
          </cell>
          <cell r="R16" t="str">
            <v>• What-if Proforma Income</v>
          </cell>
        </row>
        <row r="17">
          <cell r="A17" t="str">
            <v>Cash Flow 4 Yrs Quarterly</v>
          </cell>
          <cell r="B17" t="str">
            <v>Executive Summary</v>
          </cell>
          <cell r="C17" t="str">
            <v>Net Profit Margin</v>
          </cell>
          <cell r="D17" t="str">
            <v>Sales Performance Chart</v>
          </cell>
          <cell r="E17" t="str">
            <v>What-if Comp. Balance Sheet</v>
          </cell>
          <cell r="F17" t="str">
            <v>What-if Z-Score Explained</v>
          </cell>
          <cell r="N17" t="str">
            <v>• Cash Flow Forecast 12 Months</v>
          </cell>
          <cell r="O17" t="str">
            <v>• Expanded Ratios</v>
          </cell>
          <cell r="P17" t="str">
            <v>• Productivity I</v>
          </cell>
          <cell r="Q17" t="str">
            <v>• SIC Comparative RMA Analysis</v>
          </cell>
          <cell r="R17" t="str">
            <v>• What-if Projected Cash Flow</v>
          </cell>
        </row>
        <row r="18">
          <cell r="A18" t="str">
            <v>Cash Flow 8 Years</v>
          </cell>
          <cell r="B18" t="str">
            <v>Expanded Ratios</v>
          </cell>
          <cell r="C18" t="str">
            <v>Optimal Performance</v>
          </cell>
          <cell r="D18" t="str">
            <v>Sales Projection Chart</v>
          </cell>
          <cell r="E18" t="str">
            <v>What-if Comp. Income Statement</v>
          </cell>
          <cell r="F18" t="str">
            <v>Z-Score (1) Chart</v>
          </cell>
          <cell r="N18" t="str">
            <v>• Cash Flow Forecast Daily</v>
          </cell>
          <cell r="O18" t="str">
            <v>• Expense Analysis</v>
          </cell>
          <cell r="P18" t="str">
            <v>• Productivity II</v>
          </cell>
          <cell r="Q18" t="str">
            <v>• Snapshot</v>
          </cell>
          <cell r="R18" t="str">
            <v>• What-if Sales vs. Expense</v>
          </cell>
        </row>
        <row r="19">
          <cell r="A19" t="str">
            <v>Cash Flow Cycle</v>
          </cell>
          <cell r="B19" t="str">
            <v>Expense Analysis</v>
          </cell>
          <cell r="C19" t="str">
            <v>Owner Rating Cover Sheet</v>
          </cell>
          <cell r="D19" t="str">
            <v>Sales vs. Expense</v>
          </cell>
          <cell r="E19" t="str">
            <v>What-if Cover Sheet</v>
          </cell>
          <cell r="F19" t="str">
            <v>Z-Score (2) Chart</v>
          </cell>
        </row>
        <row r="20">
          <cell r="A20" t="str">
            <v>Cash Flow Forecast 12 Months</v>
          </cell>
          <cell r="B20" t="str">
            <v>Expense Budget</v>
          </cell>
          <cell r="C20" t="str">
            <v>Ownership Chart</v>
          </cell>
          <cell r="D20" t="str">
            <v>SIC Comparative RMA Analysis</v>
          </cell>
          <cell r="E20" t="str">
            <v>What-if Executive Summary</v>
          </cell>
          <cell r="F20" t="str">
            <v>Z-Score (3) Chart</v>
          </cell>
        </row>
        <row r="21">
          <cell r="A21" t="str">
            <v>Cash Flow Forecast Daily</v>
          </cell>
          <cell r="B21" t="str">
            <v>Financial Summary</v>
          </cell>
          <cell r="C21" t="str">
            <v>Payroll Analysis</v>
          </cell>
          <cell r="D21" t="str">
            <v>Snapshot</v>
          </cell>
          <cell r="E21" t="str">
            <v>What-if Expanded Ratios</v>
          </cell>
          <cell r="F21" t="str">
            <v>Z-Score Analysis (1)</v>
          </cell>
        </row>
        <row r="22">
          <cell r="A22" t="str">
            <v>Cash Flow Forecast Weekly</v>
          </cell>
          <cell r="B22" t="str">
            <v>Forecast Analysis</v>
          </cell>
          <cell r="C22" t="str">
            <v>Perpetual Inventory Control</v>
          </cell>
          <cell r="D22" t="str">
            <v>Springate</v>
          </cell>
          <cell r="E22" t="str">
            <v>What-if Financial Summary</v>
          </cell>
          <cell r="F22" t="str">
            <v>Z-Score Analysis (2)</v>
          </cell>
        </row>
        <row r="23">
          <cell r="A23" t="str">
            <v>Cash Flow Process</v>
          </cell>
          <cell r="B23" t="str">
            <v>G&amp;A Expenses Chart</v>
          </cell>
          <cell r="C23" t="str">
            <v>Productivity I</v>
          </cell>
          <cell r="D23" t="str">
            <v>Standard Industrial Codes</v>
          </cell>
          <cell r="E23" t="str">
            <v>What-if Forecast Analysis</v>
          </cell>
          <cell r="F23" t="str">
            <v>Z-Score Analysis (3)</v>
          </cell>
        </row>
        <row r="24">
          <cell r="A24" t="str">
            <v>Cash Flow Sensitivity Analysis</v>
          </cell>
          <cell r="B24" t="str">
            <v>Gross Profit Margin</v>
          </cell>
          <cell r="C24" t="str">
            <v>Productivity II</v>
          </cell>
          <cell r="D24" t="str">
            <v>Stock Valuation</v>
          </cell>
          <cell r="E24" t="str">
            <v>What-if H-Factor</v>
          </cell>
          <cell r="F24" t="str">
            <v>Z-Score Explained</v>
          </cell>
          <cell r="N24" t="str">
            <v>• Cash Flow Forecast Weekly</v>
          </cell>
          <cell r="O24" t="str">
            <v>• Expense Budget</v>
          </cell>
          <cell r="P24" t="str">
            <v>• Productivity III</v>
          </cell>
          <cell r="Q24" t="str">
            <v>• Standard Industrial Codes</v>
          </cell>
          <cell r="R24" t="str">
            <v>• What-if Snapshot</v>
          </cell>
        </row>
        <row r="31">
          <cell r="A31" t="str">
            <v>Mother</v>
          </cell>
          <cell r="B31" t="str">
            <v>Executive Summary</v>
          </cell>
          <cell r="C31" t="str">
            <v>What-if Sales vs. Expense</v>
          </cell>
          <cell r="D31" t="str">
            <v>What-if Z-Score (3) Chart</v>
          </cell>
          <cell r="E31" t="str">
            <v>Productivity III</v>
          </cell>
          <cell r="F31" t="str">
            <v>Expanded Ratios</v>
          </cell>
          <cell r="H31" t="str">
            <v>• Summary Analysis</v>
          </cell>
          <cell r="I31" t="str">
            <v>• Master Index</v>
          </cell>
          <cell r="J31" t="str">
            <v>• Productivity I-Survey</v>
          </cell>
          <cell r="K31" t="str">
            <v>• SIC Comparative RMA Analysis</v>
          </cell>
          <cell r="L31" t="str">
            <v>• Accounts Receivable Aging</v>
          </cell>
          <cell r="N31" t="str">
            <v>• Summary Analysis</v>
          </cell>
          <cell r="O31" t="str">
            <v>• Forecast Analysis</v>
          </cell>
          <cell r="P31" t="str">
            <v>• Break-Even Applied</v>
          </cell>
          <cell r="Q31" t="str">
            <v>• Productivity IV</v>
          </cell>
          <cell r="R31" t="str">
            <v>• Times Interest Earned Ratio</v>
          </cell>
        </row>
        <row r="32">
          <cell r="A32" t="str">
            <v>Master Index</v>
          </cell>
          <cell r="B32" t="str">
            <v>What-if Executive Summary</v>
          </cell>
          <cell r="C32" t="str">
            <v>Stock Valuation</v>
          </cell>
          <cell r="D32" t="str">
            <v>Z-Score Analysis (1)</v>
          </cell>
          <cell r="E32" t="str">
            <v>Productivity IV</v>
          </cell>
          <cell r="F32" t="str">
            <v>What-if Expanded Ratios</v>
          </cell>
          <cell r="H32" t="str">
            <v>• Analysis Details</v>
          </cell>
          <cell r="I32" t="str">
            <v>• Optimal Performance</v>
          </cell>
          <cell r="J32" t="str">
            <v>• Productivity I</v>
          </cell>
          <cell r="K32" t="str">
            <v>• Standard Industrial Codes</v>
          </cell>
          <cell r="L32" t="str">
            <v>• Accounts Payable Aging</v>
          </cell>
          <cell r="N32" t="str">
            <v>• Analysis Details</v>
          </cell>
          <cell r="O32" t="str">
            <v>• What-if Forecast Analysis</v>
          </cell>
          <cell r="P32" t="str">
            <v>• Breakeven 4 Periods</v>
          </cell>
          <cell r="Q32" t="str">
            <v>• Owner Rating Cover Sheet</v>
          </cell>
          <cell r="R32" t="str">
            <v>• Expanded Ratios</v>
          </cell>
        </row>
        <row r="33">
          <cell r="A33" t="str">
            <v>Summary Analysis</v>
          </cell>
          <cell r="B33" t="str">
            <v>Comp. Income Statement</v>
          </cell>
          <cell r="C33" t="str">
            <v>What-if Stock Valuation</v>
          </cell>
          <cell r="D33" t="str">
            <v>What-if Z-Score Analysis (1)</v>
          </cell>
          <cell r="E33" t="str">
            <v>Rating by Consultant</v>
          </cell>
          <cell r="F33" t="str">
            <v>Daily Profit Tracking</v>
          </cell>
          <cell r="H33" t="str">
            <v>• What-if Rating Details</v>
          </cell>
          <cell r="I33" t="str">
            <v>• Payroll Analysis</v>
          </cell>
          <cell r="J33" t="str">
            <v>• Productivity II</v>
          </cell>
          <cell r="K33" t="str">
            <v>• Daily Profit Tracking</v>
          </cell>
          <cell r="L33" t="str">
            <v>• Perpetual Inventory Control</v>
          </cell>
          <cell r="N33" t="str">
            <v>• What-if Rating Details</v>
          </cell>
          <cell r="O33" t="str">
            <v>• Market Value Analysis</v>
          </cell>
          <cell r="P33" t="str">
            <v>• What-if Breakeven 4 Periods</v>
          </cell>
          <cell r="Q33" t="str">
            <v>• Rating By Owner</v>
          </cell>
          <cell r="R33" t="str">
            <v>• What-if Expanded Ratios</v>
          </cell>
        </row>
        <row r="34">
          <cell r="A34" t="str">
            <v>Rating Details</v>
          </cell>
          <cell r="B34" t="str">
            <v>What-if Comp. Income Statement</v>
          </cell>
          <cell r="C34" t="str">
            <v>Breakdown of Costs</v>
          </cell>
          <cell r="D34" t="str">
            <v>Z-Score Analysis (2)</v>
          </cell>
          <cell r="E34" t="str">
            <v>Consultant Rating Cover Sheet</v>
          </cell>
          <cell r="F34" t="str">
            <v>Weekly Profit Tracking</v>
          </cell>
          <cell r="H34" t="str">
            <v>• Master Data Entry</v>
          </cell>
          <cell r="I34" t="str">
            <v>• Projected Cash Flow</v>
          </cell>
          <cell r="J34" t="str">
            <v>• Productivity III</v>
          </cell>
          <cell r="K34" t="str">
            <v>• Weekly Profit Tracking</v>
          </cell>
          <cell r="N34" t="str">
            <v>• Master Data Entry</v>
          </cell>
          <cell r="O34" t="str">
            <v>• Optimal Performance</v>
          </cell>
          <cell r="P34" t="str">
            <v>• Current Summary Chart</v>
          </cell>
          <cell r="Q34" t="str">
            <v>• Rating By Owner Summary</v>
          </cell>
          <cell r="R34" t="str">
            <v>• Daily Profit Tracking</v>
          </cell>
        </row>
        <row r="35">
          <cell r="A35" t="str">
            <v>What-if Rating Details</v>
          </cell>
          <cell r="B35" t="str">
            <v>Comp. Balance Sheet</v>
          </cell>
          <cell r="C35" t="str">
            <v>What-if Breakdown of Costs</v>
          </cell>
          <cell r="D35" t="str">
            <v>What-if Z-Score Analysis (2)</v>
          </cell>
          <cell r="E35" t="str">
            <v>Rating By Consultant Summary</v>
          </cell>
          <cell r="F35" t="str">
            <v>Credit Application</v>
          </cell>
          <cell r="H35" t="str">
            <v>• What-if Master Data Entry</v>
          </cell>
          <cell r="I35" t="str">
            <v>• Industry Analysis</v>
          </cell>
          <cell r="J35" t="str">
            <v>• Productivity IV</v>
          </cell>
          <cell r="K35" t="str">
            <v>• Credit Application</v>
          </cell>
          <cell r="N35" t="str">
            <v>• What-if Master Data Entry</v>
          </cell>
          <cell r="O35" t="str">
            <v>• Payroll Analysis</v>
          </cell>
          <cell r="P35" t="str">
            <v>• Sales Performance Chart</v>
          </cell>
          <cell r="Q35" t="str">
            <v>• SIC Comparative RMA Analysis</v>
          </cell>
          <cell r="R35" t="str">
            <v>• Weekly Profit Tracking</v>
          </cell>
        </row>
        <row r="36">
          <cell r="A36" t="str">
            <v>Master Data Entry</v>
          </cell>
          <cell r="B36" t="str">
            <v>What-if Comp. Balance Sheet</v>
          </cell>
          <cell r="C36" t="str">
            <v>BE Adjusted</v>
          </cell>
          <cell r="D36" t="str">
            <v>Z-Score Analysis (3)</v>
          </cell>
          <cell r="E36" t="str">
            <v>Rating By Owner</v>
          </cell>
          <cell r="F36" t="str">
            <v>Accounts Receivable Aging</v>
          </cell>
          <cell r="N36" t="str">
            <v>• Master Index</v>
          </cell>
          <cell r="O36" t="str">
            <v>• Expense Analysis</v>
          </cell>
          <cell r="P36" t="str">
            <v>• Total Expenses Chart</v>
          </cell>
          <cell r="Q36" t="str">
            <v>• Standard Industrial Codes</v>
          </cell>
          <cell r="R36" t="str">
            <v>• Credit Application</v>
          </cell>
        </row>
        <row r="37">
          <cell r="A37" t="str">
            <v>What-if Master Data Entry</v>
          </cell>
          <cell r="B37" t="str">
            <v>Logit Analysis</v>
          </cell>
          <cell r="C37" t="str">
            <v>What-if BE Adjusted</v>
          </cell>
          <cell r="D37" t="str">
            <v>What-if Z-Score Analysis (3)</v>
          </cell>
          <cell r="E37" t="str">
            <v>Owner Rating Cover Sheet</v>
          </cell>
          <cell r="F37" t="str">
            <v>Accounts Payable Aging</v>
          </cell>
          <cell r="N37" t="str">
            <v>• Snapshot</v>
          </cell>
          <cell r="O37" t="str">
            <v>• Proforma Balance</v>
          </cell>
          <cell r="P37" t="str">
            <v>• Materials Cost Chart</v>
          </cell>
          <cell r="Q37" t="str">
            <v>• Ratios Introduction</v>
          </cell>
          <cell r="R37" t="str">
            <v>• Accounts Receivable Aging</v>
          </cell>
        </row>
        <row r="38">
          <cell r="A38" t="str">
            <v>Forecast Analysis</v>
          </cell>
          <cell r="B38" t="str">
            <v>What-if Logit Analysis</v>
          </cell>
          <cell r="C38" t="str">
            <v>Break-Even Applied</v>
          </cell>
          <cell r="D38" t="str">
            <v>Z-Score Explained</v>
          </cell>
          <cell r="E38" t="str">
            <v>Rating By Owner Summary</v>
          </cell>
          <cell r="F38" t="str">
            <v>Perpetual Inventory Control</v>
          </cell>
          <cell r="N38" t="str">
            <v>• What-if Snapshot</v>
          </cell>
          <cell r="O38" t="str">
            <v>• What-if Proforma Balance</v>
          </cell>
          <cell r="P38" t="str">
            <v>• G&amp;A Expenses Chart</v>
          </cell>
          <cell r="Q38" t="str">
            <v>• Current Ratio</v>
          </cell>
          <cell r="R38" t="str">
            <v>• Accounts Payable Aging</v>
          </cell>
        </row>
        <row r="39">
          <cell r="A39" t="str">
            <v>What-if Forecast Analysis</v>
          </cell>
          <cell r="B39" t="str">
            <v>H-Factor</v>
          </cell>
          <cell r="C39" t="str">
            <v>Breakeven 4 Periods</v>
          </cell>
          <cell r="D39" t="str">
            <v>What-if Z-Score Explained</v>
          </cell>
          <cell r="E39" t="str">
            <v>SIC Comparative RMA Analysis</v>
          </cell>
          <cell r="F39" t="str">
            <v>Cash Flow Process</v>
          </cell>
        </row>
        <row r="40">
          <cell r="A40" t="str">
            <v>Financial Summary</v>
          </cell>
          <cell r="B40" t="str">
            <v>What-if H-Factor</v>
          </cell>
          <cell r="C40" t="str">
            <v>What-if Breakeven 4 Periods</v>
          </cell>
          <cell r="D40" t="str">
            <v>Current Summary Chart</v>
          </cell>
          <cell r="E40" t="str">
            <v>Standard Industrial Codes</v>
          </cell>
          <cell r="F40" t="str">
            <v>Cash Flow Cycle</v>
          </cell>
        </row>
        <row r="41">
          <cell r="A41" t="str">
            <v>What-if Financial Summary</v>
          </cell>
          <cell r="B41" t="str">
            <v>Springate</v>
          </cell>
          <cell r="C41" t="str">
            <v>Breakeven Analysis</v>
          </cell>
          <cell r="D41" t="str">
            <v>Sales Performance Chart</v>
          </cell>
          <cell r="E41" t="str">
            <v>Ratios Introduction</v>
          </cell>
          <cell r="F41" t="str">
            <v>Cash Flow 4 Years</v>
          </cell>
        </row>
        <row r="42">
          <cell r="A42" t="str">
            <v>The Business Audit Background</v>
          </cell>
          <cell r="B42" t="str">
            <v>What-if Springate</v>
          </cell>
          <cell r="C42" t="str">
            <v>What-if Breakeven Analysis</v>
          </cell>
          <cell r="D42" t="str">
            <v>Total Expenses Chart</v>
          </cell>
          <cell r="E42" t="str">
            <v>Current Ratio</v>
          </cell>
          <cell r="F42" t="str">
            <v>What-if Cash Flow 4 Years</v>
          </cell>
        </row>
        <row r="43">
          <cell r="A43" t="str">
            <v>Business Audit Introduction</v>
          </cell>
          <cell r="B43" t="str">
            <v>Market Value Explained</v>
          </cell>
          <cell r="C43" t="str">
            <v>Breakeven Analysis (2)</v>
          </cell>
          <cell r="D43" t="str">
            <v>Materials Cost Chart</v>
          </cell>
          <cell r="E43" t="str">
            <v>Quick Ratio</v>
          </cell>
          <cell r="F43" t="str">
            <v>Cash Flow 8 Years</v>
          </cell>
        </row>
        <row r="44">
          <cell r="A44" t="str">
            <v>Automatic Audit</v>
          </cell>
          <cell r="B44" t="str">
            <v>Market Value Analysis</v>
          </cell>
          <cell r="C44" t="str">
            <v>What-if Breakeven Analysis (2)</v>
          </cell>
          <cell r="D44" t="str">
            <v>G&amp;A Expenses Chart</v>
          </cell>
          <cell r="E44" t="str">
            <v>Earnings Per Share</v>
          </cell>
          <cell r="F44" t="str">
            <v>What-if Cash Flow 8 Years</v>
          </cell>
        </row>
        <row r="45">
          <cell r="A45" t="str">
            <v>Manual Audit</v>
          </cell>
          <cell r="B45" t="str">
            <v>Optimal Performance</v>
          </cell>
          <cell r="C45" t="str">
            <v>Breakeven Analysis (3)</v>
          </cell>
          <cell r="D45" t="str">
            <v>Sales Projection Chart</v>
          </cell>
          <cell r="E45" t="str">
            <v>Gross Profit Margin</v>
          </cell>
          <cell r="F45" t="str">
            <v>Cash Flow Forecast Daily</v>
          </cell>
        </row>
        <row r="46">
          <cell r="A46" t="str">
            <v>Audit Assessment Key</v>
          </cell>
          <cell r="B46" t="str">
            <v>Payroll Analysis</v>
          </cell>
          <cell r="C46" t="str">
            <v>What-if Breakeven Analysis (3)</v>
          </cell>
          <cell r="D46" t="str">
            <v>Profit Chart</v>
          </cell>
          <cell r="E46" t="str">
            <v>Net Profit Margin</v>
          </cell>
          <cell r="F46" t="str">
            <v>Cash Flow Forecast Weekly</v>
          </cell>
          <cell r="N46" t="str">
            <v>• Cover Sheet</v>
          </cell>
          <cell r="O46" t="str">
            <v>• Proforma Income</v>
          </cell>
          <cell r="P46" t="str">
            <v>• Sales Projection Chart</v>
          </cell>
          <cell r="Q46" t="str">
            <v>• Quick Ratio</v>
          </cell>
          <cell r="R46" t="str">
            <v>• Perpetual Inventory Control</v>
          </cell>
        </row>
        <row r="47">
          <cell r="A47" t="str">
            <v>Mother 4 Periods</v>
          </cell>
          <cell r="B47" t="str">
            <v>Expense Analysis</v>
          </cell>
          <cell r="C47" t="str">
            <v>Breakeven Analysis (4)</v>
          </cell>
          <cell r="D47" t="str">
            <v>Ownership Chart</v>
          </cell>
          <cell r="E47" t="str">
            <v>Return on Assets</v>
          </cell>
          <cell r="F47" t="str">
            <v>Cash Flow Forecast 12 Months</v>
          </cell>
          <cell r="N47" t="str">
            <v>• What-if Cover Sheet</v>
          </cell>
          <cell r="O47" t="str">
            <v>• What-if Proforma Income</v>
          </cell>
          <cell r="P47" t="str">
            <v>• Profit Chart</v>
          </cell>
          <cell r="Q47" t="str">
            <v>• Earnings Per Share</v>
          </cell>
          <cell r="R47" t="str">
            <v>• Cash Flow Cycle</v>
          </cell>
        </row>
        <row r="48">
          <cell r="A48" t="str">
            <v>Mother Quick</v>
          </cell>
          <cell r="B48" t="str">
            <v>Expense Budget</v>
          </cell>
          <cell r="C48" t="str">
            <v>What-if Breakeven Analysis (4)</v>
          </cell>
          <cell r="D48" t="str">
            <v>Labor Expenses Chart</v>
          </cell>
          <cell r="E48" t="str">
            <v>Return on Equity</v>
          </cell>
          <cell r="F48" t="str">
            <v>Cash Flow 4 Yrs Quarterly</v>
          </cell>
          <cell r="N48" t="str">
            <v>• Executive Summary</v>
          </cell>
          <cell r="O48" t="str">
            <v>• Projected Cash Flow</v>
          </cell>
          <cell r="P48" t="str">
            <v>• Ownership Chart</v>
          </cell>
          <cell r="Q48" t="str">
            <v>• Gross Profit Margin</v>
          </cell>
          <cell r="R48" t="str">
            <v>• Cash Flow Process</v>
          </cell>
        </row>
        <row r="49">
          <cell r="A49" t="str">
            <v>Dashboard</v>
          </cell>
          <cell r="B49" t="str">
            <v>Proforma Balance</v>
          </cell>
          <cell r="C49" t="str">
            <v>Z-Score (1) Chart</v>
          </cell>
          <cell r="D49" t="str">
            <v>Industry Analysis</v>
          </cell>
          <cell r="E49" t="str">
            <v>Average Collection Period</v>
          </cell>
          <cell r="F49" t="str">
            <v>Cash Flow Sensitivity Analysis</v>
          </cell>
          <cell r="N49" t="str">
            <v>• What-if Executive Summary</v>
          </cell>
          <cell r="O49" t="str">
            <v>• What-if Projected Cash Flow</v>
          </cell>
          <cell r="P49" t="str">
            <v>• Labor Expenses Chart</v>
          </cell>
          <cell r="Q49" t="str">
            <v>• Net Profit Margin</v>
          </cell>
          <cell r="R49" t="str">
            <v>• Cash Flow Forecast Daily</v>
          </cell>
        </row>
        <row r="50">
          <cell r="A50" t="str">
            <v>Snapshot</v>
          </cell>
          <cell r="B50" t="str">
            <v>What-if Proforma Balance</v>
          </cell>
          <cell r="C50" t="str">
            <v>What-if Z-Score (1) Chart</v>
          </cell>
          <cell r="D50" t="str">
            <v>Chart of Accounts</v>
          </cell>
          <cell r="E50" t="str">
            <v>Inventory Turnover Ratio</v>
          </cell>
          <cell r="F50" t="str">
            <v>Cash Flow Sensitivity AR</v>
          </cell>
          <cell r="N50" t="str">
            <v>• Comp. Income Statement</v>
          </cell>
          <cell r="O50" t="str">
            <v>• Sales vs. Expense</v>
          </cell>
          <cell r="P50" t="str">
            <v>• Industry Analysis</v>
          </cell>
          <cell r="Q50" t="str">
            <v>• Return on Assets</v>
          </cell>
          <cell r="R50" t="str">
            <v>• Cash Flow Forecast Weekly</v>
          </cell>
        </row>
        <row r="51">
          <cell r="A51" t="str">
            <v>What-if Snapshot</v>
          </cell>
          <cell r="B51" t="str">
            <v>Proforma Income</v>
          </cell>
          <cell r="C51" t="str">
            <v>Z-Score (2) Chart</v>
          </cell>
          <cell r="D51" t="str">
            <v>Productivity I-Survey</v>
          </cell>
          <cell r="E51" t="str">
            <v>Debt Ratio</v>
          </cell>
          <cell r="F51" t="str">
            <v>Copyright</v>
          </cell>
          <cell r="N51" t="str">
            <v>• What-if Comp. Income Statement</v>
          </cell>
          <cell r="O51" t="str">
            <v>• What-if Sales vs. Expense</v>
          </cell>
          <cell r="P51" t="str">
            <v>• Chart of Accounts</v>
          </cell>
          <cell r="Q51" t="str">
            <v>• Return on Equity</v>
          </cell>
          <cell r="R51" t="str">
            <v>• Cash Flow Forecast 12 Months</v>
          </cell>
        </row>
        <row r="52">
          <cell r="A52" t="str">
            <v>Cover Sheet</v>
          </cell>
          <cell r="B52" t="str">
            <v>What-if Proforma Income</v>
          </cell>
          <cell r="C52" t="str">
            <v>What-if Z-Score (2) Chart</v>
          </cell>
          <cell r="D52" t="str">
            <v>Productivity I</v>
          </cell>
          <cell r="E52" t="str">
            <v>Equity Ratio</v>
          </cell>
          <cell r="F52" t="str">
            <v>Support</v>
          </cell>
          <cell r="N52" t="str">
            <v>• Comp. Balance Sheet</v>
          </cell>
          <cell r="O52" t="str">
            <v>• Breakdown of Costs</v>
          </cell>
          <cell r="P52" t="str">
            <v>• Productivity I-Survey</v>
          </cell>
          <cell r="Q52" t="str">
            <v>• Average Collection Period</v>
          </cell>
          <cell r="R52" t="str">
            <v>• Cash Flow 4 Yrs Quarterly</v>
          </cell>
        </row>
        <row r="53">
          <cell r="A53" t="str">
            <v>What-if Cover Sheet</v>
          </cell>
          <cell r="B53" t="str">
            <v>Sales vs. Expense</v>
          </cell>
          <cell r="C53" t="str">
            <v>Z-Score (3) Chart</v>
          </cell>
          <cell r="D53" t="str">
            <v>Productivity II</v>
          </cell>
          <cell r="E53" t="str">
            <v>Times Interest Earned Ratio</v>
          </cell>
          <cell r="F53" t="str">
            <v>License Agreement</v>
          </cell>
          <cell r="N53" t="str">
            <v>• What-if Comp. Balance Sheet</v>
          </cell>
          <cell r="O53" t="str">
            <v>• What-if Breakdown of Costs</v>
          </cell>
          <cell r="P53" t="str">
            <v>• Productivity I</v>
          </cell>
          <cell r="Q53" t="str">
            <v>• Inventory Turnover Ratio</v>
          </cell>
          <cell r="R53" t="str">
            <v>• Cash Flow Sensitivity Analysis</v>
          </cell>
        </row>
        <row r="54">
          <cell r="N54" t="str">
            <v>• Financial Summary</v>
          </cell>
          <cell r="O54" t="str">
            <v>• BE Adjusted</v>
          </cell>
          <cell r="P54" t="str">
            <v>• Productivity II</v>
          </cell>
          <cell r="Q54" t="str">
            <v>• Debt Ratio</v>
          </cell>
          <cell r="R54" t="str">
            <v>• Cash Flow Sensitivity AR</v>
          </cell>
        </row>
        <row r="55">
          <cell r="N55" t="str">
            <v>• What-if Financial Summary</v>
          </cell>
          <cell r="O55" t="str">
            <v>• What-if BE Adjusted</v>
          </cell>
          <cell r="P55" t="str">
            <v>• Productivity III</v>
          </cell>
          <cell r="Q55" t="str">
            <v>• Equity Ratio</v>
          </cell>
          <cell r="R55" t="str">
            <v>• Expense Budget</v>
          </cell>
        </row>
      </sheetData>
      <sheetData sheetId="6" refreshError="1">
        <row r="1">
          <cell r="A1">
            <v>1</v>
          </cell>
          <cell r="B1">
            <v>2</v>
          </cell>
        </row>
        <row r="25">
          <cell r="L25">
            <v>37</v>
          </cell>
        </row>
        <row r="49">
          <cell r="J49" t="str">
            <v>Year</v>
          </cell>
        </row>
        <row r="51">
          <cell r="J51">
            <v>2010000</v>
          </cell>
          <cell r="K51">
            <v>2560000</v>
          </cell>
          <cell r="L51">
            <v>2721800</v>
          </cell>
          <cell r="M51">
            <v>3285454</v>
          </cell>
        </row>
        <row r="52">
          <cell r="J52">
            <v>-50000</v>
          </cell>
          <cell r="K52">
            <v>-60000</v>
          </cell>
          <cell r="L52">
            <v>-70000</v>
          </cell>
          <cell r="M52">
            <v>-80000</v>
          </cell>
        </row>
        <row r="53">
          <cell r="J53">
            <v>1960000</v>
          </cell>
          <cell r="K53">
            <v>2500000</v>
          </cell>
          <cell r="L53">
            <v>2651800</v>
          </cell>
          <cell r="M53">
            <v>3205454</v>
          </cell>
        </row>
        <row r="54">
          <cell r="J54">
            <v>320000</v>
          </cell>
          <cell r="K54">
            <v>427600</v>
          </cell>
          <cell r="L54">
            <v>431238</v>
          </cell>
          <cell r="M54">
            <v>432513</v>
          </cell>
        </row>
        <row r="55">
          <cell r="J55">
            <v>300000</v>
          </cell>
          <cell r="K55">
            <v>315000</v>
          </cell>
          <cell r="L55">
            <v>330450</v>
          </cell>
          <cell r="M55">
            <v>346363.5</v>
          </cell>
        </row>
        <row r="56">
          <cell r="J56">
            <v>125000</v>
          </cell>
          <cell r="K56">
            <v>128750</v>
          </cell>
          <cell r="L56">
            <v>132612.5</v>
          </cell>
          <cell r="M56">
            <v>136590.875</v>
          </cell>
        </row>
        <row r="57">
          <cell r="J57">
            <v>745000</v>
          </cell>
          <cell r="K57">
            <v>871350</v>
          </cell>
          <cell r="L57">
            <v>894300.5</v>
          </cell>
          <cell r="M57">
            <v>915467.375</v>
          </cell>
        </row>
        <row r="59">
          <cell r="J59">
            <v>1215000</v>
          </cell>
          <cell r="K59">
            <v>1628650</v>
          </cell>
          <cell r="L59">
            <v>1757499.5</v>
          </cell>
          <cell r="M59">
            <v>2289986.625</v>
          </cell>
        </row>
        <row r="62">
          <cell r="J62">
            <v>2003</v>
          </cell>
          <cell r="K62">
            <v>2004</v>
          </cell>
          <cell r="L62">
            <v>2005</v>
          </cell>
          <cell r="M62">
            <v>2006</v>
          </cell>
        </row>
        <row r="63">
          <cell r="J63">
            <v>190000</v>
          </cell>
          <cell r="K63">
            <v>191000</v>
          </cell>
          <cell r="L63">
            <v>195000</v>
          </cell>
          <cell r="M63">
            <v>195000</v>
          </cell>
        </row>
        <row r="64">
          <cell r="J64">
            <v>50000</v>
          </cell>
          <cell r="K64">
            <v>51500</v>
          </cell>
          <cell r="L64">
            <v>53045</v>
          </cell>
          <cell r="M64">
            <v>54636.35</v>
          </cell>
        </row>
        <row r="65">
          <cell r="J65">
            <v>30000</v>
          </cell>
          <cell r="K65">
            <v>30900</v>
          </cell>
          <cell r="L65">
            <v>31827</v>
          </cell>
          <cell r="M65">
            <v>32781.81</v>
          </cell>
        </row>
        <row r="66">
          <cell r="J66">
            <v>5000</v>
          </cell>
          <cell r="K66">
            <v>5150</v>
          </cell>
          <cell r="L66">
            <v>45304.5</v>
          </cell>
          <cell r="M66">
            <v>50463.635000000002</v>
          </cell>
        </row>
        <row r="67">
          <cell r="J67">
            <v>3000</v>
          </cell>
          <cell r="K67">
            <v>3090</v>
          </cell>
          <cell r="L67">
            <v>3182.7</v>
          </cell>
          <cell r="M67">
            <v>3278.1809999999996</v>
          </cell>
        </row>
        <row r="68">
          <cell r="J68">
            <v>1000</v>
          </cell>
          <cell r="K68">
            <v>1030</v>
          </cell>
          <cell r="L68">
            <v>1060.9000000000001</v>
          </cell>
          <cell r="M68">
            <v>1092.7270000000001</v>
          </cell>
        </row>
        <row r="69">
          <cell r="J69">
            <v>3906</v>
          </cell>
          <cell r="K69">
            <v>3754</v>
          </cell>
          <cell r="L69">
            <v>4010</v>
          </cell>
          <cell r="M69">
            <v>3994</v>
          </cell>
        </row>
        <row r="70">
          <cell r="J70">
            <v>2133</v>
          </cell>
          <cell r="K70">
            <v>2196.9899999999998</v>
          </cell>
          <cell r="L70">
            <v>2262.8996999999999</v>
          </cell>
          <cell r="M70">
            <v>2330.7866909999998</v>
          </cell>
        </row>
        <row r="71">
          <cell r="J71">
            <v>1000</v>
          </cell>
          <cell r="K71">
            <v>1330</v>
          </cell>
          <cell r="L71">
            <v>1669.9</v>
          </cell>
          <cell r="M71">
            <v>2019.9970000000001</v>
          </cell>
        </row>
        <row r="72">
          <cell r="J72">
            <v>4000</v>
          </cell>
          <cell r="K72">
            <v>4120</v>
          </cell>
          <cell r="L72">
            <v>4243.6000000000004</v>
          </cell>
          <cell r="M72">
            <v>4370.9080000000004</v>
          </cell>
        </row>
        <row r="73">
          <cell r="J73">
            <v>6000</v>
          </cell>
          <cell r="K73">
            <v>6180</v>
          </cell>
          <cell r="L73">
            <v>6365.4</v>
          </cell>
          <cell r="M73">
            <v>6556.3619999999992</v>
          </cell>
        </row>
        <row r="74">
          <cell r="J74">
            <v>1000</v>
          </cell>
          <cell r="K74">
            <v>1030</v>
          </cell>
          <cell r="L74">
            <v>1060.9000000000001</v>
          </cell>
          <cell r="M74">
            <v>1092.7270000000001</v>
          </cell>
        </row>
        <row r="75">
          <cell r="J75">
            <v>3000</v>
          </cell>
          <cell r="K75">
            <v>3090</v>
          </cell>
          <cell r="L75">
            <v>3182.7</v>
          </cell>
          <cell r="M75">
            <v>3278.1809999999996</v>
          </cell>
        </row>
        <row r="76">
          <cell r="J76">
            <v>8750</v>
          </cell>
          <cell r="K76">
            <v>9110</v>
          </cell>
          <cell r="L76">
            <v>9544</v>
          </cell>
          <cell r="M76">
            <v>9928.6666666666697</v>
          </cell>
        </row>
        <row r="77">
          <cell r="J77">
            <v>1000</v>
          </cell>
          <cell r="K77">
            <v>1030</v>
          </cell>
          <cell r="L77">
            <v>1060.9000000000001</v>
          </cell>
          <cell r="M77">
            <v>1092.7270000000001</v>
          </cell>
        </row>
        <row r="78">
          <cell r="J78">
            <v>1000</v>
          </cell>
          <cell r="K78">
            <v>1030</v>
          </cell>
          <cell r="L78">
            <v>1060.9000000000001</v>
          </cell>
          <cell r="M78">
            <v>1092.7270000000001</v>
          </cell>
        </row>
        <row r="79">
          <cell r="J79">
            <v>1000</v>
          </cell>
          <cell r="K79">
            <v>1030</v>
          </cell>
          <cell r="L79">
            <v>1060.9000000000001</v>
          </cell>
          <cell r="M79">
            <v>1092.7270000000001</v>
          </cell>
        </row>
        <row r="80">
          <cell r="J80">
            <v>6230</v>
          </cell>
          <cell r="K80">
            <v>6120</v>
          </cell>
          <cell r="L80">
            <v>6010</v>
          </cell>
          <cell r="M80">
            <v>5900</v>
          </cell>
        </row>
        <row r="81">
          <cell r="J81">
            <v>11974</v>
          </cell>
          <cell r="K81">
            <v>12374</v>
          </cell>
          <cell r="L81">
            <v>14186</v>
          </cell>
          <cell r="M81">
            <v>16974</v>
          </cell>
        </row>
        <row r="82">
          <cell r="J82">
            <v>0</v>
          </cell>
          <cell r="K82">
            <v>0</v>
          </cell>
          <cell r="L82">
            <v>0</v>
          </cell>
          <cell r="M82">
            <v>0</v>
          </cell>
        </row>
        <row r="83">
          <cell r="J83">
            <v>329993</v>
          </cell>
          <cell r="K83">
            <v>335064.99</v>
          </cell>
          <cell r="L83">
            <v>385138.19970000017</v>
          </cell>
          <cell r="M83">
            <v>396976.51235766674</v>
          </cell>
        </row>
        <row r="85">
          <cell r="J85">
            <v>2003</v>
          </cell>
          <cell r="K85">
            <v>2004</v>
          </cell>
          <cell r="L85">
            <v>2005</v>
          </cell>
          <cell r="M85">
            <v>2006</v>
          </cell>
        </row>
        <row r="86">
          <cell r="J86">
            <v>90000</v>
          </cell>
          <cell r="K86">
            <v>102700</v>
          </cell>
          <cell r="L86">
            <v>112368</v>
          </cell>
          <cell r="M86">
            <v>118647</v>
          </cell>
        </row>
        <row r="87">
          <cell r="J87">
            <v>43000</v>
          </cell>
          <cell r="K87">
            <v>46875</v>
          </cell>
          <cell r="L87">
            <v>47970</v>
          </cell>
          <cell r="M87">
            <v>51249</v>
          </cell>
        </row>
        <row r="88">
          <cell r="J88">
            <v>18000</v>
          </cell>
          <cell r="K88">
            <v>18540</v>
          </cell>
          <cell r="L88">
            <v>19096.2</v>
          </cell>
          <cell r="M88">
            <v>19669.085999999999</v>
          </cell>
        </row>
        <row r="89">
          <cell r="J89">
            <v>14000</v>
          </cell>
          <cell r="K89">
            <v>14420</v>
          </cell>
          <cell r="L89">
            <v>14852.6</v>
          </cell>
          <cell r="M89">
            <v>15298.178</v>
          </cell>
        </row>
        <row r="90">
          <cell r="J90">
            <v>6000</v>
          </cell>
          <cell r="K90">
            <v>6180</v>
          </cell>
          <cell r="L90">
            <v>6365.4</v>
          </cell>
          <cell r="M90">
            <v>6556.3619999999992</v>
          </cell>
        </row>
        <row r="91">
          <cell r="J91">
            <v>2110</v>
          </cell>
          <cell r="K91">
            <v>2680</v>
          </cell>
          <cell r="L91">
            <v>3005</v>
          </cell>
          <cell r="M91">
            <v>3493.3333333333298</v>
          </cell>
        </row>
        <row r="92">
          <cell r="J92">
            <v>100</v>
          </cell>
          <cell r="K92">
            <v>103</v>
          </cell>
          <cell r="L92">
            <v>106.09</v>
          </cell>
          <cell r="M92">
            <v>109.2727</v>
          </cell>
        </row>
        <row r="93">
          <cell r="J93">
            <v>5557</v>
          </cell>
          <cell r="K93">
            <v>5723.71</v>
          </cell>
          <cell r="L93">
            <v>5895.4213</v>
          </cell>
          <cell r="M93">
            <v>6072.2839389999999</v>
          </cell>
        </row>
        <row r="94">
          <cell r="J94">
            <v>0</v>
          </cell>
          <cell r="K94">
            <v>0</v>
          </cell>
          <cell r="L94">
            <v>0</v>
          </cell>
          <cell r="M94">
            <v>0</v>
          </cell>
        </row>
        <row r="95">
          <cell r="J95">
            <v>0</v>
          </cell>
          <cell r="K95">
            <v>0</v>
          </cell>
          <cell r="L95">
            <v>0</v>
          </cell>
          <cell r="M95">
            <v>0</v>
          </cell>
        </row>
        <row r="96">
          <cell r="J96">
            <v>0</v>
          </cell>
          <cell r="K96">
            <v>0</v>
          </cell>
          <cell r="L96">
            <v>0</v>
          </cell>
          <cell r="M96">
            <v>0</v>
          </cell>
        </row>
        <row r="97">
          <cell r="J97">
            <v>0</v>
          </cell>
          <cell r="K97">
            <v>0</v>
          </cell>
          <cell r="L97">
            <v>0</v>
          </cell>
          <cell r="M97">
            <v>0</v>
          </cell>
        </row>
        <row r="98">
          <cell r="J98">
            <v>0</v>
          </cell>
          <cell r="K98">
            <v>0</v>
          </cell>
          <cell r="L98">
            <v>0</v>
          </cell>
          <cell r="M98">
            <v>0</v>
          </cell>
        </row>
        <row r="99">
          <cell r="J99">
            <v>0</v>
          </cell>
          <cell r="K99">
            <v>0</v>
          </cell>
          <cell r="L99">
            <v>0</v>
          </cell>
          <cell r="M99">
            <v>0</v>
          </cell>
        </row>
        <row r="100">
          <cell r="J100">
            <v>0</v>
          </cell>
          <cell r="K100">
            <v>0</v>
          </cell>
          <cell r="L100">
            <v>0</v>
          </cell>
          <cell r="M100">
            <v>0</v>
          </cell>
        </row>
        <row r="101">
          <cell r="J101">
            <v>178767</v>
          </cell>
          <cell r="K101">
            <v>197221.71</v>
          </cell>
          <cell r="L101">
            <v>209658.7113</v>
          </cell>
          <cell r="M101">
            <v>221094.51597233335</v>
          </cell>
        </row>
        <row r="103">
          <cell r="J103">
            <v>2003</v>
          </cell>
          <cell r="K103">
            <v>2004</v>
          </cell>
          <cell r="L103">
            <v>2005</v>
          </cell>
          <cell r="M103">
            <v>2006</v>
          </cell>
        </row>
        <row r="104">
          <cell r="J104">
            <v>508760</v>
          </cell>
          <cell r="K104">
            <v>532286.69999999995</v>
          </cell>
          <cell r="L104">
            <v>594796.9110000002</v>
          </cell>
          <cell r="M104">
            <v>618071.02833000012</v>
          </cell>
        </row>
        <row r="105">
          <cell r="J105">
            <v>16250</v>
          </cell>
          <cell r="K105">
            <v>16737.5</v>
          </cell>
          <cell r="L105">
            <v>17239.625</v>
          </cell>
          <cell r="M105">
            <v>17756.813750000001</v>
          </cell>
        </row>
        <row r="106">
          <cell r="J106">
            <v>32500</v>
          </cell>
          <cell r="K106">
            <v>33475</v>
          </cell>
          <cell r="L106">
            <v>34479.25</v>
          </cell>
          <cell r="M106">
            <v>35513.627500000002</v>
          </cell>
        </row>
        <row r="107">
          <cell r="J107">
            <v>1250</v>
          </cell>
          <cell r="K107">
            <v>1287.5</v>
          </cell>
          <cell r="L107">
            <v>1326.125</v>
          </cell>
          <cell r="M107">
            <v>1365.9087500000001</v>
          </cell>
        </row>
        <row r="108">
          <cell r="J108">
            <v>0</v>
          </cell>
          <cell r="K108">
            <v>0</v>
          </cell>
          <cell r="L108">
            <v>0</v>
          </cell>
          <cell r="M108">
            <v>0</v>
          </cell>
        </row>
        <row r="109">
          <cell r="J109">
            <v>558760</v>
          </cell>
          <cell r="K109">
            <v>583786.69999999995</v>
          </cell>
          <cell r="L109">
            <v>647841.9110000002</v>
          </cell>
          <cell r="M109">
            <v>672707.37832999998</v>
          </cell>
        </row>
        <row r="111">
          <cell r="J111">
            <v>656240</v>
          </cell>
          <cell r="K111">
            <v>1044863.3</v>
          </cell>
          <cell r="L111">
            <v>1109657.5889999997</v>
          </cell>
          <cell r="M111">
            <v>1617279.24667</v>
          </cell>
        </row>
        <row r="113">
          <cell r="J113">
            <v>2003</v>
          </cell>
          <cell r="K113">
            <v>2004</v>
          </cell>
          <cell r="L113">
            <v>2005</v>
          </cell>
          <cell r="M113">
            <v>2006</v>
          </cell>
        </row>
        <row r="114">
          <cell r="J114">
            <v>10000</v>
          </cell>
          <cell r="K114">
            <v>10300</v>
          </cell>
          <cell r="L114">
            <v>10609</v>
          </cell>
          <cell r="M114">
            <v>10927.27</v>
          </cell>
        </row>
        <row r="115">
          <cell r="H115" t="str">
            <v>Other (net)</v>
          </cell>
          <cell r="J115">
            <v>20000</v>
          </cell>
          <cell r="K115">
            <v>20600</v>
          </cell>
          <cell r="L115">
            <v>21218</v>
          </cell>
          <cell r="M115">
            <v>31854.54</v>
          </cell>
        </row>
        <row r="116">
          <cell r="I116" t="str">
            <v xml:space="preserve">Subtotal  </v>
          </cell>
          <cell r="J116">
            <v>30000</v>
          </cell>
          <cell r="K116">
            <v>30900</v>
          </cell>
          <cell r="L116">
            <v>31827</v>
          </cell>
          <cell r="M116">
            <v>42781.81</v>
          </cell>
        </row>
        <row r="119">
          <cell r="J119">
            <v>686240</v>
          </cell>
          <cell r="K119">
            <v>1075763.3</v>
          </cell>
          <cell r="L119">
            <v>1141484.5889999997</v>
          </cell>
          <cell r="M119">
            <v>1660061.0566700001</v>
          </cell>
        </row>
        <row r="121">
          <cell r="J121">
            <v>205872</v>
          </cell>
          <cell r="K121">
            <v>322728.99</v>
          </cell>
          <cell r="L121">
            <v>342445.37669999991</v>
          </cell>
          <cell r="M121">
            <v>498018.31700099999</v>
          </cell>
        </row>
        <row r="123">
          <cell r="J123">
            <v>480368</v>
          </cell>
          <cell r="K123">
            <v>753034.31</v>
          </cell>
          <cell r="L123">
            <v>799039.21229999978</v>
          </cell>
          <cell r="M123">
            <v>1162042.739669</v>
          </cell>
        </row>
        <row r="125">
          <cell r="J125">
            <v>670368</v>
          </cell>
          <cell r="K125">
            <v>944034.31</v>
          </cell>
          <cell r="L125">
            <v>994039.21229999978</v>
          </cell>
          <cell r="M125">
            <v>1357042.739669</v>
          </cell>
        </row>
        <row r="132">
          <cell r="J132" t="str">
            <v>Year</v>
          </cell>
          <cell r="K132" t="str">
            <v>Year</v>
          </cell>
          <cell r="L132" t="str">
            <v>Year</v>
          </cell>
          <cell r="M132" t="str">
            <v>Year</v>
          </cell>
        </row>
        <row r="133">
          <cell r="J133">
            <v>2003</v>
          </cell>
          <cell r="K133">
            <v>2004</v>
          </cell>
          <cell r="L133">
            <v>2005</v>
          </cell>
          <cell r="M133">
            <v>2006</v>
          </cell>
        </row>
        <row r="134">
          <cell r="J134">
            <v>451000</v>
          </cell>
          <cell r="K134">
            <v>464530</v>
          </cell>
          <cell r="L134">
            <v>478465.9</v>
          </cell>
          <cell r="M134">
            <v>492819.87700000004</v>
          </cell>
        </row>
        <row r="135">
          <cell r="J135">
            <v>350000</v>
          </cell>
          <cell r="K135">
            <v>460500</v>
          </cell>
          <cell r="L135">
            <v>871315</v>
          </cell>
          <cell r="M135">
            <v>1382454.45</v>
          </cell>
        </row>
        <row r="136">
          <cell r="J136">
            <v>1200</v>
          </cell>
          <cell r="K136">
            <v>3200</v>
          </cell>
          <cell r="L136">
            <v>3000</v>
          </cell>
          <cell r="M136">
            <v>3400</v>
          </cell>
        </row>
        <row r="137">
          <cell r="J137">
            <v>400000</v>
          </cell>
          <cell r="K137">
            <v>612000</v>
          </cell>
          <cell r="L137">
            <v>824360</v>
          </cell>
          <cell r="M137">
            <v>937090.8</v>
          </cell>
        </row>
        <row r="138">
          <cell r="J138">
            <v>10000</v>
          </cell>
          <cell r="K138">
            <v>10300</v>
          </cell>
          <cell r="L138">
            <v>10609</v>
          </cell>
          <cell r="M138">
            <v>10927.27</v>
          </cell>
        </row>
        <row r="139">
          <cell r="J139">
            <v>1212200</v>
          </cell>
          <cell r="K139">
            <v>1550530</v>
          </cell>
          <cell r="L139">
            <v>2187749.9</v>
          </cell>
          <cell r="M139">
            <v>2826692.3970000003</v>
          </cell>
        </row>
        <row r="141">
          <cell r="J141">
            <v>2003</v>
          </cell>
          <cell r="K141">
            <v>2004</v>
          </cell>
          <cell r="L141">
            <v>2005</v>
          </cell>
          <cell r="M141">
            <v>2006</v>
          </cell>
        </row>
        <row r="142">
          <cell r="J142">
            <v>1000000</v>
          </cell>
          <cell r="K142">
            <v>1030000</v>
          </cell>
          <cell r="L142">
            <v>1106090</v>
          </cell>
          <cell r="M142">
            <v>1109272.7</v>
          </cell>
        </row>
        <row r="143">
          <cell r="H143" t="str">
            <v>Buildings</v>
          </cell>
          <cell r="J143">
            <v>1500000</v>
          </cell>
          <cell r="K143">
            <v>1045000</v>
          </cell>
          <cell r="L143">
            <v>1591350</v>
          </cell>
          <cell r="M143">
            <v>1739090.5</v>
          </cell>
        </row>
        <row r="144">
          <cell r="H144" t="str">
            <v>Equipment</v>
          </cell>
          <cell r="J144">
            <v>800000</v>
          </cell>
          <cell r="K144">
            <v>824000</v>
          </cell>
          <cell r="L144">
            <v>948720</v>
          </cell>
          <cell r="M144">
            <v>874181.6</v>
          </cell>
        </row>
        <row r="145">
          <cell r="I145" t="str">
            <v xml:space="preserve">Subtotal  </v>
          </cell>
          <cell r="J145">
            <v>3300000</v>
          </cell>
          <cell r="K145">
            <v>2899000</v>
          </cell>
          <cell r="L145">
            <v>3646160</v>
          </cell>
          <cell r="M145">
            <v>3722544.8000000003</v>
          </cell>
        </row>
        <row r="146">
          <cell r="J146">
            <v>400000</v>
          </cell>
          <cell r="K146">
            <v>412000</v>
          </cell>
          <cell r="L146">
            <v>424360</v>
          </cell>
          <cell r="M146">
            <v>437090.8</v>
          </cell>
        </row>
        <row r="147">
          <cell r="I147" t="str">
            <v xml:space="preserve">Total Fixed Assets  </v>
          </cell>
          <cell r="J147">
            <v>2900000</v>
          </cell>
          <cell r="K147">
            <v>2487000</v>
          </cell>
          <cell r="L147">
            <v>3221800</v>
          </cell>
          <cell r="M147">
            <v>3285454.0000000005</v>
          </cell>
        </row>
        <row r="149">
          <cell r="J149">
            <v>2003</v>
          </cell>
          <cell r="K149">
            <v>2004</v>
          </cell>
          <cell r="L149">
            <v>2005</v>
          </cell>
          <cell r="M149">
            <v>2006</v>
          </cell>
        </row>
        <row r="150">
          <cell r="J150">
            <v>50000</v>
          </cell>
          <cell r="K150">
            <v>51500</v>
          </cell>
          <cell r="L150">
            <v>53045</v>
          </cell>
          <cell r="M150">
            <v>54636.35</v>
          </cell>
        </row>
        <row r="151">
          <cell r="H151" t="str">
            <v>Less-accumulated amortization</v>
          </cell>
          <cell r="J151">
            <v>20000</v>
          </cell>
          <cell r="K151">
            <v>20600</v>
          </cell>
          <cell r="L151">
            <v>21218</v>
          </cell>
          <cell r="M151">
            <v>21854.54</v>
          </cell>
        </row>
        <row r="152">
          <cell r="I152" t="str">
            <v xml:space="preserve">Total Intangible Assets  </v>
          </cell>
          <cell r="J152">
            <v>30000</v>
          </cell>
          <cell r="K152">
            <v>30900</v>
          </cell>
          <cell r="L152">
            <v>31827</v>
          </cell>
          <cell r="M152">
            <v>32781.81</v>
          </cell>
        </row>
        <row r="154">
          <cell r="J154">
            <v>25000</v>
          </cell>
          <cell r="K154">
            <v>25750</v>
          </cell>
          <cell r="L154">
            <v>26522.5</v>
          </cell>
          <cell r="M154">
            <v>27318.174999999999</v>
          </cell>
        </row>
        <row r="155">
          <cell r="I155" t="str">
            <v xml:space="preserve">Total Assets  </v>
          </cell>
          <cell r="J155">
            <v>4167200</v>
          </cell>
          <cell r="K155">
            <v>4094180</v>
          </cell>
          <cell r="L155">
            <v>5467899</v>
          </cell>
          <cell r="M155">
            <v>6172246</v>
          </cell>
        </row>
        <row r="160">
          <cell r="J160">
            <v>2003</v>
          </cell>
          <cell r="K160">
            <v>2004</v>
          </cell>
          <cell r="L160">
            <v>2005</v>
          </cell>
          <cell r="M160">
            <v>2006</v>
          </cell>
        </row>
        <row r="161">
          <cell r="J161">
            <v>600000</v>
          </cell>
          <cell r="K161">
            <v>618000</v>
          </cell>
          <cell r="L161">
            <v>636540</v>
          </cell>
          <cell r="M161">
            <v>640563</v>
          </cell>
        </row>
        <row r="162">
          <cell r="H162" t="str">
            <v>Notes payable</v>
          </cell>
          <cell r="J162">
            <v>100000</v>
          </cell>
          <cell r="K162">
            <v>103000</v>
          </cell>
          <cell r="L162">
            <v>106090</v>
          </cell>
          <cell r="M162">
            <v>109272.7</v>
          </cell>
        </row>
        <row r="163">
          <cell r="H163" t="str">
            <v>Current portion of long-term debt</v>
          </cell>
          <cell r="J163">
            <v>100000</v>
          </cell>
          <cell r="K163">
            <v>103000</v>
          </cell>
          <cell r="L163">
            <v>106090</v>
          </cell>
          <cell r="M163">
            <v>109272.7</v>
          </cell>
        </row>
        <row r="164">
          <cell r="H164" t="str">
            <v>Income taxes</v>
          </cell>
          <cell r="J164">
            <v>30000</v>
          </cell>
          <cell r="K164">
            <v>30900</v>
          </cell>
          <cell r="L164">
            <v>31827</v>
          </cell>
          <cell r="M164">
            <v>32781.81</v>
          </cell>
        </row>
        <row r="165">
          <cell r="H165" t="str">
            <v>Accrued expenses</v>
          </cell>
          <cell r="J165">
            <v>90000</v>
          </cell>
          <cell r="K165">
            <v>92700</v>
          </cell>
          <cell r="L165">
            <v>95481</v>
          </cell>
          <cell r="M165">
            <v>98345.43</v>
          </cell>
        </row>
        <row r="166">
          <cell r="H166" t="str">
            <v>Other current liabilities</v>
          </cell>
          <cell r="J166">
            <v>16000</v>
          </cell>
          <cell r="K166">
            <v>16480</v>
          </cell>
          <cell r="L166">
            <v>16974.400000000001</v>
          </cell>
          <cell r="M166">
            <v>17483.632000000001</v>
          </cell>
        </row>
        <row r="167">
          <cell r="I167" t="str">
            <v xml:space="preserve">Total Current Liabilities  </v>
          </cell>
          <cell r="J167">
            <v>936000</v>
          </cell>
          <cell r="K167">
            <v>964080</v>
          </cell>
          <cell r="L167">
            <v>993002.4</v>
          </cell>
          <cell r="M167">
            <v>1007719.2719999999</v>
          </cell>
        </row>
        <row r="169">
          <cell r="J169">
            <v>2003</v>
          </cell>
          <cell r="K169">
            <v>2004</v>
          </cell>
          <cell r="L169">
            <v>2005</v>
          </cell>
          <cell r="M169">
            <v>2006</v>
          </cell>
        </row>
        <row r="170">
          <cell r="J170">
            <v>601200</v>
          </cell>
          <cell r="K170">
            <v>624200</v>
          </cell>
          <cell r="L170">
            <v>645630</v>
          </cell>
          <cell r="M170">
            <v>668308.19999999995</v>
          </cell>
        </row>
        <row r="171">
          <cell r="H171" t="str">
            <v>Deferred income</v>
          </cell>
          <cell r="J171">
            <v>100000</v>
          </cell>
          <cell r="K171">
            <v>103000</v>
          </cell>
          <cell r="L171">
            <v>106090</v>
          </cell>
          <cell r="M171">
            <v>109272.7</v>
          </cell>
        </row>
        <row r="172">
          <cell r="H172" t="str">
            <v>Deferred income taxes</v>
          </cell>
          <cell r="J172">
            <v>30000</v>
          </cell>
          <cell r="K172">
            <v>30900</v>
          </cell>
          <cell r="L172">
            <v>31827</v>
          </cell>
          <cell r="M172">
            <v>32781.81</v>
          </cell>
        </row>
        <row r="173">
          <cell r="H173" t="str">
            <v>Other long-term liabilities</v>
          </cell>
          <cell r="J173">
            <v>50000</v>
          </cell>
          <cell r="K173">
            <v>51500</v>
          </cell>
          <cell r="L173">
            <v>53045</v>
          </cell>
          <cell r="M173">
            <v>54636.35</v>
          </cell>
        </row>
        <row r="175">
          <cell r="J175">
            <v>1717200</v>
          </cell>
          <cell r="K175">
            <v>1773680</v>
          </cell>
          <cell r="L175">
            <v>1829594.4</v>
          </cell>
          <cell r="M175">
            <v>1872718.3319999999</v>
          </cell>
        </row>
        <row r="177">
          <cell r="J177">
            <v>2003</v>
          </cell>
          <cell r="K177">
            <v>2004</v>
          </cell>
          <cell r="L177">
            <v>2005</v>
          </cell>
          <cell r="M177">
            <v>2006</v>
          </cell>
        </row>
        <row r="178">
          <cell r="J178">
            <v>100000</v>
          </cell>
          <cell r="K178">
            <v>100000</v>
          </cell>
          <cell r="L178">
            <v>100000</v>
          </cell>
          <cell r="M178">
            <v>100000</v>
          </cell>
        </row>
        <row r="179">
          <cell r="H179" t="str">
            <v>Number of shares issued</v>
          </cell>
          <cell r="J179">
            <v>100000</v>
          </cell>
          <cell r="K179">
            <v>100000</v>
          </cell>
          <cell r="L179">
            <v>100000</v>
          </cell>
          <cell r="M179">
            <v>100000</v>
          </cell>
        </row>
        <row r="180">
          <cell r="H180" t="str">
            <v>Additional paid in capital</v>
          </cell>
          <cell r="J180">
            <v>950000</v>
          </cell>
          <cell r="K180">
            <v>678500</v>
          </cell>
          <cell r="L180">
            <v>1853045</v>
          </cell>
          <cell r="M180">
            <v>2469710</v>
          </cell>
        </row>
        <row r="181">
          <cell r="H181" t="str">
            <v>Retained earnings</v>
          </cell>
          <cell r="J181">
            <v>1400000</v>
          </cell>
          <cell r="K181">
            <v>1542000</v>
          </cell>
          <cell r="L181">
            <v>1685260</v>
          </cell>
          <cell r="M181">
            <v>1729817.8</v>
          </cell>
        </row>
        <row r="182">
          <cell r="I182" t="str">
            <v>Total Stockholders' Equity</v>
          </cell>
          <cell r="J182">
            <v>2450000</v>
          </cell>
          <cell r="K182">
            <v>2320500</v>
          </cell>
          <cell r="L182">
            <v>3638305</v>
          </cell>
          <cell r="M182">
            <v>4299527.8</v>
          </cell>
        </row>
        <row r="184">
          <cell r="J184">
            <v>4167200</v>
          </cell>
          <cell r="K184">
            <v>4094180</v>
          </cell>
          <cell r="L184">
            <v>5467899</v>
          </cell>
          <cell r="M184">
            <v>6172246</v>
          </cell>
        </row>
        <row r="186">
          <cell r="J186">
            <v>0</v>
          </cell>
          <cell r="K186">
            <v>0</v>
          </cell>
          <cell r="L186">
            <v>0</v>
          </cell>
          <cell r="M186">
            <v>0</v>
          </cell>
        </row>
      </sheetData>
      <sheetData sheetId="7" refreshError="1"/>
      <sheetData sheetId="8" refreshError="1"/>
      <sheetData sheetId="9" refreshError="1"/>
      <sheetData sheetId="10" refreshError="1"/>
      <sheetData sheetId="11" refreshError="1"/>
      <sheetData sheetId="12"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Executive Summary"/>
      <sheetName val="Forecast Analysis"/>
      <sheetName val="Financial Summary"/>
      <sheetName val="Market Value Analysis"/>
      <sheetName val="Stock Valuation"/>
    </sheetNames>
    <sheetDataSet>
      <sheetData sheetId="0">
        <row r="1">
          <cell r="A1">
            <v>1</v>
          </cell>
        </row>
      </sheetData>
      <sheetData sheetId="1"/>
      <sheetData sheetId="2"/>
      <sheetData sheetId="3"/>
      <sheetData sheetId="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Executive Summary"/>
      <sheetName val="Forecast Analysis"/>
      <sheetName val="Financial Summary"/>
      <sheetName val="Market Value Analysis"/>
      <sheetName val="Stock Valuation"/>
    </sheetNames>
    <sheetDataSet>
      <sheetData sheetId="0">
        <row r="1">
          <cell r="A1">
            <v>1</v>
          </cell>
        </row>
      </sheetData>
      <sheetData sheetId="1"/>
      <sheetData sheetId="2"/>
      <sheetData sheetId="3"/>
      <sheetData sheetId="4"/>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http://www.maguirehughes.com/" TargetMode="External"/><Relationship Id="rId1" Type="http://schemas.openxmlformats.org/officeDocument/2006/relationships/hyperlink" Target="http://www.maguirehughes.com/"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2.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mailto:rob@belfieldinc.com"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vmlDrawing" Target="../drawings/vmlDrawing3.vml"/><Relationship Id="rId9"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ctrlProp" Target="../ctrlProps/ctrlProp15.xml"/><Relationship Id="rId3" Type="http://schemas.openxmlformats.org/officeDocument/2006/relationships/vmlDrawing" Target="../drawings/vmlDrawing4.vml"/><Relationship Id="rId7" Type="http://schemas.openxmlformats.org/officeDocument/2006/relationships/control" Target="../activeX/activeX2.xml"/><Relationship Id="rId12" Type="http://schemas.openxmlformats.org/officeDocument/2006/relationships/ctrlProp" Target="../ctrlProps/ctrlProp14.xml"/><Relationship Id="rId17" Type="http://schemas.openxmlformats.org/officeDocument/2006/relationships/ctrlProp" Target="../ctrlProps/ctrlProp19.xml"/><Relationship Id="rId2" Type="http://schemas.openxmlformats.org/officeDocument/2006/relationships/drawing" Target="../drawings/drawing4.xml"/><Relationship Id="rId16" Type="http://schemas.openxmlformats.org/officeDocument/2006/relationships/ctrlProp" Target="../ctrlProps/ctrlProp18.xml"/><Relationship Id="rId1" Type="http://schemas.openxmlformats.org/officeDocument/2006/relationships/printerSettings" Target="../printerSettings/printerSettings5.bin"/><Relationship Id="rId6" Type="http://schemas.openxmlformats.org/officeDocument/2006/relationships/image" Target="../media/image3.emf"/><Relationship Id="rId11" Type="http://schemas.openxmlformats.org/officeDocument/2006/relationships/ctrlProp" Target="../ctrlProps/ctrlProp13.xml"/><Relationship Id="rId5" Type="http://schemas.openxmlformats.org/officeDocument/2006/relationships/control" Target="../activeX/activeX1.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vmlDrawing" Target="../drawings/vmlDrawing5.v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vmlDrawing" Target="../drawings/vmlDrawing7.v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vmlDrawing" Target="../drawings/vmlDrawing8.vml"/><Relationship Id="rId7" Type="http://schemas.openxmlformats.org/officeDocument/2006/relationships/ctrlProp" Target="../ctrlProps/ctrlProp24.x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vmlDrawing" Target="../drawings/vmlDrawing9.vml"/><Relationship Id="rId9" Type="http://schemas.openxmlformats.org/officeDocument/2006/relationships/ctrlProp" Target="../ctrlProps/ctrlProp2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vmlDrawing" Target="../drawings/vmlDrawing10.vml"/><Relationship Id="rId7" Type="http://schemas.openxmlformats.org/officeDocument/2006/relationships/ctrlProp" Target="../ctrlProps/ctrlProp29.x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trlProp" Target="../ctrlProps/ctrlProp28.xml"/><Relationship Id="rId5" Type="http://schemas.openxmlformats.org/officeDocument/2006/relationships/ctrlProp" Target="../ctrlProps/ctrlProp27.xml"/><Relationship Id="rId4" Type="http://schemas.openxmlformats.org/officeDocument/2006/relationships/vmlDrawing" Target="../drawings/vmlDrawing11.vml"/><Relationship Id="rId9" Type="http://schemas.openxmlformats.org/officeDocument/2006/relationships/ctrlProp" Target="../ctrlProps/ctrlProp31.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12.vml"/><Relationship Id="rId7" Type="http://schemas.openxmlformats.org/officeDocument/2006/relationships/ctrlProp" Target="../ctrlProps/ctrlProp34.x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trlProp" Target="../ctrlProps/ctrlProp33.xml"/><Relationship Id="rId11" Type="http://schemas.openxmlformats.org/officeDocument/2006/relationships/ctrlProp" Target="../ctrlProps/ctrlProp38.xml"/><Relationship Id="rId5" Type="http://schemas.openxmlformats.org/officeDocument/2006/relationships/ctrlProp" Target="../ctrlProps/ctrlProp32.xml"/><Relationship Id="rId10" Type="http://schemas.openxmlformats.org/officeDocument/2006/relationships/ctrlProp" Target="../ctrlProps/ctrlProp37.xml"/><Relationship Id="rId4" Type="http://schemas.openxmlformats.org/officeDocument/2006/relationships/vmlDrawing" Target="../drawings/vmlDrawing13.vml"/><Relationship Id="rId9" Type="http://schemas.openxmlformats.org/officeDocument/2006/relationships/ctrlProp" Target="../ctrlProps/ctrlProp36.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vmlDrawing" Target="../drawings/vmlDrawing15.v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vmlDrawing" Target="../drawings/vmlDrawing17.v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8.vml"/><Relationship Id="rId7" Type="http://schemas.openxmlformats.org/officeDocument/2006/relationships/ctrlProp" Target="../ctrlProps/ctrlProp45.x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trlProp" Target="../ctrlProps/ctrlProp44.xml"/><Relationship Id="rId5" Type="http://schemas.openxmlformats.org/officeDocument/2006/relationships/ctrlProp" Target="../ctrlProps/ctrlProp43.xml"/><Relationship Id="rId4" Type="http://schemas.openxmlformats.org/officeDocument/2006/relationships/vmlDrawing" Target="../drawings/vmlDrawing19.v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vmlDrawing" Target="../drawings/vmlDrawing21.v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vmlDrawing" Target="../drawings/vmlDrawing23.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vmlDrawing" Target="../drawings/vmlDrawing25.v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trlProp" Target="../ctrlProps/ctrlProp53.xml"/><Relationship Id="rId5" Type="http://schemas.openxmlformats.org/officeDocument/2006/relationships/ctrlProp" Target="../ctrlProps/ctrlProp52.xml"/><Relationship Id="rId4" Type="http://schemas.openxmlformats.org/officeDocument/2006/relationships/vmlDrawing" Target="../drawings/vmlDrawing27.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28.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vmlDrawing" Target="../drawings/vmlDrawing29.v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vmlDrawing" Target="../drawings/vmlDrawing31.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vmlDrawing" Target="../drawings/vmlDrawing33.v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trlProp" Target="../ctrlProps/ctrlProp61.xml"/><Relationship Id="rId5" Type="http://schemas.openxmlformats.org/officeDocument/2006/relationships/ctrlProp" Target="../ctrlProps/ctrlProp60.xml"/><Relationship Id="rId4" Type="http://schemas.openxmlformats.org/officeDocument/2006/relationships/vmlDrawing" Target="../drawings/vmlDrawing35.v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trlProp" Target="../ctrlProps/ctrlProp63.xml"/><Relationship Id="rId5" Type="http://schemas.openxmlformats.org/officeDocument/2006/relationships/ctrlProp" Target="../ctrlProps/ctrlProp62.xml"/><Relationship Id="rId4" Type="http://schemas.openxmlformats.org/officeDocument/2006/relationships/vmlDrawing" Target="../drawings/vmlDrawing37.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8.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trlProp" Target="../ctrlProps/ctrlProp65.xml"/><Relationship Id="rId5" Type="http://schemas.openxmlformats.org/officeDocument/2006/relationships/ctrlProp" Target="../ctrlProps/ctrlProp64.xml"/><Relationship Id="rId4" Type="http://schemas.openxmlformats.org/officeDocument/2006/relationships/vmlDrawing" Target="../drawings/vmlDrawing39.v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vmlDrawing" Target="../drawings/vmlDrawing41.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42.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trlProp" Target="../ctrlProps/ctrlProp69.xml"/><Relationship Id="rId5" Type="http://schemas.openxmlformats.org/officeDocument/2006/relationships/ctrlProp" Target="../ctrlProps/ctrlProp68.xml"/><Relationship Id="rId4" Type="http://schemas.openxmlformats.org/officeDocument/2006/relationships/vmlDrawing" Target="../drawings/vmlDrawing43.v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44.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vmlDrawing" Target="../drawings/vmlDrawing45.v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4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trlProp" Target="../ctrlProps/ctrlProp73.xml"/><Relationship Id="rId5" Type="http://schemas.openxmlformats.org/officeDocument/2006/relationships/ctrlProp" Target="../ctrlProps/ctrlProp72.xml"/><Relationship Id="rId4" Type="http://schemas.openxmlformats.org/officeDocument/2006/relationships/vmlDrawing" Target="../drawings/vmlDrawing47.v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48.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trlProp" Target="../ctrlProps/ctrlProp75.xml"/><Relationship Id="rId5" Type="http://schemas.openxmlformats.org/officeDocument/2006/relationships/ctrlProp" Target="../ctrlProps/ctrlProp74.xml"/><Relationship Id="rId4" Type="http://schemas.openxmlformats.org/officeDocument/2006/relationships/vmlDrawing" Target="../drawings/vmlDrawing49.v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50.vml"/><Relationship Id="rId2" Type="http://schemas.openxmlformats.org/officeDocument/2006/relationships/drawing" Target="../drawings/drawing27.xml"/><Relationship Id="rId1" Type="http://schemas.openxmlformats.org/officeDocument/2006/relationships/printerSettings" Target="../printerSettings/printerSettings28.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vmlDrawing" Target="../drawings/vmlDrawing51.v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52.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trlProp" Target="../ctrlProps/ctrlProp79.xml"/><Relationship Id="rId5" Type="http://schemas.openxmlformats.org/officeDocument/2006/relationships/ctrlProp" Target="../ctrlProps/ctrlProp78.xml"/><Relationship Id="rId4" Type="http://schemas.openxmlformats.org/officeDocument/2006/relationships/vmlDrawing" Target="../drawings/vmlDrawing53.v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54.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trlProp" Target="../ctrlProps/ctrlProp81.xml"/><Relationship Id="rId5" Type="http://schemas.openxmlformats.org/officeDocument/2006/relationships/ctrlProp" Target="../ctrlProps/ctrlProp80.xml"/><Relationship Id="rId4" Type="http://schemas.openxmlformats.org/officeDocument/2006/relationships/vmlDrawing" Target="../drawings/vmlDrawing55.v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56.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trlProp" Target="../ctrlProps/ctrlProp83.xml"/><Relationship Id="rId5" Type="http://schemas.openxmlformats.org/officeDocument/2006/relationships/ctrlProp" Target="../ctrlProps/ctrlProp82.xml"/><Relationship Id="rId4" Type="http://schemas.openxmlformats.org/officeDocument/2006/relationships/vmlDrawing" Target="../drawings/vmlDrawing57.v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58.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trlProp" Target="../ctrlProps/ctrlProp85.xml"/><Relationship Id="rId5" Type="http://schemas.openxmlformats.org/officeDocument/2006/relationships/ctrlProp" Target="../ctrlProps/ctrlProp84.xml"/><Relationship Id="rId4" Type="http://schemas.openxmlformats.org/officeDocument/2006/relationships/vmlDrawing" Target="../drawings/vmlDrawing59.vm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60.vml"/><Relationship Id="rId2" Type="http://schemas.openxmlformats.org/officeDocument/2006/relationships/drawing" Target="../drawings/drawing32.xml"/><Relationship Id="rId1" Type="http://schemas.openxmlformats.org/officeDocument/2006/relationships/printerSettings" Target="../printerSettings/printerSettings33.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vmlDrawing" Target="../drawings/vmlDrawing61.v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62.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trlProp" Target="../ctrlProps/ctrlProp89.xml"/><Relationship Id="rId5" Type="http://schemas.openxmlformats.org/officeDocument/2006/relationships/ctrlProp" Target="../ctrlProps/ctrlProp88.xml"/><Relationship Id="rId4" Type="http://schemas.openxmlformats.org/officeDocument/2006/relationships/vmlDrawing" Target="../drawings/vmlDrawing63.v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64.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trlProp" Target="../ctrlProps/ctrlProp91.xml"/><Relationship Id="rId5" Type="http://schemas.openxmlformats.org/officeDocument/2006/relationships/ctrlProp" Target="../ctrlProps/ctrlProp90.xml"/><Relationship Id="rId4" Type="http://schemas.openxmlformats.org/officeDocument/2006/relationships/vmlDrawing" Target="../drawings/vmlDrawing65.v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66.vml"/><Relationship Id="rId2" Type="http://schemas.openxmlformats.org/officeDocument/2006/relationships/drawing" Target="../drawings/drawing35.xml"/><Relationship Id="rId1" Type="http://schemas.openxmlformats.org/officeDocument/2006/relationships/printerSettings" Target="../printerSettings/printerSettings36.bin"/><Relationship Id="rId6" Type="http://schemas.openxmlformats.org/officeDocument/2006/relationships/ctrlProp" Target="../ctrlProps/ctrlProp93.xml"/><Relationship Id="rId5" Type="http://schemas.openxmlformats.org/officeDocument/2006/relationships/ctrlProp" Target="../ctrlProps/ctrlProp92.xml"/><Relationship Id="rId4" Type="http://schemas.openxmlformats.org/officeDocument/2006/relationships/vmlDrawing" Target="../drawings/vmlDrawing67.vm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68.vml"/><Relationship Id="rId2" Type="http://schemas.openxmlformats.org/officeDocument/2006/relationships/drawing" Target="../drawings/drawing36.xml"/><Relationship Id="rId1" Type="http://schemas.openxmlformats.org/officeDocument/2006/relationships/printerSettings" Target="../printerSettings/printerSettings37.bin"/><Relationship Id="rId6" Type="http://schemas.openxmlformats.org/officeDocument/2006/relationships/ctrlProp" Target="../ctrlProps/ctrlProp95.xml"/><Relationship Id="rId5" Type="http://schemas.openxmlformats.org/officeDocument/2006/relationships/ctrlProp" Target="../ctrlProps/ctrlProp94.xml"/><Relationship Id="rId4" Type="http://schemas.openxmlformats.org/officeDocument/2006/relationships/vmlDrawing" Target="../drawings/vmlDrawing69.vm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70.vml"/><Relationship Id="rId2" Type="http://schemas.openxmlformats.org/officeDocument/2006/relationships/drawing" Target="../drawings/drawing37.xml"/><Relationship Id="rId1" Type="http://schemas.openxmlformats.org/officeDocument/2006/relationships/printerSettings" Target="../printerSettings/printerSettings38.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vmlDrawing" Target="../drawings/vmlDrawing71.vml"/></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72.vml"/><Relationship Id="rId2" Type="http://schemas.openxmlformats.org/officeDocument/2006/relationships/drawing" Target="../drawings/drawing38.xml"/><Relationship Id="rId1" Type="http://schemas.openxmlformats.org/officeDocument/2006/relationships/printerSettings" Target="../printerSettings/printerSettings39.bin"/><Relationship Id="rId6" Type="http://schemas.openxmlformats.org/officeDocument/2006/relationships/ctrlProp" Target="../ctrlProps/ctrlProp99.xml"/><Relationship Id="rId5" Type="http://schemas.openxmlformats.org/officeDocument/2006/relationships/ctrlProp" Target="../ctrlProps/ctrlProp98.xml"/><Relationship Id="rId4" Type="http://schemas.openxmlformats.org/officeDocument/2006/relationships/vmlDrawing" Target="../drawings/vmlDrawing73.vml"/></Relationships>
</file>

<file path=xl/worksheets/_rels/sheet40.xml.rels><?xml version="1.0" encoding="UTF-8" standalone="yes"?>
<Relationships xmlns="http://schemas.openxmlformats.org/package/2006/relationships"><Relationship Id="rId3" Type="http://schemas.openxmlformats.org/officeDocument/2006/relationships/vmlDrawing" Target="../drawings/vmlDrawing74.vml"/><Relationship Id="rId2" Type="http://schemas.openxmlformats.org/officeDocument/2006/relationships/drawing" Target="../drawings/drawing39.xml"/><Relationship Id="rId1" Type="http://schemas.openxmlformats.org/officeDocument/2006/relationships/printerSettings" Target="../printerSettings/printerSettings40.bin"/><Relationship Id="rId6" Type="http://schemas.openxmlformats.org/officeDocument/2006/relationships/ctrlProp" Target="../ctrlProps/ctrlProp101.xml"/><Relationship Id="rId5" Type="http://schemas.openxmlformats.org/officeDocument/2006/relationships/ctrlProp" Target="../ctrlProps/ctrlProp100.xml"/><Relationship Id="rId4" Type="http://schemas.openxmlformats.org/officeDocument/2006/relationships/vmlDrawing" Target="../drawings/vmlDrawing75.vml"/></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76.vml"/><Relationship Id="rId2" Type="http://schemas.openxmlformats.org/officeDocument/2006/relationships/drawing" Target="../drawings/drawing40.xml"/><Relationship Id="rId1" Type="http://schemas.openxmlformats.org/officeDocument/2006/relationships/printerSettings" Target="../printerSettings/printerSettings41.bin"/><Relationship Id="rId6" Type="http://schemas.openxmlformats.org/officeDocument/2006/relationships/ctrlProp" Target="../ctrlProps/ctrlProp103.xml"/><Relationship Id="rId5" Type="http://schemas.openxmlformats.org/officeDocument/2006/relationships/ctrlProp" Target="../ctrlProps/ctrlProp102.xml"/><Relationship Id="rId4" Type="http://schemas.openxmlformats.org/officeDocument/2006/relationships/vmlDrawing" Target="../drawings/vmlDrawing77.v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78.vml"/><Relationship Id="rId2" Type="http://schemas.openxmlformats.org/officeDocument/2006/relationships/drawing" Target="../drawings/drawing41.xml"/><Relationship Id="rId1" Type="http://schemas.openxmlformats.org/officeDocument/2006/relationships/printerSettings" Target="../printerSettings/printerSettings42.bin"/><Relationship Id="rId6" Type="http://schemas.openxmlformats.org/officeDocument/2006/relationships/ctrlProp" Target="../ctrlProps/ctrlProp105.xml"/><Relationship Id="rId5" Type="http://schemas.openxmlformats.org/officeDocument/2006/relationships/ctrlProp" Target="../ctrlProps/ctrlProp104.xml"/><Relationship Id="rId4" Type="http://schemas.openxmlformats.org/officeDocument/2006/relationships/vmlDrawing" Target="../drawings/vmlDrawing79.vml"/></Relationships>
</file>

<file path=xl/worksheets/_rels/sheet43.xml.rels><?xml version="1.0" encoding="UTF-8" standalone="yes"?>
<Relationships xmlns="http://schemas.openxmlformats.org/package/2006/relationships"><Relationship Id="rId3" Type="http://schemas.openxmlformats.org/officeDocument/2006/relationships/vmlDrawing" Target="../drawings/vmlDrawing80.vml"/><Relationship Id="rId2" Type="http://schemas.openxmlformats.org/officeDocument/2006/relationships/drawing" Target="../drawings/drawing42.xml"/><Relationship Id="rId1" Type="http://schemas.openxmlformats.org/officeDocument/2006/relationships/printerSettings" Target="../printerSettings/printerSettings43.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vmlDrawing" Target="../drawings/vmlDrawing81.vml"/></Relationships>
</file>

<file path=xl/worksheets/_rels/sheet44.xml.rels><?xml version="1.0" encoding="UTF-8" standalone="yes"?>
<Relationships xmlns="http://schemas.openxmlformats.org/package/2006/relationships"><Relationship Id="rId3" Type="http://schemas.openxmlformats.org/officeDocument/2006/relationships/vmlDrawing" Target="../drawings/vmlDrawing82.vml"/><Relationship Id="rId2" Type="http://schemas.openxmlformats.org/officeDocument/2006/relationships/drawing" Target="../drawings/drawing43.xml"/><Relationship Id="rId1" Type="http://schemas.openxmlformats.org/officeDocument/2006/relationships/printerSettings" Target="../printerSettings/printerSettings44.bin"/><Relationship Id="rId6" Type="http://schemas.openxmlformats.org/officeDocument/2006/relationships/ctrlProp" Target="../ctrlProps/ctrlProp109.xml"/><Relationship Id="rId5" Type="http://schemas.openxmlformats.org/officeDocument/2006/relationships/ctrlProp" Target="../ctrlProps/ctrlProp108.xml"/><Relationship Id="rId4" Type="http://schemas.openxmlformats.org/officeDocument/2006/relationships/vmlDrawing" Target="../drawings/vmlDrawing83.vml"/></Relationships>
</file>

<file path=xl/worksheets/_rels/sheet45.xml.rels><?xml version="1.0" encoding="UTF-8" standalone="yes"?>
<Relationships xmlns="http://schemas.openxmlformats.org/package/2006/relationships"><Relationship Id="rId3" Type="http://schemas.openxmlformats.org/officeDocument/2006/relationships/vmlDrawing" Target="../drawings/vmlDrawing84.vml"/><Relationship Id="rId2" Type="http://schemas.openxmlformats.org/officeDocument/2006/relationships/drawing" Target="../drawings/drawing44.xml"/><Relationship Id="rId1" Type="http://schemas.openxmlformats.org/officeDocument/2006/relationships/printerSettings" Target="../printerSettings/printerSettings45.bin"/><Relationship Id="rId6" Type="http://schemas.openxmlformats.org/officeDocument/2006/relationships/ctrlProp" Target="../ctrlProps/ctrlProp111.xml"/><Relationship Id="rId5" Type="http://schemas.openxmlformats.org/officeDocument/2006/relationships/ctrlProp" Target="../ctrlProps/ctrlProp110.xml"/><Relationship Id="rId4" Type="http://schemas.openxmlformats.org/officeDocument/2006/relationships/vmlDrawing" Target="../drawings/vmlDrawing85.vml"/></Relationships>
</file>

<file path=xl/worksheets/_rels/sheet46.xml.rels><?xml version="1.0" encoding="UTF-8" standalone="yes"?>
<Relationships xmlns="http://schemas.openxmlformats.org/package/2006/relationships"><Relationship Id="rId3" Type="http://schemas.openxmlformats.org/officeDocument/2006/relationships/vmlDrawing" Target="../drawings/vmlDrawing86.vml"/><Relationship Id="rId2" Type="http://schemas.openxmlformats.org/officeDocument/2006/relationships/drawing" Target="../drawings/drawing45.xml"/><Relationship Id="rId1" Type="http://schemas.openxmlformats.org/officeDocument/2006/relationships/printerSettings" Target="../printerSettings/printerSettings46.bin"/><Relationship Id="rId6" Type="http://schemas.openxmlformats.org/officeDocument/2006/relationships/ctrlProp" Target="../ctrlProps/ctrlProp113.xml"/><Relationship Id="rId5" Type="http://schemas.openxmlformats.org/officeDocument/2006/relationships/ctrlProp" Target="../ctrlProps/ctrlProp112.xml"/><Relationship Id="rId4" Type="http://schemas.openxmlformats.org/officeDocument/2006/relationships/vmlDrawing" Target="../drawings/vmlDrawing87.vml"/></Relationships>
</file>

<file path=xl/worksheets/_rels/sheet47.xml.rels><?xml version="1.0" encoding="UTF-8" standalone="yes"?>
<Relationships xmlns="http://schemas.openxmlformats.org/package/2006/relationships"><Relationship Id="rId3" Type="http://schemas.openxmlformats.org/officeDocument/2006/relationships/vmlDrawing" Target="../drawings/vmlDrawing88.vml"/><Relationship Id="rId2" Type="http://schemas.openxmlformats.org/officeDocument/2006/relationships/drawing" Target="../drawings/drawing46.xml"/><Relationship Id="rId1" Type="http://schemas.openxmlformats.org/officeDocument/2006/relationships/printerSettings" Target="../printerSettings/printerSettings47.bin"/><Relationship Id="rId6" Type="http://schemas.openxmlformats.org/officeDocument/2006/relationships/ctrlProp" Target="../ctrlProps/ctrlProp115.xml"/><Relationship Id="rId5" Type="http://schemas.openxmlformats.org/officeDocument/2006/relationships/ctrlProp" Target="../ctrlProps/ctrlProp114.xml"/><Relationship Id="rId4" Type="http://schemas.openxmlformats.org/officeDocument/2006/relationships/vmlDrawing" Target="../drawings/vmlDrawing89.vml"/></Relationships>
</file>

<file path=xl/worksheets/_rels/sheet48.xml.rels><?xml version="1.0" encoding="UTF-8" standalone="yes"?>
<Relationships xmlns="http://schemas.openxmlformats.org/package/2006/relationships"><Relationship Id="rId3" Type="http://schemas.openxmlformats.org/officeDocument/2006/relationships/vmlDrawing" Target="../drawings/vmlDrawing90.vml"/><Relationship Id="rId2" Type="http://schemas.openxmlformats.org/officeDocument/2006/relationships/drawing" Target="../drawings/drawing47.xml"/><Relationship Id="rId1" Type="http://schemas.openxmlformats.org/officeDocument/2006/relationships/printerSettings" Target="../printerSettings/printerSettings48.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vmlDrawing" Target="../drawings/vmlDrawing91.vml"/></Relationships>
</file>

<file path=xl/worksheets/_rels/sheet49.xml.rels><?xml version="1.0" encoding="UTF-8" standalone="yes"?>
<Relationships xmlns="http://schemas.openxmlformats.org/package/2006/relationships"><Relationship Id="rId3" Type="http://schemas.openxmlformats.org/officeDocument/2006/relationships/vmlDrawing" Target="../drawings/vmlDrawing92.vml"/><Relationship Id="rId2" Type="http://schemas.openxmlformats.org/officeDocument/2006/relationships/drawing" Target="../drawings/drawing48.xml"/><Relationship Id="rId1" Type="http://schemas.openxmlformats.org/officeDocument/2006/relationships/printerSettings" Target="../printerSettings/printerSettings49.bin"/><Relationship Id="rId6" Type="http://schemas.openxmlformats.org/officeDocument/2006/relationships/ctrlProp" Target="../ctrlProps/ctrlProp119.xml"/><Relationship Id="rId5" Type="http://schemas.openxmlformats.org/officeDocument/2006/relationships/ctrlProp" Target="../ctrlProps/ctrlProp118.xml"/><Relationship Id="rId4" Type="http://schemas.openxmlformats.org/officeDocument/2006/relationships/vmlDrawing" Target="../drawings/vmlDrawing93.vml"/></Relationships>
</file>

<file path=xl/worksheets/_rels/sheet50.xml.rels><?xml version="1.0" encoding="UTF-8" standalone="yes"?>
<Relationships xmlns="http://schemas.openxmlformats.org/package/2006/relationships"><Relationship Id="rId8" Type="http://schemas.openxmlformats.org/officeDocument/2006/relationships/ctrlProp" Target="../ctrlProps/ctrlProp121.xml"/><Relationship Id="rId3" Type="http://schemas.openxmlformats.org/officeDocument/2006/relationships/vmlDrawing" Target="../drawings/vmlDrawing94.vml"/><Relationship Id="rId7" Type="http://schemas.openxmlformats.org/officeDocument/2006/relationships/ctrlProp" Target="../ctrlProps/ctrlProp120.xml"/><Relationship Id="rId2" Type="http://schemas.openxmlformats.org/officeDocument/2006/relationships/drawing" Target="../drawings/drawing49.xml"/><Relationship Id="rId1" Type="http://schemas.openxmlformats.org/officeDocument/2006/relationships/printerSettings" Target="../printerSettings/printerSettings50.bin"/><Relationship Id="rId6" Type="http://schemas.openxmlformats.org/officeDocument/2006/relationships/image" Target="../media/image9.emf"/><Relationship Id="rId5" Type="http://schemas.openxmlformats.org/officeDocument/2006/relationships/oleObject" Target="../embeddings/Microsoft_Word_97_-_2003_Document.doc"/><Relationship Id="rId4" Type="http://schemas.openxmlformats.org/officeDocument/2006/relationships/vmlDrawing" Target="../drawings/vmlDrawing95.vml"/></Relationships>
</file>

<file path=xl/worksheets/_rels/sheet51.xml.rels><?xml version="1.0" encoding="UTF-8" standalone="yes"?>
<Relationships xmlns="http://schemas.openxmlformats.org/package/2006/relationships"><Relationship Id="rId3" Type="http://schemas.openxmlformats.org/officeDocument/2006/relationships/vmlDrawing" Target="../drawings/vmlDrawing96.vml"/><Relationship Id="rId2" Type="http://schemas.openxmlformats.org/officeDocument/2006/relationships/drawing" Target="../drawings/drawing50.xml"/><Relationship Id="rId1" Type="http://schemas.openxmlformats.org/officeDocument/2006/relationships/printerSettings" Target="../printerSettings/printerSettings51.bin"/><Relationship Id="rId6" Type="http://schemas.openxmlformats.org/officeDocument/2006/relationships/ctrlProp" Target="../ctrlProps/ctrlProp123.xml"/><Relationship Id="rId5" Type="http://schemas.openxmlformats.org/officeDocument/2006/relationships/ctrlProp" Target="../ctrlProps/ctrlProp122.xml"/><Relationship Id="rId4" Type="http://schemas.openxmlformats.org/officeDocument/2006/relationships/vmlDrawing" Target="../drawings/vmlDrawing97.vml"/></Relationships>
</file>

<file path=xl/worksheets/_rels/sheet52.xml.rels><?xml version="1.0" encoding="UTF-8" standalone="yes"?>
<Relationships xmlns="http://schemas.openxmlformats.org/package/2006/relationships"><Relationship Id="rId3" Type="http://schemas.openxmlformats.org/officeDocument/2006/relationships/vmlDrawing" Target="../drawings/vmlDrawing98.vml"/><Relationship Id="rId2" Type="http://schemas.openxmlformats.org/officeDocument/2006/relationships/drawing" Target="../drawings/drawing51.xml"/><Relationship Id="rId1" Type="http://schemas.openxmlformats.org/officeDocument/2006/relationships/printerSettings" Target="../printerSettings/printerSettings52.bin"/><Relationship Id="rId6" Type="http://schemas.openxmlformats.org/officeDocument/2006/relationships/ctrlProp" Target="../ctrlProps/ctrlProp125.xml"/><Relationship Id="rId5" Type="http://schemas.openxmlformats.org/officeDocument/2006/relationships/ctrlProp" Target="../ctrlProps/ctrlProp124.xml"/><Relationship Id="rId4" Type="http://schemas.openxmlformats.org/officeDocument/2006/relationships/vmlDrawing" Target="../drawings/vmlDrawing99.vml"/></Relationships>
</file>

<file path=xl/worksheets/_rels/sheet53.xml.rels><?xml version="1.0" encoding="UTF-8" standalone="yes"?>
<Relationships xmlns="http://schemas.openxmlformats.org/package/2006/relationships"><Relationship Id="rId3" Type="http://schemas.openxmlformats.org/officeDocument/2006/relationships/vmlDrawing" Target="../drawings/vmlDrawing100.vml"/><Relationship Id="rId2" Type="http://schemas.openxmlformats.org/officeDocument/2006/relationships/drawing" Target="../drawings/drawing52.xml"/><Relationship Id="rId1" Type="http://schemas.openxmlformats.org/officeDocument/2006/relationships/printerSettings" Target="../printerSettings/printerSettings53.bin"/><Relationship Id="rId6" Type="http://schemas.openxmlformats.org/officeDocument/2006/relationships/ctrlProp" Target="../ctrlProps/ctrlProp127.xml"/><Relationship Id="rId5" Type="http://schemas.openxmlformats.org/officeDocument/2006/relationships/ctrlProp" Target="../ctrlProps/ctrlProp126.xml"/><Relationship Id="rId4" Type="http://schemas.openxmlformats.org/officeDocument/2006/relationships/vmlDrawing" Target="../drawings/vmlDrawing101.vml"/></Relationships>
</file>

<file path=xl/worksheets/_rels/sheet54.xml.rels><?xml version="1.0" encoding="UTF-8" standalone="yes"?>
<Relationships xmlns="http://schemas.openxmlformats.org/package/2006/relationships"><Relationship Id="rId3" Type="http://schemas.openxmlformats.org/officeDocument/2006/relationships/vmlDrawing" Target="../drawings/vmlDrawing102.vml"/><Relationship Id="rId2" Type="http://schemas.openxmlformats.org/officeDocument/2006/relationships/drawing" Target="../drawings/drawing53.xml"/><Relationship Id="rId1" Type="http://schemas.openxmlformats.org/officeDocument/2006/relationships/printerSettings" Target="../printerSettings/printerSettings54.bin"/><Relationship Id="rId6" Type="http://schemas.openxmlformats.org/officeDocument/2006/relationships/ctrlProp" Target="../ctrlProps/ctrlProp129.xml"/><Relationship Id="rId5" Type="http://schemas.openxmlformats.org/officeDocument/2006/relationships/ctrlProp" Target="../ctrlProps/ctrlProp128.xml"/><Relationship Id="rId4" Type="http://schemas.openxmlformats.org/officeDocument/2006/relationships/vmlDrawing" Target="../drawings/vmlDrawing103.vml"/></Relationships>
</file>

<file path=xl/worksheets/_rels/sheet55.xml.rels><?xml version="1.0" encoding="UTF-8" standalone="yes"?>
<Relationships xmlns="http://schemas.openxmlformats.org/package/2006/relationships"><Relationship Id="rId3" Type="http://schemas.openxmlformats.org/officeDocument/2006/relationships/vmlDrawing" Target="../drawings/vmlDrawing104.vml"/><Relationship Id="rId2" Type="http://schemas.openxmlformats.org/officeDocument/2006/relationships/drawing" Target="../drawings/drawing54.xml"/><Relationship Id="rId1" Type="http://schemas.openxmlformats.org/officeDocument/2006/relationships/printerSettings" Target="../printerSettings/printerSettings55.bin"/><Relationship Id="rId6" Type="http://schemas.openxmlformats.org/officeDocument/2006/relationships/ctrlProp" Target="../ctrlProps/ctrlProp131.xml"/><Relationship Id="rId5" Type="http://schemas.openxmlformats.org/officeDocument/2006/relationships/ctrlProp" Target="../ctrlProps/ctrlProp130.xml"/><Relationship Id="rId4" Type="http://schemas.openxmlformats.org/officeDocument/2006/relationships/vmlDrawing" Target="../drawings/vmlDrawing105.vml"/></Relationships>
</file>

<file path=xl/worksheets/_rels/sheet56.xml.rels><?xml version="1.0" encoding="UTF-8" standalone="yes"?>
<Relationships xmlns="http://schemas.openxmlformats.org/package/2006/relationships"><Relationship Id="rId3" Type="http://schemas.openxmlformats.org/officeDocument/2006/relationships/vmlDrawing" Target="../drawings/vmlDrawing106.vml"/><Relationship Id="rId2" Type="http://schemas.openxmlformats.org/officeDocument/2006/relationships/drawing" Target="../drawings/drawing55.xml"/><Relationship Id="rId1" Type="http://schemas.openxmlformats.org/officeDocument/2006/relationships/printerSettings" Target="../printerSettings/printerSettings56.bin"/><Relationship Id="rId6" Type="http://schemas.openxmlformats.org/officeDocument/2006/relationships/ctrlProp" Target="../ctrlProps/ctrlProp133.xml"/><Relationship Id="rId5" Type="http://schemas.openxmlformats.org/officeDocument/2006/relationships/ctrlProp" Target="../ctrlProps/ctrlProp132.xml"/><Relationship Id="rId4" Type="http://schemas.openxmlformats.org/officeDocument/2006/relationships/vmlDrawing" Target="../drawings/vmlDrawing107.vml"/></Relationships>
</file>

<file path=xl/worksheets/_rels/sheet57.xml.rels><?xml version="1.0" encoding="UTF-8" standalone="yes"?>
<Relationships xmlns="http://schemas.openxmlformats.org/package/2006/relationships"><Relationship Id="rId3" Type="http://schemas.openxmlformats.org/officeDocument/2006/relationships/vmlDrawing" Target="../drawings/vmlDrawing108.vml"/><Relationship Id="rId2" Type="http://schemas.openxmlformats.org/officeDocument/2006/relationships/drawing" Target="../drawings/drawing56.xml"/><Relationship Id="rId1" Type="http://schemas.openxmlformats.org/officeDocument/2006/relationships/printerSettings" Target="../printerSettings/printerSettings57.bin"/><Relationship Id="rId6" Type="http://schemas.openxmlformats.org/officeDocument/2006/relationships/ctrlProp" Target="../ctrlProps/ctrlProp135.xml"/><Relationship Id="rId5" Type="http://schemas.openxmlformats.org/officeDocument/2006/relationships/ctrlProp" Target="../ctrlProps/ctrlProp134.xml"/><Relationship Id="rId4" Type="http://schemas.openxmlformats.org/officeDocument/2006/relationships/vmlDrawing" Target="../drawings/vmlDrawing109.vml"/></Relationships>
</file>

<file path=xl/worksheets/_rels/sheet58.xml.rels><?xml version="1.0" encoding="UTF-8" standalone="yes"?>
<Relationships xmlns="http://schemas.openxmlformats.org/package/2006/relationships"><Relationship Id="rId3" Type="http://schemas.openxmlformats.org/officeDocument/2006/relationships/vmlDrawing" Target="../drawings/vmlDrawing110.vml"/><Relationship Id="rId2" Type="http://schemas.openxmlformats.org/officeDocument/2006/relationships/drawing" Target="../drawings/drawing57.xml"/><Relationship Id="rId1" Type="http://schemas.openxmlformats.org/officeDocument/2006/relationships/printerSettings" Target="../printerSettings/printerSettings58.bin"/><Relationship Id="rId6" Type="http://schemas.openxmlformats.org/officeDocument/2006/relationships/ctrlProp" Target="../ctrlProps/ctrlProp137.xml"/><Relationship Id="rId5" Type="http://schemas.openxmlformats.org/officeDocument/2006/relationships/ctrlProp" Target="../ctrlProps/ctrlProp136.xml"/><Relationship Id="rId4" Type="http://schemas.openxmlformats.org/officeDocument/2006/relationships/vmlDrawing" Target="../drawings/vmlDrawing111.vml"/></Relationships>
</file>

<file path=xl/worksheets/_rels/sheet59.xml.rels><?xml version="1.0" encoding="UTF-8" standalone="yes"?>
<Relationships xmlns="http://schemas.openxmlformats.org/package/2006/relationships"><Relationship Id="rId3" Type="http://schemas.openxmlformats.org/officeDocument/2006/relationships/vmlDrawing" Target="../drawings/vmlDrawing112.vml"/><Relationship Id="rId2" Type="http://schemas.openxmlformats.org/officeDocument/2006/relationships/drawing" Target="../drawings/drawing58.xml"/><Relationship Id="rId1" Type="http://schemas.openxmlformats.org/officeDocument/2006/relationships/printerSettings" Target="../printerSettings/printerSettings59.bin"/><Relationship Id="rId6" Type="http://schemas.openxmlformats.org/officeDocument/2006/relationships/ctrlProp" Target="../ctrlProps/ctrlProp139.xml"/><Relationship Id="rId5" Type="http://schemas.openxmlformats.org/officeDocument/2006/relationships/ctrlProp" Target="../ctrlProps/ctrlProp138.xml"/><Relationship Id="rId4" Type="http://schemas.openxmlformats.org/officeDocument/2006/relationships/vmlDrawing" Target="../drawings/vmlDrawing113.vml"/></Relationships>
</file>

<file path=xl/worksheets/_rels/sheet60.xml.rels><?xml version="1.0" encoding="UTF-8" standalone="yes"?>
<Relationships xmlns="http://schemas.openxmlformats.org/package/2006/relationships"><Relationship Id="rId3" Type="http://schemas.openxmlformats.org/officeDocument/2006/relationships/vmlDrawing" Target="../drawings/vmlDrawing114.vml"/><Relationship Id="rId2" Type="http://schemas.openxmlformats.org/officeDocument/2006/relationships/drawing" Target="../drawings/drawing59.xml"/><Relationship Id="rId1" Type="http://schemas.openxmlformats.org/officeDocument/2006/relationships/printerSettings" Target="../printerSettings/printerSettings60.bin"/><Relationship Id="rId6" Type="http://schemas.openxmlformats.org/officeDocument/2006/relationships/ctrlProp" Target="../ctrlProps/ctrlProp141.xml"/><Relationship Id="rId5" Type="http://schemas.openxmlformats.org/officeDocument/2006/relationships/ctrlProp" Target="../ctrlProps/ctrlProp140.xml"/><Relationship Id="rId4" Type="http://schemas.openxmlformats.org/officeDocument/2006/relationships/vmlDrawing" Target="../drawings/vmlDrawing115.vml"/></Relationships>
</file>

<file path=xl/worksheets/_rels/sheet61.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drawing" Target="../drawings/drawing60.xml"/><Relationship Id="rId7" Type="http://schemas.openxmlformats.org/officeDocument/2006/relationships/ctrlProp" Target="../ctrlProps/ctrlProp143.xml"/><Relationship Id="rId2" Type="http://schemas.openxmlformats.org/officeDocument/2006/relationships/printerSettings" Target="../printerSettings/printerSettings61.bin"/><Relationship Id="rId1" Type="http://schemas.openxmlformats.org/officeDocument/2006/relationships/hyperlink" Target="http://www.belfieldinc.com/" TargetMode="External"/><Relationship Id="rId6" Type="http://schemas.openxmlformats.org/officeDocument/2006/relationships/ctrlProp" Target="../ctrlProps/ctrlProp142.xml"/><Relationship Id="rId5" Type="http://schemas.openxmlformats.org/officeDocument/2006/relationships/vmlDrawing" Target="../drawings/vmlDrawing117.vml"/><Relationship Id="rId4" Type="http://schemas.openxmlformats.org/officeDocument/2006/relationships/vmlDrawing" Target="../drawings/vmlDrawing116.vml"/></Relationships>
</file>

<file path=xl/worksheets/_rels/sheet62.xml.rels><?xml version="1.0" encoding="UTF-8" standalone="yes"?>
<Relationships xmlns="http://schemas.openxmlformats.org/package/2006/relationships"><Relationship Id="rId3" Type="http://schemas.openxmlformats.org/officeDocument/2006/relationships/vmlDrawing" Target="../drawings/vmlDrawing118.vml"/><Relationship Id="rId2" Type="http://schemas.openxmlformats.org/officeDocument/2006/relationships/drawing" Target="../drawings/drawing61.xml"/><Relationship Id="rId1" Type="http://schemas.openxmlformats.org/officeDocument/2006/relationships/printerSettings" Target="../printerSettings/printerSettings62.bin"/><Relationship Id="rId6" Type="http://schemas.openxmlformats.org/officeDocument/2006/relationships/ctrlProp" Target="../ctrlProps/ctrlProp145.xml"/><Relationship Id="rId5" Type="http://schemas.openxmlformats.org/officeDocument/2006/relationships/ctrlProp" Target="../ctrlProps/ctrlProp144.xml"/><Relationship Id="rId4" Type="http://schemas.openxmlformats.org/officeDocument/2006/relationships/vmlDrawing" Target="../drawings/vmlDrawing119.vml"/></Relationships>
</file>

<file path=xl/worksheets/_rels/sheet63.xml.rels><?xml version="1.0" encoding="UTF-8" standalone="yes"?>
<Relationships xmlns="http://schemas.openxmlformats.org/package/2006/relationships"><Relationship Id="rId3" Type="http://schemas.openxmlformats.org/officeDocument/2006/relationships/vmlDrawing" Target="../drawings/vmlDrawing120.vml"/><Relationship Id="rId2" Type="http://schemas.openxmlformats.org/officeDocument/2006/relationships/drawing" Target="../drawings/drawing62.xml"/><Relationship Id="rId1" Type="http://schemas.openxmlformats.org/officeDocument/2006/relationships/printerSettings" Target="../printerSettings/printerSettings63.bin"/><Relationship Id="rId6" Type="http://schemas.openxmlformats.org/officeDocument/2006/relationships/ctrlProp" Target="../ctrlProps/ctrlProp147.xml"/><Relationship Id="rId5" Type="http://schemas.openxmlformats.org/officeDocument/2006/relationships/ctrlProp" Target="../ctrlProps/ctrlProp146.xml"/><Relationship Id="rId4" Type="http://schemas.openxmlformats.org/officeDocument/2006/relationships/vmlDrawing" Target="../drawings/vmlDrawing121.vml"/></Relationships>
</file>

<file path=xl/worksheets/_rels/sheet64.xml.rels><?xml version="1.0" encoding="UTF-8" standalone="yes"?>
<Relationships xmlns="http://schemas.openxmlformats.org/package/2006/relationships"><Relationship Id="rId3" Type="http://schemas.openxmlformats.org/officeDocument/2006/relationships/vmlDrawing" Target="../drawings/vmlDrawing122.vml"/><Relationship Id="rId2" Type="http://schemas.openxmlformats.org/officeDocument/2006/relationships/drawing" Target="../drawings/drawing63.xml"/><Relationship Id="rId1" Type="http://schemas.openxmlformats.org/officeDocument/2006/relationships/printerSettings" Target="../printerSettings/printerSettings64.bin"/><Relationship Id="rId6" Type="http://schemas.openxmlformats.org/officeDocument/2006/relationships/ctrlProp" Target="../ctrlProps/ctrlProp149.xml"/><Relationship Id="rId5" Type="http://schemas.openxmlformats.org/officeDocument/2006/relationships/ctrlProp" Target="../ctrlProps/ctrlProp148.xml"/><Relationship Id="rId4" Type="http://schemas.openxmlformats.org/officeDocument/2006/relationships/vmlDrawing" Target="../drawings/vmlDrawing123.vml"/></Relationships>
</file>

<file path=xl/worksheets/_rels/sheet65.xml.rels><?xml version="1.0" encoding="UTF-8" standalone="yes"?>
<Relationships xmlns="http://schemas.openxmlformats.org/package/2006/relationships"><Relationship Id="rId3" Type="http://schemas.openxmlformats.org/officeDocument/2006/relationships/vmlDrawing" Target="../drawings/vmlDrawing124.vml"/><Relationship Id="rId2" Type="http://schemas.openxmlformats.org/officeDocument/2006/relationships/drawing" Target="../drawings/drawing64.xml"/><Relationship Id="rId1" Type="http://schemas.openxmlformats.org/officeDocument/2006/relationships/printerSettings" Target="../printerSettings/printerSettings65.bin"/><Relationship Id="rId6" Type="http://schemas.openxmlformats.org/officeDocument/2006/relationships/ctrlProp" Target="../ctrlProps/ctrlProp151.xml"/><Relationship Id="rId5" Type="http://schemas.openxmlformats.org/officeDocument/2006/relationships/ctrlProp" Target="../ctrlProps/ctrlProp150.xml"/><Relationship Id="rId4" Type="http://schemas.openxmlformats.org/officeDocument/2006/relationships/vmlDrawing" Target="../drawings/vmlDrawing125.vml"/></Relationships>
</file>

<file path=xl/worksheets/_rels/sheet66.xml.rels><?xml version="1.0" encoding="UTF-8" standalone="yes"?>
<Relationships xmlns="http://schemas.openxmlformats.org/package/2006/relationships"><Relationship Id="rId3" Type="http://schemas.openxmlformats.org/officeDocument/2006/relationships/vmlDrawing" Target="../drawings/vmlDrawing126.vml"/><Relationship Id="rId2" Type="http://schemas.openxmlformats.org/officeDocument/2006/relationships/drawing" Target="../drawings/drawing65.xml"/><Relationship Id="rId1" Type="http://schemas.openxmlformats.org/officeDocument/2006/relationships/printerSettings" Target="../printerSettings/printerSettings66.bin"/><Relationship Id="rId6" Type="http://schemas.openxmlformats.org/officeDocument/2006/relationships/ctrlProp" Target="../ctrlProps/ctrlProp153.xml"/><Relationship Id="rId5" Type="http://schemas.openxmlformats.org/officeDocument/2006/relationships/ctrlProp" Target="../ctrlProps/ctrlProp152.xml"/><Relationship Id="rId4" Type="http://schemas.openxmlformats.org/officeDocument/2006/relationships/vmlDrawing" Target="../drawings/vmlDrawing127.vml"/></Relationships>
</file>

<file path=xl/worksheets/_rels/sheet67.xml.rels><?xml version="1.0" encoding="UTF-8" standalone="yes"?>
<Relationships xmlns="http://schemas.openxmlformats.org/package/2006/relationships"><Relationship Id="rId3" Type="http://schemas.openxmlformats.org/officeDocument/2006/relationships/vmlDrawing" Target="../drawings/vmlDrawing128.vml"/><Relationship Id="rId2" Type="http://schemas.openxmlformats.org/officeDocument/2006/relationships/drawing" Target="../drawings/drawing66.xml"/><Relationship Id="rId1" Type="http://schemas.openxmlformats.org/officeDocument/2006/relationships/printerSettings" Target="../printerSettings/printerSettings67.bin"/><Relationship Id="rId6" Type="http://schemas.openxmlformats.org/officeDocument/2006/relationships/ctrlProp" Target="../ctrlProps/ctrlProp155.xml"/><Relationship Id="rId5" Type="http://schemas.openxmlformats.org/officeDocument/2006/relationships/ctrlProp" Target="../ctrlProps/ctrlProp154.xml"/><Relationship Id="rId4" Type="http://schemas.openxmlformats.org/officeDocument/2006/relationships/vmlDrawing" Target="../drawings/vmlDrawing129.vml"/></Relationships>
</file>

<file path=xl/worksheets/_rels/sheet68.xml.rels><?xml version="1.0" encoding="UTF-8" standalone="yes"?>
<Relationships xmlns="http://schemas.openxmlformats.org/package/2006/relationships"><Relationship Id="rId3" Type="http://schemas.openxmlformats.org/officeDocument/2006/relationships/vmlDrawing" Target="../drawings/vmlDrawing130.vml"/><Relationship Id="rId2" Type="http://schemas.openxmlformats.org/officeDocument/2006/relationships/drawing" Target="../drawings/drawing67.xml"/><Relationship Id="rId1" Type="http://schemas.openxmlformats.org/officeDocument/2006/relationships/printerSettings" Target="../printerSettings/printerSettings68.bin"/><Relationship Id="rId6" Type="http://schemas.openxmlformats.org/officeDocument/2006/relationships/ctrlProp" Target="../ctrlProps/ctrlProp157.xml"/><Relationship Id="rId5" Type="http://schemas.openxmlformats.org/officeDocument/2006/relationships/ctrlProp" Target="../ctrlProps/ctrlProp156.xml"/><Relationship Id="rId4" Type="http://schemas.openxmlformats.org/officeDocument/2006/relationships/vmlDrawing" Target="../drawings/vmlDrawing131.vml"/></Relationships>
</file>

<file path=xl/worksheets/_rels/sheet69.xml.rels><?xml version="1.0" encoding="UTF-8" standalone="yes"?>
<Relationships xmlns="http://schemas.openxmlformats.org/package/2006/relationships"><Relationship Id="rId3" Type="http://schemas.openxmlformats.org/officeDocument/2006/relationships/vmlDrawing" Target="../drawings/vmlDrawing132.vml"/><Relationship Id="rId2" Type="http://schemas.openxmlformats.org/officeDocument/2006/relationships/drawing" Target="../drawings/drawing68.xml"/><Relationship Id="rId1" Type="http://schemas.openxmlformats.org/officeDocument/2006/relationships/printerSettings" Target="../printerSettings/printerSettings69.bin"/><Relationship Id="rId6" Type="http://schemas.openxmlformats.org/officeDocument/2006/relationships/ctrlProp" Target="../ctrlProps/ctrlProp159.xml"/><Relationship Id="rId5" Type="http://schemas.openxmlformats.org/officeDocument/2006/relationships/ctrlProp" Target="../ctrlProps/ctrlProp158.xml"/><Relationship Id="rId4" Type="http://schemas.openxmlformats.org/officeDocument/2006/relationships/vmlDrawing" Target="../drawings/vmlDrawing133.vml"/></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134.vml"/><Relationship Id="rId2" Type="http://schemas.openxmlformats.org/officeDocument/2006/relationships/drawing" Target="../drawings/drawing69.xml"/><Relationship Id="rId1" Type="http://schemas.openxmlformats.org/officeDocument/2006/relationships/printerSettings" Target="../printerSettings/printerSettings70.bin"/><Relationship Id="rId6" Type="http://schemas.openxmlformats.org/officeDocument/2006/relationships/ctrlProp" Target="../ctrlProps/ctrlProp161.xml"/><Relationship Id="rId5" Type="http://schemas.openxmlformats.org/officeDocument/2006/relationships/ctrlProp" Target="../ctrlProps/ctrlProp160.xml"/><Relationship Id="rId4" Type="http://schemas.openxmlformats.org/officeDocument/2006/relationships/vmlDrawing" Target="../drawings/vmlDrawing135.vml"/></Relationships>
</file>

<file path=xl/worksheets/_rels/sheet71.xml.rels><?xml version="1.0" encoding="UTF-8" standalone="yes"?>
<Relationships xmlns="http://schemas.openxmlformats.org/package/2006/relationships"><Relationship Id="rId3" Type="http://schemas.openxmlformats.org/officeDocument/2006/relationships/vmlDrawing" Target="../drawings/vmlDrawing136.vml"/><Relationship Id="rId2" Type="http://schemas.openxmlformats.org/officeDocument/2006/relationships/drawing" Target="../drawings/drawing70.xml"/><Relationship Id="rId1" Type="http://schemas.openxmlformats.org/officeDocument/2006/relationships/printerSettings" Target="../printerSettings/printerSettings71.bin"/><Relationship Id="rId6" Type="http://schemas.openxmlformats.org/officeDocument/2006/relationships/ctrlProp" Target="../ctrlProps/ctrlProp163.xml"/><Relationship Id="rId5" Type="http://schemas.openxmlformats.org/officeDocument/2006/relationships/ctrlProp" Target="../ctrlProps/ctrlProp162.xml"/><Relationship Id="rId4" Type="http://schemas.openxmlformats.org/officeDocument/2006/relationships/vmlDrawing" Target="../drawings/vmlDrawing137.vml"/></Relationships>
</file>

<file path=xl/worksheets/_rels/sheet72.xml.rels><?xml version="1.0" encoding="UTF-8" standalone="yes"?>
<Relationships xmlns="http://schemas.openxmlformats.org/package/2006/relationships"><Relationship Id="rId3" Type="http://schemas.openxmlformats.org/officeDocument/2006/relationships/vmlDrawing" Target="../drawings/vmlDrawing138.vml"/><Relationship Id="rId2" Type="http://schemas.openxmlformats.org/officeDocument/2006/relationships/drawing" Target="../drawings/drawing71.xml"/><Relationship Id="rId1" Type="http://schemas.openxmlformats.org/officeDocument/2006/relationships/printerSettings" Target="../printerSettings/printerSettings72.bin"/><Relationship Id="rId6" Type="http://schemas.openxmlformats.org/officeDocument/2006/relationships/ctrlProp" Target="../ctrlProps/ctrlProp165.xml"/><Relationship Id="rId5" Type="http://schemas.openxmlformats.org/officeDocument/2006/relationships/ctrlProp" Target="../ctrlProps/ctrlProp164.xml"/><Relationship Id="rId4" Type="http://schemas.openxmlformats.org/officeDocument/2006/relationships/vmlDrawing" Target="../drawings/vmlDrawing139.vml"/></Relationships>
</file>

<file path=xl/worksheets/_rels/sheet73.xml.rels><?xml version="1.0" encoding="UTF-8" standalone="yes"?>
<Relationships xmlns="http://schemas.openxmlformats.org/package/2006/relationships"><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vmlDrawing" Target="../drawings/vmlDrawing140.vml"/><Relationship Id="rId2" Type="http://schemas.openxmlformats.org/officeDocument/2006/relationships/drawing" Target="../drawings/drawing72.xml"/><Relationship Id="rId1" Type="http://schemas.openxmlformats.org/officeDocument/2006/relationships/printerSettings" Target="../printerSettings/printerSettings74.bin"/><Relationship Id="rId4" Type="http://schemas.openxmlformats.org/officeDocument/2006/relationships/ctrlProp" Target="../ctrlProps/ctrlProp16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2">
    <tabColor indexed="11"/>
  </sheetPr>
  <dimension ref="A12:A18"/>
  <sheetViews>
    <sheetView workbookViewId="0">
      <selection activeCell="D17" sqref="D17"/>
    </sheetView>
  </sheetViews>
  <sheetFormatPr defaultRowHeight="12.75"/>
  <sheetData>
    <row r="12" spans="1:1">
      <c r="A12" s="229"/>
    </row>
    <row r="13" spans="1:1">
      <c r="A13" s="1169" t="s">
        <v>1059</v>
      </c>
    </row>
    <row r="14" spans="1:1">
      <c r="A14" s="1169" t="s">
        <v>1060</v>
      </c>
    </row>
    <row r="15" spans="1:1">
      <c r="A15" s="1169" t="s">
        <v>1061</v>
      </c>
    </row>
    <row r="16" spans="1:1">
      <c r="A16" s="1169" t="s">
        <v>1062</v>
      </c>
    </row>
    <row r="17" spans="1:1">
      <c r="A17" s="1170" t="s">
        <v>1063</v>
      </c>
    </row>
    <row r="18" spans="1:1">
      <c r="A18" s="1170"/>
    </row>
  </sheetData>
  <hyperlinks>
    <hyperlink ref="A17" r:id="rId1" tooltip="Call: 937-272-5016" display="http://www.maguirehughes.com/" xr:uid="{00000000-0004-0000-0000-000000000000}"/>
    <hyperlink ref="A18" r:id="rId2" tooltip="Call: 937-272-5016" display="http://www.maguirehughes.com/" xr:uid="{00000000-0004-0000-0000-000001000000}"/>
  </hyperlinks>
  <pageMargins left="0.7" right="0.7" top="0.75" bottom="0.75" header="0.3" footer="0.3"/>
  <pageSetup orientation="portrait" horizontalDpi="4294967293" verticalDpi="4294967293"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7">
    <tabColor indexed="48"/>
    <pageSetUpPr fitToPage="1"/>
  </sheetPr>
  <dimension ref="A1:I73"/>
  <sheetViews>
    <sheetView showGridLines="0" showRowColHeaders="0" tabSelected="1" zoomScale="70" zoomScaleNormal="70" workbookViewId="0">
      <selection activeCell="C26" sqref="C26"/>
    </sheetView>
  </sheetViews>
  <sheetFormatPr defaultColWidth="9.140625" defaultRowHeight="15.75"/>
  <cols>
    <col min="1" max="1" width="5.28515625" style="11" customWidth="1"/>
    <col min="2" max="2" width="6.5703125" style="11" bestFit="1" customWidth="1"/>
    <col min="3" max="3" width="50.28515625" style="26" customWidth="1"/>
    <col min="4" max="4" width="28.85546875" style="3" customWidth="1"/>
    <col min="5" max="5" width="4.140625" customWidth="1"/>
    <col min="6" max="6" width="59.42578125" style="3" customWidth="1"/>
    <col min="7" max="7" width="4" customWidth="1"/>
    <col min="8" max="8" width="85.85546875" customWidth="1"/>
    <col min="9" max="9" width="42.140625" customWidth="1"/>
  </cols>
  <sheetData>
    <row r="1" spans="1:9" ht="44.25" customHeight="1" thickBot="1">
      <c r="C1" s="1181" t="s">
        <v>132</v>
      </c>
      <c r="D1" s="1181"/>
      <c r="E1" s="1181"/>
      <c r="F1" s="1181"/>
    </row>
    <row r="2" spans="1:9" ht="22.5" customHeight="1" thickBot="1">
      <c r="A2" s="11" t="s">
        <v>635</v>
      </c>
      <c r="C2" s="705" t="s">
        <v>339</v>
      </c>
      <c r="D2" s="706" t="s">
        <v>637</v>
      </c>
      <c r="E2" s="259" t="s">
        <v>635</v>
      </c>
      <c r="F2" s="678" t="s">
        <v>638</v>
      </c>
      <c r="H2" s="753" t="s">
        <v>855</v>
      </c>
      <c r="I2" s="754"/>
    </row>
    <row r="3" spans="1:9" ht="20.100000000000001" customHeight="1">
      <c r="A3" s="11">
        <v>1</v>
      </c>
      <c r="C3" s="710" t="s">
        <v>168</v>
      </c>
      <c r="D3" s="720" t="s">
        <v>649</v>
      </c>
      <c r="E3" s="11">
        <v>1</v>
      </c>
      <c r="F3" s="583" t="s">
        <v>527</v>
      </c>
      <c r="G3" s="11">
        <v>1</v>
      </c>
      <c r="H3" s="710"/>
      <c r="I3" s="711"/>
    </row>
    <row r="4" spans="1:9" ht="20.100000000000001" customHeight="1">
      <c r="A4" s="11">
        <f t="shared" ref="A4:A25" si="0">SUM(A3)+1</f>
        <v>2</v>
      </c>
      <c r="C4" s="1127" t="s">
        <v>711</v>
      </c>
      <c r="D4" s="720" t="s">
        <v>648</v>
      </c>
      <c r="E4" s="11">
        <f t="shared" ref="E4:E21" si="1">SUM(E3)+1</f>
        <v>2</v>
      </c>
      <c r="F4" s="1041" t="s">
        <v>966</v>
      </c>
      <c r="G4" s="11">
        <v>2</v>
      </c>
      <c r="H4" s="710" t="s">
        <v>543</v>
      </c>
      <c r="I4" s="711"/>
    </row>
    <row r="5" spans="1:9" ht="20.100000000000001" customHeight="1">
      <c r="A5" s="11">
        <f t="shared" si="0"/>
        <v>3</v>
      </c>
      <c r="C5" s="713" t="s">
        <v>245</v>
      </c>
      <c r="D5" s="720" t="s">
        <v>651</v>
      </c>
      <c r="E5" s="11">
        <f t="shared" si="1"/>
        <v>3</v>
      </c>
      <c r="F5" s="1041" t="s">
        <v>1020</v>
      </c>
      <c r="G5" s="11">
        <v>3</v>
      </c>
      <c r="H5" s="707" t="s">
        <v>433</v>
      </c>
      <c r="I5" s="708"/>
    </row>
    <row r="6" spans="1:9" ht="20.100000000000001" customHeight="1">
      <c r="A6" s="11">
        <f t="shared" si="0"/>
        <v>4</v>
      </c>
      <c r="C6" s="710" t="s">
        <v>244</v>
      </c>
      <c r="D6" s="720" t="s">
        <v>652</v>
      </c>
      <c r="E6" s="11">
        <f t="shared" si="1"/>
        <v>4</v>
      </c>
      <c r="F6" s="831"/>
      <c r="G6" s="11">
        <v>4</v>
      </c>
      <c r="H6" s="709" t="s">
        <v>398</v>
      </c>
      <c r="I6" s="708"/>
    </row>
    <row r="7" spans="1:9" ht="20.100000000000001" customHeight="1" thickBot="1">
      <c r="A7" s="11">
        <f t="shared" si="0"/>
        <v>5</v>
      </c>
      <c r="C7" s="710" t="s">
        <v>712</v>
      </c>
      <c r="D7" s="720" t="s">
        <v>650</v>
      </c>
      <c r="E7" s="11">
        <f t="shared" si="1"/>
        <v>5</v>
      </c>
      <c r="F7" s="831"/>
      <c r="G7" s="11">
        <v>5</v>
      </c>
      <c r="H7" s="707" t="s">
        <v>407</v>
      </c>
      <c r="I7" s="708"/>
    </row>
    <row r="8" spans="1:9" ht="20.100000000000001" customHeight="1" thickBot="1">
      <c r="A8" s="11">
        <f t="shared" si="0"/>
        <v>6</v>
      </c>
      <c r="C8" s="714" t="s">
        <v>634</v>
      </c>
      <c r="D8" s="755"/>
      <c r="E8" s="11">
        <f t="shared" si="1"/>
        <v>6</v>
      </c>
      <c r="F8" s="186" t="s">
        <v>340</v>
      </c>
      <c r="G8" s="11">
        <v>6</v>
      </c>
      <c r="H8" s="707" t="s">
        <v>432</v>
      </c>
      <c r="I8" s="708"/>
    </row>
    <row r="9" spans="1:9" ht="20.100000000000001" customHeight="1" thickBot="1">
      <c r="A9" s="11">
        <f t="shared" si="0"/>
        <v>7</v>
      </c>
      <c r="C9" s="710" t="s">
        <v>715</v>
      </c>
      <c r="D9" s="711">
        <f>SUM('4 YEAR HISTORY (Auto)'!J21)</f>
        <v>0</v>
      </c>
      <c r="E9" s="11">
        <f t="shared" si="1"/>
        <v>7</v>
      </c>
      <c r="F9" s="1042" t="s">
        <v>967</v>
      </c>
      <c r="G9" s="11">
        <v>7</v>
      </c>
      <c r="H9" s="719" t="s">
        <v>131</v>
      </c>
      <c r="I9" s="752"/>
    </row>
    <row r="10" spans="1:9" ht="20.100000000000001" customHeight="1">
      <c r="A10" s="11">
        <f t="shared" si="0"/>
        <v>8</v>
      </c>
      <c r="C10" s="710" t="s">
        <v>499</v>
      </c>
      <c r="D10" s="711">
        <f>SUM('5 YEAR PROJECTIONS'!$D$14)</f>
        <v>0</v>
      </c>
      <c r="E10" s="11">
        <f t="shared" si="1"/>
        <v>8</v>
      </c>
      <c r="F10" s="1042" t="s">
        <v>968</v>
      </c>
    </row>
    <row r="11" spans="1:9" ht="20.100000000000001" customHeight="1" thickBot="1">
      <c r="A11" s="11">
        <f t="shared" si="0"/>
        <v>9</v>
      </c>
      <c r="C11" s="715" t="s">
        <v>974</v>
      </c>
      <c r="D11" s="716">
        <f>SUM('Employee Questionnaire Tally'!E12:F12)</f>
        <v>0</v>
      </c>
      <c r="E11" s="11">
        <f>SUM(E10)+1</f>
        <v>9</v>
      </c>
      <c r="F11" s="584" t="s">
        <v>526</v>
      </c>
    </row>
    <row r="12" spans="1:9" ht="20.100000000000001" customHeight="1" thickBot="1">
      <c r="A12" s="11">
        <f t="shared" si="0"/>
        <v>10</v>
      </c>
      <c r="C12" s="824" t="s">
        <v>975</v>
      </c>
      <c r="D12" s="823"/>
      <c r="E12" s="11">
        <f t="shared" si="1"/>
        <v>10</v>
      </c>
      <c r="F12" s="584" t="s">
        <v>522</v>
      </c>
    </row>
    <row r="13" spans="1:9" ht="20.100000000000001" customHeight="1">
      <c r="A13" s="11">
        <f t="shared" si="0"/>
        <v>11</v>
      </c>
      <c r="C13" s="707"/>
      <c r="D13" s="712">
        <f>SUM('BREAKEVEN ANALYSIS'!C24)</f>
        <v>2.2774618678084027</v>
      </c>
      <c r="E13" s="11">
        <f t="shared" si="1"/>
        <v>11</v>
      </c>
      <c r="F13" s="586" t="s">
        <v>529</v>
      </c>
    </row>
    <row r="14" spans="1:9" ht="20.100000000000001" customHeight="1">
      <c r="A14" s="11">
        <f t="shared" si="0"/>
        <v>12</v>
      </c>
      <c r="C14" s="707" t="s">
        <v>976</v>
      </c>
      <c r="D14" s="711">
        <f>SUM('Cost of Business YR1 Vs. YR2'!$F$29)</f>
        <v>66834.25</v>
      </c>
      <c r="E14" s="11">
        <f t="shared" si="1"/>
        <v>12</v>
      </c>
      <c r="F14" s="586" t="s">
        <v>530</v>
      </c>
      <c r="H14" s="1048"/>
    </row>
    <row r="15" spans="1:9" ht="20.100000000000001" customHeight="1">
      <c r="A15" s="11">
        <f t="shared" si="0"/>
        <v>13</v>
      </c>
      <c r="C15" s="707" t="s">
        <v>977</v>
      </c>
      <c r="D15" s="711">
        <f>SUM('Cost of Business YR3 Vs. YR4'!$M$29)</f>
        <v>57707</v>
      </c>
      <c r="E15" s="11">
        <f t="shared" si="1"/>
        <v>13</v>
      </c>
      <c r="F15" s="830" t="s">
        <v>856</v>
      </c>
      <c r="H15" s="1048"/>
    </row>
    <row r="16" spans="1:9" ht="20.100000000000001" customHeight="1">
      <c r="A16" s="11">
        <f t="shared" si="0"/>
        <v>14</v>
      </c>
      <c r="B16" s="26" t="s">
        <v>883</v>
      </c>
      <c r="C16" s="847" t="s">
        <v>283</v>
      </c>
      <c r="D16" s="711">
        <f>SUM('Return on Investment - C.O.G.S.'!C31)</f>
        <v>0</v>
      </c>
      <c r="E16" s="11">
        <f t="shared" si="1"/>
        <v>14</v>
      </c>
      <c r="F16" s="584" t="s">
        <v>641</v>
      </c>
      <c r="H16" s="146"/>
    </row>
    <row r="17" spans="1:8" ht="20.100000000000001" customHeight="1">
      <c r="A17" s="11">
        <f t="shared" si="0"/>
        <v>15</v>
      </c>
      <c r="B17" s="846" t="s">
        <v>870</v>
      </c>
      <c r="C17" s="798" t="s">
        <v>978</v>
      </c>
      <c r="D17" s="711">
        <f>SUM('Return on Investment - LABOR'!C39)</f>
        <v>0</v>
      </c>
      <c r="E17" s="11">
        <f>SUM(E16)+1</f>
        <v>15</v>
      </c>
      <c r="F17" s="584" t="s">
        <v>523</v>
      </c>
    </row>
    <row r="18" spans="1:8" ht="20.100000000000001" customHeight="1">
      <c r="A18" s="11">
        <f t="shared" si="0"/>
        <v>16</v>
      </c>
      <c r="B18" s="846" t="s">
        <v>870</v>
      </c>
      <c r="C18" s="847" t="s">
        <v>249</v>
      </c>
      <c r="D18" s="711">
        <f>SUM('Return on Investment - MATERIAL'!$C$40)</f>
        <v>0</v>
      </c>
      <c r="E18" s="11">
        <f t="shared" si="1"/>
        <v>16</v>
      </c>
      <c r="F18" s="1043" t="s">
        <v>969</v>
      </c>
      <c r="H18" s="801"/>
    </row>
    <row r="19" spans="1:8" ht="20.100000000000001" customHeight="1">
      <c r="A19" s="11">
        <f t="shared" si="0"/>
        <v>17</v>
      </c>
      <c r="B19" s="846" t="s">
        <v>870</v>
      </c>
      <c r="C19" s="851" t="str">
        <f>REPT('P&amp;L COMPARISONS'!A13,1)</f>
        <v>Payroll Taxes</v>
      </c>
      <c r="D19" s="711">
        <f>SUM('Return on Investment - SUB-CONT'!$C$40)</f>
        <v>0</v>
      </c>
      <c r="E19" s="11">
        <f t="shared" si="1"/>
        <v>17</v>
      </c>
      <c r="F19" s="585" t="s">
        <v>531</v>
      </c>
      <c r="H19" s="229"/>
    </row>
    <row r="20" spans="1:8" ht="20.100000000000001" customHeight="1">
      <c r="A20" s="11">
        <f t="shared" si="0"/>
        <v>18</v>
      </c>
      <c r="B20" s="846" t="s">
        <v>870</v>
      </c>
      <c r="C20" s="847" t="s">
        <v>245</v>
      </c>
      <c r="D20" s="711">
        <f>SUM('R O I - MISC DIRECT'!C40)</f>
        <v>0</v>
      </c>
      <c r="E20" s="11">
        <f t="shared" si="1"/>
        <v>18</v>
      </c>
      <c r="F20" s="584" t="s">
        <v>524</v>
      </c>
      <c r="H20" s="146"/>
    </row>
    <row r="21" spans="1:8" ht="20.100000000000001" customHeight="1">
      <c r="A21" s="11">
        <f t="shared" si="0"/>
        <v>19</v>
      </c>
      <c r="B21" s="846" t="s">
        <v>870</v>
      </c>
      <c r="C21" s="852" t="str">
        <f>REPT('P&amp;L COMPARISONS'!A20,1)</f>
        <v>Insurance</v>
      </c>
      <c r="D21" s="711">
        <f>SUM('ROI-INDIRECT- SLIDE #1'!C40)</f>
        <v>0</v>
      </c>
      <c r="E21" s="11">
        <f t="shared" si="1"/>
        <v>19</v>
      </c>
      <c r="F21" s="584" t="s">
        <v>525</v>
      </c>
    </row>
    <row r="22" spans="1:8" ht="20.100000000000001" customHeight="1">
      <c r="A22" s="11">
        <f t="shared" si="0"/>
        <v>20</v>
      </c>
      <c r="B22" s="846" t="s">
        <v>870</v>
      </c>
      <c r="C22" s="852" t="str">
        <f>REPT('P&amp;L COMPARISONS'!A21,1)</f>
        <v>Utilities</v>
      </c>
      <c r="D22" s="711">
        <f>SUM('ROI-INDIRECT- SLIDE #2'!C40)</f>
        <v>0</v>
      </c>
      <c r="E22" s="11">
        <v>20</v>
      </c>
      <c r="F22" s="584" t="s">
        <v>640</v>
      </c>
      <c r="H22" s="229"/>
    </row>
    <row r="23" spans="1:8" ht="20.100000000000001" customHeight="1" thickBot="1">
      <c r="A23" s="11">
        <f t="shared" si="0"/>
        <v>21</v>
      </c>
      <c r="B23" s="846" t="s">
        <v>870</v>
      </c>
      <c r="C23" s="852" t="str">
        <f>REPT('P&amp;L COMPARISONS'!A22,1)</f>
        <v>Shop Supplies</v>
      </c>
      <c r="D23" s="711">
        <f>SUM('ROI-INDIRECT- SLIDE #3'!C40)</f>
        <v>0</v>
      </c>
      <c r="E23" s="11">
        <v>21</v>
      </c>
      <c r="F23" s="584" t="s">
        <v>639</v>
      </c>
      <c r="H23" s="146"/>
    </row>
    <row r="24" spans="1:8" ht="20.100000000000001" customHeight="1" thickBot="1">
      <c r="A24" s="11">
        <f t="shared" si="0"/>
        <v>22</v>
      </c>
      <c r="B24" s="846" t="s">
        <v>870</v>
      </c>
      <c r="C24" s="852" t="str">
        <f>REPT('P&amp;L COMPARISONS'!A23,1)</f>
        <v>Dues &amp; Subscriptions</v>
      </c>
      <c r="D24" s="711">
        <f>SUM('ROI-INDIRECT- SLIDE #4'!C40)</f>
        <v>0</v>
      </c>
      <c r="E24" s="11">
        <f t="shared" ref="E24:E31" si="2">SUM(E23)+1</f>
        <v>22</v>
      </c>
      <c r="F24" s="756" t="s">
        <v>965</v>
      </c>
    </row>
    <row r="25" spans="1:8" ht="20.100000000000001" customHeight="1" thickBot="1">
      <c r="A25" s="11">
        <f t="shared" si="0"/>
        <v>23</v>
      </c>
      <c r="B25" s="846"/>
      <c r="C25" s="709" t="s">
        <v>979</v>
      </c>
      <c r="D25" s="711">
        <f>SUM('CURRENT BUSINESS VAL APPROX'!F25:G25)</f>
        <v>0</v>
      </c>
      <c r="E25" s="11">
        <f t="shared" si="2"/>
        <v>23</v>
      </c>
      <c r="F25" s="1044"/>
    </row>
    <row r="26" spans="1:8" ht="20.100000000000001" customHeight="1">
      <c r="A26" s="11">
        <f t="shared" ref="A26:A31" si="3">SUM(A25)+1</f>
        <v>24</v>
      </c>
      <c r="C26" s="713" t="s">
        <v>980</v>
      </c>
      <c r="D26" s="711">
        <f>SUM('FIXED BUSINESS VAL APPROX'!$F$25:$G$25)</f>
        <v>0</v>
      </c>
      <c r="E26" s="11">
        <f t="shared" si="2"/>
        <v>24</v>
      </c>
      <c r="F26" s="1045"/>
      <c r="H26" s="756" t="s">
        <v>341</v>
      </c>
    </row>
    <row r="27" spans="1:8" ht="20.100000000000001" customHeight="1" thickBot="1">
      <c r="A27" s="11">
        <f t="shared" si="3"/>
        <v>25</v>
      </c>
      <c r="C27" s="1132" t="s">
        <v>981</v>
      </c>
      <c r="D27" s="711">
        <f>SUM('IMPROVED BUSINESS VAL APPROX'!F25:G25)</f>
        <v>1627500.7999999998</v>
      </c>
      <c r="E27" s="11">
        <f t="shared" si="2"/>
        <v>25</v>
      </c>
      <c r="F27" s="1046"/>
      <c r="H27" s="701" t="s">
        <v>647</v>
      </c>
    </row>
    <row r="28" spans="1:8" ht="20.100000000000001" customHeight="1">
      <c r="A28" s="11">
        <f t="shared" si="3"/>
        <v>26</v>
      </c>
      <c r="C28" s="709" t="s">
        <v>492</v>
      </c>
      <c r="D28" s="717">
        <f>SUM('WORKING CAPITAL ANALYSIS'!B44)</f>
        <v>0</v>
      </c>
      <c r="E28" s="11">
        <f t="shared" si="2"/>
        <v>26</v>
      </c>
      <c r="F28" s="1044"/>
      <c r="H28" s="751" t="s">
        <v>645</v>
      </c>
    </row>
    <row r="29" spans="1:8" ht="20.100000000000001" customHeight="1" thickBot="1">
      <c r="A29" s="11">
        <f t="shared" si="3"/>
        <v>27</v>
      </c>
      <c r="C29" s="709" t="s">
        <v>498</v>
      </c>
      <c r="D29" s="755"/>
      <c r="E29" s="11">
        <f t="shared" si="2"/>
        <v>27</v>
      </c>
      <c r="F29" s="1047"/>
      <c r="H29" s="702" t="s">
        <v>642</v>
      </c>
    </row>
    <row r="30" spans="1:8" ht="20.100000000000001" customHeight="1">
      <c r="A30" s="11">
        <f t="shared" si="3"/>
        <v>28</v>
      </c>
      <c r="C30" s="707" t="s">
        <v>714</v>
      </c>
      <c r="D30" s="718">
        <f>SUM('Z SCORE -PRIVATE &amp; HEAVY ASSETS'!$D$48)</f>
        <v>0</v>
      </c>
      <c r="E30" s="11">
        <f t="shared" si="2"/>
        <v>28</v>
      </c>
      <c r="F30" s="1044"/>
      <c r="H30" s="703" t="s">
        <v>644</v>
      </c>
    </row>
    <row r="31" spans="1:8" ht="20.100000000000001" customHeight="1" thickBot="1">
      <c r="A31" s="11">
        <f t="shared" si="3"/>
        <v>29</v>
      </c>
      <c r="C31" s="707" t="s">
        <v>713</v>
      </c>
      <c r="D31" s="718">
        <f>SUM('Z SCORE -PRIVATE &amp; LIGHT ASSETS'!D43)</f>
        <v>0</v>
      </c>
      <c r="E31" s="11">
        <f t="shared" si="2"/>
        <v>29</v>
      </c>
      <c r="F31" s="1047"/>
      <c r="H31" s="704" t="s">
        <v>646</v>
      </c>
    </row>
    <row r="32" spans="1:8" ht="20.100000000000001" customHeight="1" thickBot="1">
      <c r="A32" s="11">
        <v>30</v>
      </c>
      <c r="C32" s="798" t="s">
        <v>851</v>
      </c>
      <c r="D32" s="853"/>
      <c r="E32" s="11">
        <v>30</v>
      </c>
      <c r="F32" s="832"/>
    </row>
    <row r="33" spans="1:6" ht="20.100000000000001" customHeight="1" thickBot="1">
      <c r="A33" s="11">
        <v>31</v>
      </c>
      <c r="C33" s="798" t="s">
        <v>982</v>
      </c>
      <c r="D33" s="853"/>
      <c r="E33" s="11">
        <v>31</v>
      </c>
      <c r="F33" s="825" t="s">
        <v>1018</v>
      </c>
    </row>
    <row r="34" spans="1:6" ht="20.100000000000001" customHeight="1">
      <c r="A34" s="11">
        <v>32</v>
      </c>
      <c r="C34" s="798" t="s">
        <v>983</v>
      </c>
      <c r="D34" s="854"/>
      <c r="E34" s="11">
        <v>32</v>
      </c>
      <c r="F34" s="1142" t="s">
        <v>1019</v>
      </c>
    </row>
    <row r="35" spans="1:6" ht="20.100000000000001" customHeight="1">
      <c r="A35" s="11">
        <v>33</v>
      </c>
      <c r="C35" s="713"/>
      <c r="D35" s="855"/>
      <c r="E35" s="11">
        <v>33</v>
      </c>
      <c r="F35" s="585"/>
    </row>
    <row r="36" spans="1:6" ht="20.100000000000001" customHeight="1">
      <c r="A36" s="11">
        <v>34</v>
      </c>
      <c r="C36" s="1128"/>
      <c r="D36" s="855"/>
      <c r="E36" s="11">
        <v>34</v>
      </c>
      <c r="F36" s="1133"/>
    </row>
    <row r="37" spans="1:6" ht="20.100000000000001" customHeight="1">
      <c r="A37" s="11">
        <v>35</v>
      </c>
      <c r="C37" s="1126" t="s">
        <v>1008</v>
      </c>
      <c r="D37" s="855"/>
      <c r="E37" s="11">
        <v>35</v>
      </c>
      <c r="F37" s="585"/>
    </row>
    <row r="38" spans="1:6" ht="20.100000000000001" customHeight="1">
      <c r="A38" s="11">
        <v>36</v>
      </c>
      <c r="C38" s="710"/>
      <c r="D38" s="856"/>
      <c r="E38" s="11">
        <v>36</v>
      </c>
      <c r="F38" s="830"/>
    </row>
    <row r="39" spans="1:6" ht="20.100000000000001" customHeight="1">
      <c r="A39" s="11">
        <v>37</v>
      </c>
      <c r="C39" s="1167" t="s">
        <v>1058</v>
      </c>
      <c r="D39" s="856"/>
      <c r="E39" s="11">
        <v>37</v>
      </c>
      <c r="F39" s="830"/>
    </row>
    <row r="40" spans="1:6" ht="20.100000000000001" customHeight="1" thickBot="1">
      <c r="A40" s="11">
        <v>38</v>
      </c>
      <c r="C40" s="710"/>
      <c r="D40" s="856"/>
      <c r="E40" s="11">
        <v>38</v>
      </c>
      <c r="F40" s="679"/>
    </row>
    <row r="41" spans="1:6" ht="20.100000000000001" customHeight="1">
      <c r="A41" s="11">
        <v>39</v>
      </c>
      <c r="C41" s="997" t="s">
        <v>984</v>
      </c>
      <c r="D41" s="996" t="s">
        <v>959</v>
      </c>
      <c r="E41" s="11">
        <v>39</v>
      </c>
    </row>
    <row r="42" spans="1:6" ht="20.100000000000001" customHeight="1">
      <c r="E42" s="11"/>
    </row>
    <row r="43" spans="1:6" ht="20.100000000000001" customHeight="1">
      <c r="E43" s="11"/>
    </row>
    <row r="44" spans="1:6" ht="20.100000000000001" customHeight="1">
      <c r="E44" s="11"/>
    </row>
    <row r="45" spans="1:6" ht="20.100000000000001" customHeight="1"/>
    <row r="46" spans="1:6" ht="20.100000000000001" customHeight="1"/>
    <row r="47" spans="1:6" ht="20.100000000000001" customHeight="1"/>
    <row r="48" spans="1:6" ht="20.100000000000001" customHeight="1"/>
    <row r="49" ht="20.100000000000001" customHeight="1"/>
    <row r="50" ht="20.100000000000001" customHeight="1"/>
    <row r="51" ht="20.100000000000001" customHeight="1"/>
    <row r="52" ht="20.100000000000001" customHeight="1"/>
    <row r="53" ht="20.100000000000001" customHeight="1"/>
    <row r="54" ht="20.100000000000001" customHeight="1"/>
    <row r="55" ht="20.100000000000001" customHeight="1"/>
    <row r="56" ht="20.100000000000001" customHeight="1"/>
    <row r="57" ht="20.100000000000001" customHeight="1"/>
    <row r="58" ht="20.100000000000001" customHeight="1"/>
    <row r="59" ht="20.100000000000001" customHeight="1"/>
    <row r="60" ht="20.100000000000001" customHeight="1"/>
    <row r="61" ht="20.100000000000001" customHeight="1"/>
    <row r="62" ht="20.100000000000001" customHeight="1"/>
    <row r="63" ht="20.100000000000001" customHeight="1"/>
    <row r="64" ht="20.100000000000001" customHeight="1"/>
    <row r="65" ht="20.100000000000001" customHeight="1"/>
    <row r="66" ht="20.100000000000001" customHeight="1"/>
    <row r="67" ht="20.100000000000001" customHeight="1"/>
    <row r="68" ht="20.100000000000001" customHeight="1"/>
    <row r="69" ht="20.100000000000001" customHeight="1"/>
    <row r="70" ht="20.100000000000001" customHeight="1"/>
    <row r="71" ht="20.100000000000001" customHeight="1"/>
    <row r="72" ht="20.100000000000001" customHeight="1"/>
    <row r="73" ht="20.100000000000001" customHeight="1"/>
  </sheetData>
  <mergeCells count="1">
    <mergeCell ref="C1:F1"/>
  </mergeCells>
  <phoneticPr fontId="3" type="noConversion"/>
  <hyperlinks>
    <hyperlink ref="C4" location="'P&amp;L COMPARISONS'!A1" display="P&amp;L COMPARISONS" xr:uid="{00000000-0004-0000-0100-000000000000}"/>
    <hyperlink ref="C5" location="'MISC DIRECT EXPENSES'!A1" display="MISC DIRECT EXPENSES" xr:uid="{00000000-0004-0000-0100-000001000000}"/>
    <hyperlink ref="C6" location="'MISC INDIRECT EXPENSES'!A1" display="MISC INDIRECT EXPENSES" xr:uid="{00000000-0004-0000-0100-000002000000}"/>
    <hyperlink ref="C7" location="'BALANCE SHT COMPARISONS'!A1" display="BALANCE SHT COMPARISONS" xr:uid="{00000000-0004-0000-0100-000003000000}"/>
    <hyperlink ref="C29" location="'COMPARATIVE ACTIVITY RATIOS'!A1" display="COMPARATIVE ACTIVITY RATIOS" xr:uid="{00000000-0004-0000-0100-000004000000}"/>
    <hyperlink ref="C28" location="'WORKING CAPITAL ANALYSIS'!A1" display="WORKING CAPITAL ANALYSIS" xr:uid="{00000000-0004-0000-0100-000005000000}"/>
    <hyperlink ref="C8" location="'CURRENT FINANCIAL INFORMATION'!A1" display="'CURRENT FINANCIAL INFORMATION" xr:uid="{00000000-0004-0000-0100-000006000000}"/>
    <hyperlink ref="C31" location="'Z SCORE -PRIVATE &amp; LIGHT ASSETS'!A1" display="'Z SCORE -PRIVATE &amp; LIGHT ASSETS" xr:uid="{00000000-0004-0000-0100-000008000000}"/>
    <hyperlink ref="C30" location="'Z SCORE -PRIVATE &amp; HEAVY ASSETS'!A1" display="'Z SCORE -PRIVATE &amp; HEAVY ASSETS" xr:uid="{00000000-0004-0000-0100-000009000000}"/>
    <hyperlink ref="C17" location="'Return on Investment - LABOR'!A1" display="LABOR" xr:uid="{00000000-0004-0000-0100-00000A000000}"/>
    <hyperlink ref="C16" location="'Return on Investment - C.O.G.S.'!A1" display="C.O.G.S." xr:uid="{00000000-0004-0000-0100-00000B000000}"/>
    <hyperlink ref="C18" location="'Return on Investment - MATERIAL'!A1" display="MATERIAL" xr:uid="{00000000-0004-0000-0100-00000C000000}"/>
    <hyperlink ref="C20" location="'R O I - MISC DIRECT'!A1" display="MISC DIRECT" xr:uid="{00000000-0004-0000-0100-00000D000000}"/>
    <hyperlink ref="C10" location="'5 YEAR PROJECTIONS'!A1" display="'5 YEAR PROJECTIONS" xr:uid="{00000000-0004-0000-0100-00000E000000}"/>
    <hyperlink ref="C9" location="'4 YEAR HISTORY (Auto)'!A1" display="'4 YEAR HISTORY (Auto)" xr:uid="{00000000-0004-0000-0100-00000F000000}"/>
    <hyperlink ref="C26" location="'FIXED BUSINESS VAL APPROX'!A1" display="BUSINESS VAL APPROX - Fixed" xr:uid="{00000000-0004-0000-0100-000010000000}"/>
    <hyperlink ref="C25" location="'CURRENT BUSINESS VAL APPROX'!A1" display="BUSINESS VAL APPROX - Current" xr:uid="{00000000-0004-0000-0100-000011000000}"/>
    <hyperlink ref="C11" location="'Employee Questionnaire Tally'!A1" display="Employee Questionnaire Tally" xr:uid="{00000000-0004-0000-0100-000012000000}"/>
    <hyperlink ref="C14" location="'Cost of Business YR1 Vs. YR2'!A1" display="'Cost of Business YR1 Vs. YR2" xr:uid="{00000000-0004-0000-0100-000013000000}"/>
    <hyperlink ref="C15" location="'Cost of Business YR3 Vs. YR4'!A1" display="'Cost of Business YR3 Vs. YR4" xr:uid="{00000000-0004-0000-0100-000014000000}"/>
    <hyperlink ref="F23" location="'Sales &amp; Marketing Matrix'!A1" display="'Sales &amp; Marketing Matrix" xr:uid="{00000000-0004-0000-0100-000015000000}"/>
    <hyperlink ref="F22" location="'Sales &amp; Marketing- Dist. Matrix'!A1" display="'Sales &amp; Marketing- Dist. Matrix" xr:uid="{00000000-0004-0000-0100-000016000000}"/>
    <hyperlink ref="F16" location="'Financial Matrix'!A1" display="'Financial Matri" xr:uid="{00000000-0004-0000-0100-000017000000}"/>
    <hyperlink ref="F19" location="'Manufact Matrix'!A1" display="'Manufact Matrix" xr:uid="{00000000-0004-0000-0100-000018000000}"/>
    <hyperlink ref="F12" location="'Employee Eval Matrix'!A1" display="'Employee Eval Matrix" xr:uid="{00000000-0004-0000-0100-000019000000}"/>
    <hyperlink ref="F17" location="'Management Matrix'!A1" display="'Management Matrix" xr:uid="{00000000-0004-0000-0100-00001A000000}"/>
    <hyperlink ref="F20" location="'Operational Matrix'!A1" display="'Operational Matrix" xr:uid="{00000000-0004-0000-0100-00001B000000}"/>
    <hyperlink ref="F21" location="'Organizational Matrix'!A1" display="'Organizational Matrix" xr:uid="{00000000-0004-0000-0100-00001C000000}"/>
    <hyperlink ref="F11" location="'Contractor Matrix'!A1" display="'Contractor Matrix" xr:uid="{00000000-0004-0000-0100-00001D000000}"/>
    <hyperlink ref="F13" location="'Employee Questionnaire PG1'!A1" display="Employee Questionnaire PG1" xr:uid="{00000000-0004-0000-0100-00001E000000}"/>
    <hyperlink ref="F14" location="'Employee Questionnaire PG2'!A1" display="Employee Questionnaire PG2" xr:uid="{00000000-0004-0000-0100-00001F000000}"/>
    <hyperlink ref="F9" location="'CLIENT BUSINESS GOALS'!A1" display="Client Business Goals" xr:uid="{00000000-0004-0000-0100-000020000000}"/>
    <hyperlink ref="F10" location="'CLIENT PERSONAL GOALS'!A1" display="Client Personal Goals" xr:uid="{00000000-0004-0000-0100-000021000000}"/>
    <hyperlink ref="F34" location="'REPORT COVER SHEET'!A1" display="Survey Findings Report - COVER SHEET" xr:uid="{00000000-0004-0000-0100-000022000000}"/>
    <hyperlink ref="F5" location="'INITIAL CONSULTATION INVOICE'!A1" display="INVOICE - SURVEY" xr:uid="{00000000-0004-0000-0100-000023000000}"/>
    <hyperlink ref="F3" location="'HOTEL of RECORD FORM'!A1" display="'HOTEL of RECORD FORM" xr:uid="{00000000-0004-0000-0100-000024000000}"/>
    <hyperlink ref="F18" location="'MANAGEMENT STYLES'!A1" display="Management Styles" xr:uid="{00000000-0004-0000-0100-000025000000}"/>
    <hyperlink ref="C3" location="'BASIC CLIENT INFO'!A1" display="'BASIC CLIENT INFO" xr:uid="{00000000-0004-0000-0100-000026000000}"/>
    <hyperlink ref="H4" location="'12 MONTH P&amp;L COMPARISONS'!A1" display="'12 MONTH P&amp;L COMPARISONS" xr:uid="{00000000-0004-0000-0100-000027000000}"/>
    <hyperlink ref="H6" location="'12 MONTH ANALYSIS - PAYROLL'!A1" display="12 MONTH ANALYSIS - PAYROLL" xr:uid="{00000000-0004-0000-0100-000028000000}"/>
    <hyperlink ref="H7" location="'12 MONTH ANALYSIS -DIRECT LABOR'!A1" display="'12 MONTH ANALYSIS -DIRECT LABOR" xr:uid="{00000000-0004-0000-0100-000029000000}"/>
    <hyperlink ref="H8" location="'12 MONTH ANALYSIS-OPERATING EXP'!A1" display="'12 MONTH ANALYSIS-OPERATING EXP" xr:uid="{00000000-0004-0000-0100-00002A000000}"/>
    <hyperlink ref="H5" location="'12 MONTH ANALYSIS - MATERIAL'!A1" display="'12 MONTH ANALYSIS - MATERIAL" xr:uid="{00000000-0004-0000-0100-00002B000000}"/>
    <hyperlink ref="H9" location="'P&amp;L COMPARISONS MIN MAX'!A1" display="'P&amp;L COMPARISONS MIN MAX" xr:uid="{00000000-0004-0000-0100-00002C000000}"/>
    <hyperlink ref="C32" location="'Line Graphs'!A1" display="TREND CHARTS" xr:uid="{00000000-0004-0000-0100-00002D000000}"/>
    <hyperlink ref="C33" location="'4 YR PIE'!A1" display="EXPENSE PIE CHARTS" xr:uid="{00000000-0004-0000-0100-00002E000000}"/>
    <hyperlink ref="C34" location="'Owner Return Line Graphs'!A1" display="'Owner Return Line Graphs'!A1" xr:uid="{00000000-0004-0000-0100-00002F000000}"/>
    <hyperlink ref="F4" location="'PS Retainer Invoice'!A1" display="INVOICE - REFUNDABLE CONSULTING RETAINER" xr:uid="{00000000-0004-0000-0100-000030000000}"/>
    <hyperlink ref="F15" location="'Mgmt Memo'!A1" display="Management Memo for Questionaire" xr:uid="{00000000-0004-0000-0100-000031000000}"/>
    <hyperlink ref="C19" location="'Return on Investment - SUB-CONT'!A1" display="'Return on Investment - SUB-CONT'!A1" xr:uid="{00000000-0004-0000-0100-000032000000}"/>
    <hyperlink ref="C21" location="'ROI-INDIRECT- SLIDE #1'!A1" display="'ROI-INDIRECT- SLIDE #1'!A1" xr:uid="{00000000-0004-0000-0100-000033000000}"/>
    <hyperlink ref="C22" location="'ROI-INDIRECT- SLIDE #2'!A1" display="'ROI-INDIRECT- SLIDE #2'!A1" xr:uid="{00000000-0004-0000-0100-000034000000}"/>
    <hyperlink ref="C23" location="'ROI-INDIRECT- SLIDE #3'!A1" display="'ROI-INDIRECT- SLIDE #3'!A1" xr:uid="{00000000-0004-0000-0100-000035000000}"/>
    <hyperlink ref="C24" location="'ROI-INDIRECT- SLIDE #4'!A1" display="'ROI-INDIRECT- SLIDE #4'!A1" xr:uid="{00000000-0004-0000-0100-000036000000}"/>
    <hyperlink ref="C41" location="'Ratios Introduction'!Print_Area" display="Ratios Introduction - Sub Menu" xr:uid="{00000000-0004-0000-0100-000037000000}"/>
    <hyperlink ref="C37" location="'Business Impact'!A1" display="BUSINESS IMPACT CHART" xr:uid="{00000000-0004-0000-0100-000038000000}"/>
    <hyperlink ref="C27" location="'IMPROVED BUSINESS VAL APPROX'!A1" display="BUSINESS VALUE APPROX - SAME SALES" xr:uid="{00000000-0004-0000-0100-000039000000}"/>
    <hyperlink ref="C39" location="'Emp Questionnaire Graph'!A1" display="Emp Questionnaire Graph" xr:uid="{00000000-0004-0000-0100-00003A000000}"/>
  </hyperlinks>
  <printOptions horizontalCentered="1" verticalCentered="1" headings="1" gridLines="1"/>
  <pageMargins left="0.5" right="0.5" top="0.75" bottom="0.62" header="0.3" footer="0.25"/>
  <pageSetup scale="55" orientation="landscape" r:id="rId1"/>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indexed="11"/>
    <pageSetUpPr fitToPage="1"/>
  </sheetPr>
  <dimension ref="A1:IV39"/>
  <sheetViews>
    <sheetView showGridLines="0" showWhiteSpace="0" view="pageLayout" zoomScale="76" zoomScaleNormal="80" zoomScalePageLayoutView="76" workbookViewId="0">
      <selection activeCell="A38" sqref="A38"/>
    </sheetView>
  </sheetViews>
  <sheetFormatPr defaultColWidth="9.140625" defaultRowHeight="18.75"/>
  <cols>
    <col min="1" max="1" width="42.85546875" style="62" bestFit="1" customWidth="1"/>
    <col min="2" max="2" width="46" style="63" bestFit="1" customWidth="1"/>
    <col min="3" max="3" width="2.85546875" style="62" customWidth="1"/>
    <col min="4" max="4" width="49.85546875" style="62" bestFit="1" customWidth="1"/>
    <col min="5" max="5" width="48.42578125" style="62" bestFit="1" customWidth="1"/>
    <col min="6" max="16384" width="9.140625" style="62"/>
  </cols>
  <sheetData>
    <row r="1" spans="1:5" ht="23.25" customHeight="1" thickBot="1">
      <c r="B1" s="219"/>
      <c r="C1" s="65"/>
      <c r="D1" s="65"/>
      <c r="E1" s="833" t="s">
        <v>1064</v>
      </c>
    </row>
    <row r="2" spans="1:5" ht="27.75" customHeight="1" thickBot="1">
      <c r="A2" s="859"/>
      <c r="B2" s="1183"/>
      <c r="C2" s="1184"/>
      <c r="D2" s="1185"/>
      <c r="E2" s="834" t="s">
        <v>1065</v>
      </c>
    </row>
    <row r="3" spans="1:5" ht="24.95" customHeight="1" thickBot="1">
      <c r="A3" s="65"/>
      <c r="B3" s="221" t="s">
        <v>1013</v>
      </c>
      <c r="D3" s="836"/>
      <c r="E3" s="834"/>
    </row>
    <row r="4" spans="1:5" ht="26.25" customHeight="1" thickBot="1">
      <c r="B4" s="1182"/>
      <c r="C4" s="1182"/>
      <c r="D4" s="1182"/>
      <c r="E4" s="1172" t="s">
        <v>1074</v>
      </c>
    </row>
    <row r="5" spans="1:5" ht="14.25" customHeight="1" thickBot="1">
      <c r="B5" s="219"/>
      <c r="C5" s="65"/>
      <c r="D5" s="219"/>
      <c r="E5" s="261"/>
    </row>
    <row r="6" spans="1:5">
      <c r="A6" s="65"/>
      <c r="B6" s="837"/>
      <c r="C6" s="65"/>
      <c r="D6" s="64" t="s">
        <v>654</v>
      </c>
      <c r="E6" s="1171"/>
    </row>
    <row r="7" spans="1:5">
      <c r="A7" s="31" t="s">
        <v>1022</v>
      </c>
      <c r="B7" s="1173"/>
      <c r="C7" s="65"/>
      <c r="D7" s="64" t="s">
        <v>655</v>
      </c>
      <c r="E7" s="1171"/>
    </row>
    <row r="8" spans="1:5">
      <c r="A8" s="55" t="s">
        <v>1021</v>
      </c>
      <c r="B8" s="845"/>
      <c r="C8" s="65"/>
      <c r="D8" s="64"/>
      <c r="E8" s="219"/>
    </row>
    <row r="9" spans="1:5">
      <c r="A9" s="31" t="s">
        <v>494</v>
      </c>
      <c r="B9" s="845"/>
      <c r="C9" s="65"/>
      <c r="D9" s="64" t="s">
        <v>656</v>
      </c>
      <c r="E9" s="1171"/>
    </row>
    <row r="10" spans="1:5">
      <c r="A10" s="64" t="s">
        <v>218</v>
      </c>
      <c r="B10" s="838"/>
      <c r="C10" s="65"/>
      <c r="D10" s="64"/>
      <c r="E10" s="63"/>
    </row>
    <row r="11" spans="1:5">
      <c r="A11" s="64" t="s">
        <v>219</v>
      </c>
      <c r="B11" s="721"/>
      <c r="C11" s="65"/>
      <c r="D11" s="31" t="s">
        <v>961</v>
      </c>
      <c r="E11" s="1171"/>
    </row>
    <row r="12" spans="1:5">
      <c r="A12" s="65"/>
      <c r="B12" s="799"/>
      <c r="C12" s="65"/>
      <c r="D12" s="64"/>
      <c r="E12" s="219"/>
    </row>
    <row r="13" spans="1:5">
      <c r="A13" s="64" t="s">
        <v>337</v>
      </c>
      <c r="B13" s="180"/>
      <c r="C13" s="65"/>
      <c r="D13" s="64" t="s">
        <v>653</v>
      </c>
      <c r="E13" s="180"/>
    </row>
    <row r="14" spans="1:5">
      <c r="A14" s="64" t="s">
        <v>214</v>
      </c>
      <c r="B14" s="180"/>
      <c r="C14" s="65"/>
      <c r="D14" s="64"/>
      <c r="E14" s="219"/>
    </row>
    <row r="15" spans="1:5">
      <c r="A15" s="64" t="s">
        <v>214</v>
      </c>
      <c r="B15" s="180"/>
      <c r="C15" s="65"/>
      <c r="D15" s="64" t="s">
        <v>544</v>
      </c>
      <c r="E15" s="180"/>
    </row>
    <row r="16" spans="1:5">
      <c r="A16" s="64" t="s">
        <v>214</v>
      </c>
      <c r="B16" s="219"/>
      <c r="C16" s="65"/>
      <c r="D16" s="65"/>
      <c r="E16" s="219"/>
    </row>
    <row r="17" spans="1:256">
      <c r="A17" s="64"/>
      <c r="B17" s="799"/>
      <c r="C17" s="65"/>
      <c r="D17" s="64" t="s">
        <v>215</v>
      </c>
      <c r="E17" s="180"/>
    </row>
    <row r="18" spans="1:256">
      <c r="A18" s="64" t="s">
        <v>209</v>
      </c>
      <c r="B18" s="799"/>
      <c r="C18" s="65"/>
      <c r="D18" s="64"/>
      <c r="E18" s="219"/>
    </row>
    <row r="19" spans="1:256">
      <c r="A19" s="64" t="s">
        <v>210</v>
      </c>
      <c r="B19" s="180"/>
      <c r="C19" s="65"/>
      <c r="D19" s="64" t="s">
        <v>216</v>
      </c>
      <c r="E19" s="180"/>
    </row>
    <row r="20" spans="1:256" ht="17.25" customHeight="1">
      <c r="A20" s="64" t="s">
        <v>211</v>
      </c>
      <c r="B20" s="219"/>
      <c r="C20" s="65"/>
      <c r="D20" s="64"/>
      <c r="E20" s="219"/>
    </row>
    <row r="21" spans="1:256" ht="17.25" customHeight="1">
      <c r="A21" s="64"/>
      <c r="B21" s="180"/>
      <c r="C21" s="65"/>
      <c r="D21" s="64" t="s">
        <v>217</v>
      </c>
      <c r="E21" s="180"/>
    </row>
    <row r="22" spans="1:256">
      <c r="A22" s="64" t="s">
        <v>212</v>
      </c>
      <c r="B22" s="180"/>
      <c r="C22" s="65"/>
      <c r="D22" s="65"/>
      <c r="E22" s="219"/>
    </row>
    <row r="23" spans="1:256">
      <c r="A23" s="64"/>
      <c r="B23" s="219"/>
      <c r="C23" s="65"/>
      <c r="D23" s="31" t="s">
        <v>1023</v>
      </c>
      <c r="E23" s="180"/>
    </row>
    <row r="24" spans="1:256">
      <c r="A24" s="64"/>
      <c r="B24" s="1174"/>
      <c r="C24" s="65"/>
      <c r="D24" s="64"/>
      <c r="E24" s="219"/>
    </row>
    <row r="25" spans="1:256">
      <c r="A25" s="64" t="s">
        <v>213</v>
      </c>
      <c r="B25" s="219"/>
      <c r="C25" s="65"/>
      <c r="D25" s="64" t="s">
        <v>220</v>
      </c>
      <c r="E25" s="180"/>
    </row>
    <row r="26" spans="1:256">
      <c r="A26" s="64"/>
      <c r="B26" s="180"/>
      <c r="C26" s="65"/>
      <c r="D26" s="65"/>
      <c r="E26" s="219"/>
    </row>
    <row r="27" spans="1:256">
      <c r="A27" s="64" t="s">
        <v>507</v>
      </c>
      <c r="B27" s="219"/>
      <c r="D27" s="66" t="s">
        <v>281</v>
      </c>
      <c r="E27" s="839"/>
    </row>
    <row r="28" spans="1:256">
      <c r="A28" s="64"/>
      <c r="B28" s="180"/>
      <c r="C28" s="65"/>
      <c r="D28" s="65"/>
      <c r="E28" s="65"/>
    </row>
    <row r="29" spans="1:256">
      <c r="A29" s="64" t="s">
        <v>508</v>
      </c>
      <c r="B29" s="219"/>
      <c r="D29" s="55" t="s">
        <v>495</v>
      </c>
      <c r="E29" s="841"/>
    </row>
    <row r="30" spans="1:256">
      <c r="A30" s="64"/>
      <c r="B30" s="180"/>
      <c r="C30" s="65"/>
      <c r="D30" s="31"/>
      <c r="E30" s="220"/>
    </row>
    <row r="31" spans="1:256">
      <c r="A31" s="64" t="s">
        <v>509</v>
      </c>
      <c r="B31" s="219"/>
      <c r="C31" s="65"/>
      <c r="D31" s="65"/>
      <c r="E31" s="65"/>
    </row>
    <row r="32" spans="1:256" s="67" customFormat="1" ht="24.95" customHeight="1" thickBot="1">
      <c r="A32" s="64"/>
      <c r="B32" s="844"/>
      <c r="C32" s="181"/>
      <c r="D32" s="181"/>
      <c r="E32" s="1010"/>
      <c r="F32" s="62"/>
      <c r="G32" s="62"/>
      <c r="H32" s="62"/>
      <c r="I32" s="62"/>
      <c r="J32" s="62"/>
      <c r="K32" s="62"/>
      <c r="L32" s="62"/>
      <c r="M32" s="62"/>
      <c r="N32" s="62"/>
      <c r="O32" s="62"/>
      <c r="P32" s="62"/>
      <c r="Q32" s="62"/>
      <c r="R32" s="62"/>
      <c r="S32" s="62"/>
      <c r="T32" s="62"/>
      <c r="U32" s="62"/>
      <c r="V32" s="62"/>
      <c r="W32" s="62"/>
      <c r="X32" s="62"/>
      <c r="Y32" s="62"/>
      <c r="Z32" s="62"/>
      <c r="AA32" s="62"/>
      <c r="AB32" s="62"/>
      <c r="AC32" s="62"/>
      <c r="AD32" s="62"/>
      <c r="AE32" s="62"/>
      <c r="AF32" s="62"/>
      <c r="AG32" s="62"/>
      <c r="AH32" s="62"/>
      <c r="AI32" s="62"/>
      <c r="AJ32" s="62"/>
      <c r="AK32" s="62"/>
      <c r="AL32" s="62"/>
      <c r="AM32" s="62"/>
      <c r="AN32" s="62"/>
      <c r="AO32" s="62"/>
      <c r="AP32" s="62"/>
      <c r="AQ32" s="62"/>
      <c r="AR32" s="62"/>
      <c r="AS32" s="62"/>
      <c r="AT32" s="62"/>
      <c r="AU32" s="62"/>
      <c r="AV32" s="62"/>
      <c r="AW32" s="62"/>
      <c r="AX32" s="62"/>
      <c r="AY32" s="62"/>
      <c r="AZ32" s="62"/>
      <c r="BA32" s="62"/>
      <c r="BB32" s="62"/>
      <c r="BC32" s="62"/>
      <c r="BD32" s="62"/>
      <c r="BE32" s="62"/>
      <c r="BF32" s="62"/>
      <c r="BG32" s="62"/>
      <c r="BH32" s="62"/>
      <c r="BI32" s="62"/>
      <c r="BJ32" s="62"/>
      <c r="BK32" s="62"/>
      <c r="BL32" s="62"/>
      <c r="BM32" s="62"/>
      <c r="BN32" s="62"/>
      <c r="BO32" s="62"/>
      <c r="BP32" s="62"/>
      <c r="BQ32" s="62"/>
      <c r="BR32" s="62"/>
      <c r="BS32" s="62"/>
      <c r="BT32" s="62"/>
      <c r="BU32" s="62"/>
      <c r="BV32" s="62"/>
      <c r="BW32" s="62"/>
      <c r="BX32" s="62"/>
      <c r="BY32" s="62"/>
      <c r="BZ32" s="62"/>
      <c r="CA32" s="62"/>
      <c r="CB32" s="62"/>
      <c r="CC32" s="62"/>
      <c r="CD32" s="62"/>
      <c r="CE32" s="62"/>
      <c r="CF32" s="62"/>
      <c r="CG32" s="62"/>
      <c r="CH32" s="62"/>
      <c r="CI32" s="62"/>
      <c r="CJ32" s="62"/>
      <c r="CK32" s="62"/>
      <c r="CL32" s="62"/>
      <c r="CM32" s="62"/>
      <c r="CN32" s="62"/>
      <c r="CO32" s="62"/>
      <c r="CP32" s="62"/>
      <c r="CQ32" s="62"/>
      <c r="CR32" s="62"/>
      <c r="CS32" s="62"/>
      <c r="CT32" s="62"/>
      <c r="CU32" s="62"/>
      <c r="CV32" s="62"/>
      <c r="CW32" s="62"/>
      <c r="CX32" s="62"/>
      <c r="CY32" s="62"/>
      <c r="CZ32" s="62"/>
      <c r="DA32" s="62"/>
      <c r="DB32" s="62"/>
      <c r="DC32" s="62"/>
      <c r="DD32" s="62"/>
      <c r="DE32" s="62"/>
      <c r="DF32" s="62"/>
      <c r="DG32" s="62"/>
      <c r="DH32" s="62"/>
      <c r="DI32" s="62"/>
      <c r="DJ32" s="62"/>
      <c r="DK32" s="62"/>
      <c r="DL32" s="62"/>
      <c r="DM32" s="62"/>
      <c r="DN32" s="62"/>
      <c r="DO32" s="62"/>
      <c r="DP32" s="62"/>
      <c r="DQ32" s="62"/>
      <c r="DR32" s="62"/>
      <c r="DS32" s="62"/>
      <c r="DT32" s="62"/>
      <c r="DU32" s="62"/>
      <c r="DV32" s="62"/>
      <c r="DW32" s="62"/>
      <c r="DX32" s="62"/>
      <c r="DY32" s="62"/>
      <c r="DZ32" s="62"/>
      <c r="EA32" s="62"/>
      <c r="EB32" s="62"/>
      <c r="EC32" s="62"/>
      <c r="ED32" s="62"/>
      <c r="EE32" s="62"/>
      <c r="EF32" s="62"/>
      <c r="EG32" s="62"/>
      <c r="EH32" s="62"/>
      <c r="EI32" s="62"/>
      <c r="EJ32" s="62"/>
      <c r="EK32" s="62"/>
      <c r="EL32" s="62"/>
      <c r="EM32" s="62"/>
      <c r="EN32" s="62"/>
      <c r="EO32" s="62"/>
      <c r="EP32" s="62"/>
      <c r="EQ32" s="62"/>
      <c r="ER32" s="62"/>
      <c r="ES32" s="62"/>
      <c r="ET32" s="62"/>
      <c r="EU32" s="62"/>
      <c r="EV32" s="62"/>
      <c r="EW32" s="62"/>
      <c r="EX32" s="62"/>
      <c r="EY32" s="62"/>
      <c r="EZ32" s="62"/>
      <c r="FA32" s="62"/>
      <c r="FB32" s="62"/>
      <c r="FC32" s="62"/>
      <c r="FD32" s="62"/>
      <c r="FE32" s="62"/>
      <c r="FF32" s="62"/>
      <c r="FG32" s="62"/>
      <c r="FH32" s="62"/>
      <c r="FI32" s="62"/>
      <c r="FJ32" s="62"/>
      <c r="FK32" s="62"/>
      <c r="FL32" s="62"/>
      <c r="FM32" s="62"/>
      <c r="FN32" s="62"/>
      <c r="FO32" s="62"/>
      <c r="FP32" s="62"/>
      <c r="FQ32" s="62"/>
      <c r="FR32" s="62"/>
      <c r="FS32" s="62"/>
      <c r="FT32" s="62"/>
      <c r="FU32" s="62"/>
      <c r="FV32" s="62"/>
      <c r="FW32" s="62"/>
      <c r="FX32" s="62"/>
      <c r="FY32" s="62"/>
      <c r="FZ32" s="62"/>
      <c r="GA32" s="62"/>
      <c r="GB32" s="62"/>
      <c r="GC32" s="62"/>
      <c r="GD32" s="62"/>
      <c r="GE32" s="62"/>
      <c r="GF32" s="62"/>
      <c r="GG32" s="62"/>
      <c r="GH32" s="62"/>
      <c r="GI32" s="62"/>
      <c r="GJ32" s="62"/>
      <c r="GK32" s="62"/>
      <c r="GL32" s="62"/>
      <c r="GM32" s="62"/>
      <c r="GN32" s="62"/>
      <c r="GO32" s="62"/>
      <c r="GP32" s="62"/>
      <c r="GQ32" s="62"/>
      <c r="GR32" s="62"/>
      <c r="GS32" s="62"/>
      <c r="GT32" s="62"/>
      <c r="GU32" s="62"/>
      <c r="GV32" s="62"/>
      <c r="GW32" s="62"/>
      <c r="GX32" s="62"/>
      <c r="GY32" s="62"/>
      <c r="GZ32" s="62"/>
      <c r="HA32" s="62"/>
      <c r="HB32" s="62"/>
      <c r="HC32" s="62"/>
      <c r="HD32" s="62"/>
      <c r="HE32" s="62"/>
      <c r="HF32" s="62"/>
      <c r="HG32" s="62"/>
      <c r="HH32" s="62"/>
      <c r="HI32" s="62"/>
      <c r="HJ32" s="62"/>
      <c r="HK32" s="62"/>
      <c r="HL32" s="62"/>
      <c r="HM32" s="62"/>
      <c r="HN32" s="62"/>
      <c r="HO32" s="62"/>
      <c r="HP32" s="62"/>
      <c r="HQ32" s="62"/>
      <c r="HR32" s="62"/>
      <c r="HS32" s="62"/>
      <c r="HT32" s="62"/>
      <c r="HU32" s="62"/>
      <c r="HV32" s="62"/>
      <c r="HW32" s="62"/>
      <c r="HX32" s="62"/>
      <c r="HY32" s="62"/>
      <c r="HZ32" s="62"/>
      <c r="IA32" s="62"/>
      <c r="IB32" s="62"/>
      <c r="IC32" s="62"/>
      <c r="ID32" s="62"/>
      <c r="IE32" s="62"/>
      <c r="IF32" s="62"/>
      <c r="IG32" s="62"/>
      <c r="IH32" s="62"/>
      <c r="II32" s="62"/>
      <c r="IJ32" s="62"/>
      <c r="IK32" s="62"/>
      <c r="IL32" s="62"/>
      <c r="IM32" s="62"/>
      <c r="IN32" s="62"/>
      <c r="IO32" s="62"/>
      <c r="IP32" s="62"/>
      <c r="IQ32" s="62"/>
      <c r="IR32" s="62"/>
      <c r="IS32" s="62"/>
      <c r="IT32" s="62"/>
      <c r="IU32" s="62"/>
      <c r="IV32" s="62"/>
    </row>
    <row r="33" spans="1:5" ht="24.95" customHeight="1">
      <c r="A33" s="835"/>
      <c r="B33" s="722"/>
      <c r="C33" s="181"/>
      <c r="D33" s="181"/>
      <c r="E33" s="1010"/>
    </row>
    <row r="34" spans="1:5" ht="24.95" customHeight="1">
      <c r="A34" s="1175"/>
      <c r="B34" s="722"/>
      <c r="C34" s="181"/>
      <c r="D34" s="181"/>
      <c r="E34" s="1010"/>
    </row>
    <row r="35" spans="1:5" ht="24.95" customHeight="1">
      <c r="A35" s="182"/>
      <c r="B35" s="722"/>
      <c r="C35" s="181"/>
      <c r="D35" s="181"/>
      <c r="E35" s="183"/>
    </row>
    <row r="36" spans="1:5" ht="24.95" customHeight="1">
      <c r="A36" s="182"/>
      <c r="B36" s="722"/>
      <c r="C36" s="181"/>
      <c r="D36" s="181"/>
      <c r="E36" s="183"/>
    </row>
    <row r="37" spans="1:5" ht="24.95" customHeight="1">
      <c r="A37" s="182"/>
      <c r="B37" s="722"/>
      <c r="C37" s="181"/>
      <c r="D37" s="181"/>
      <c r="E37" s="183"/>
    </row>
    <row r="38" spans="1:5">
      <c r="A38" s="182"/>
    </row>
    <row r="39" spans="1:5">
      <c r="B39" s="840" t="s">
        <v>857</v>
      </c>
    </row>
  </sheetData>
  <mergeCells count="2">
    <mergeCell ref="B4:D4"/>
    <mergeCell ref="B2:D2"/>
  </mergeCells>
  <phoneticPr fontId="3" type="noConversion"/>
  <hyperlinks>
    <hyperlink ref="E4" r:id="rId1" xr:uid="{00000000-0004-0000-0200-000000000000}"/>
  </hyperlinks>
  <printOptions horizontalCentered="1" verticalCentered="1"/>
  <pageMargins left="0.5" right="0.5" top="1.43" bottom="0.61" header="0.52" footer="0.25"/>
  <pageSetup scale="66" orientation="landscape" r:id="rId2"/>
  <headerFooter scaleWithDoc="0">
    <oddHeader>&amp;CPage &amp;P</oddHeader>
    <oddFooter>&amp;Cwww.gr-us.com</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7181" r:id="rId5" name="Button 13">
              <controlPr defaultSize="0" print="0" autoFill="0" autoPict="0" macro="[0]!BasicAssessmentInfo_Button9_Click">
                <anchor>
                  <from>
                    <xdr:col>0</xdr:col>
                    <xdr:colOff>628650</xdr:colOff>
                    <xdr:row>42</xdr:row>
                    <xdr:rowOff>161925</xdr:rowOff>
                  </from>
                  <to>
                    <xdr:col>0</xdr:col>
                    <xdr:colOff>2343150</xdr:colOff>
                    <xdr:row>45</xdr:row>
                    <xdr:rowOff>85725</xdr:rowOff>
                  </to>
                </anchor>
              </controlPr>
            </control>
          </mc:Choice>
        </mc:AlternateContent>
        <mc:AlternateContent xmlns:mc="http://schemas.openxmlformats.org/markup-compatibility/2006">
          <mc:Choice Requires="x14">
            <control shapeId="7185" r:id="rId6" name="Button 17">
              <controlPr defaultSize="0" print="0" autoFill="0" autoPict="0" macro="[0]!PLCOMPARISONS_Button20_Click">
                <anchor>
                  <from>
                    <xdr:col>0</xdr:col>
                    <xdr:colOff>0</xdr:colOff>
                    <xdr:row>0</xdr:row>
                    <xdr:rowOff>209550</xdr:rowOff>
                  </from>
                  <to>
                    <xdr:col>0</xdr:col>
                    <xdr:colOff>1628775</xdr:colOff>
                    <xdr:row>2</xdr:row>
                    <xdr:rowOff>57150</xdr:rowOff>
                  </to>
                </anchor>
              </controlPr>
            </control>
          </mc:Choice>
        </mc:AlternateContent>
        <mc:AlternateContent xmlns:mc="http://schemas.openxmlformats.org/markup-compatibility/2006">
          <mc:Choice Requires="x14">
            <control shapeId="7186" r:id="rId7" name="Button 18">
              <controlPr defaultSize="0" print="0" autoFill="0" autoPict="0" macro="[0]!print_sheet">
                <anchor>
                  <from>
                    <xdr:col>0</xdr:col>
                    <xdr:colOff>1838325</xdr:colOff>
                    <xdr:row>0</xdr:row>
                    <xdr:rowOff>38100</xdr:rowOff>
                  </from>
                  <to>
                    <xdr:col>0</xdr:col>
                    <xdr:colOff>2609850</xdr:colOff>
                    <xdr:row>2</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3">
    <tabColor indexed="11"/>
    <pageSetUpPr fitToPage="1"/>
  </sheetPr>
  <dimension ref="A1:G85"/>
  <sheetViews>
    <sheetView showGridLines="0" showRowColHeaders="0" showRuler="0" view="pageLayout" zoomScaleNormal="81" workbookViewId="0"/>
  </sheetViews>
  <sheetFormatPr defaultColWidth="9.140625" defaultRowHeight="12.75"/>
  <cols>
    <col min="1" max="1" width="5.7109375" style="1" bestFit="1" customWidth="1"/>
    <col min="2" max="2" width="37.28515625" style="1" customWidth="1"/>
    <col min="3" max="3" width="30" style="1" customWidth="1"/>
    <col min="4" max="4" width="18.85546875" style="4" bestFit="1" customWidth="1"/>
    <col min="5" max="5" width="3.5703125" style="1" customWidth="1"/>
    <col min="6" max="6" width="9.140625" style="1"/>
    <col min="7" max="7" width="9.28515625" style="1" bestFit="1" customWidth="1"/>
    <col min="8" max="16384" width="9.140625" style="1"/>
  </cols>
  <sheetData>
    <row r="1" spans="1:7" ht="19.5" customHeight="1">
      <c r="A1"/>
      <c r="B1"/>
      <c r="C1"/>
      <c r="D1" s="14"/>
      <c r="E1"/>
    </row>
    <row r="2" spans="1:7" ht="27.75" customHeight="1">
      <c r="A2"/>
      <c r="B2"/>
      <c r="C2" s="232" t="str">
        <f>REPT('BASIC CLIENT INFO'!B2,1)</f>
        <v/>
      </c>
      <c r="D2" s="14"/>
      <c r="E2"/>
    </row>
    <row r="3" spans="1:7" ht="16.5" customHeight="1">
      <c r="A3"/>
      <c r="B3"/>
      <c r="C3" s="36" t="str">
        <f>REPT('BASIC CLIENT INFO'!B3,1)</f>
        <v>Survey #</v>
      </c>
      <c r="D3" s="231" t="str">
        <f>REPT('BASIC CLIENT INFO'!D3,1)</f>
        <v/>
      </c>
      <c r="E3"/>
    </row>
    <row r="4" spans="1:7" ht="25.5" customHeight="1">
      <c r="A4"/>
      <c r="B4"/>
      <c r="C4" s="230" t="s">
        <v>595</v>
      </c>
      <c r="D4" s="14"/>
      <c r="E4"/>
    </row>
    <row r="5" spans="1:7" ht="18" customHeight="1">
      <c r="A5"/>
      <c r="B5"/>
      <c r="C5"/>
      <c r="D5" s="14"/>
      <c r="E5"/>
      <c r="G5" s="243" t="s">
        <v>636</v>
      </c>
    </row>
    <row r="6" spans="1:7" ht="9" customHeight="1" thickBot="1">
      <c r="A6"/>
      <c r="B6"/>
      <c r="C6"/>
      <c r="D6" s="14"/>
      <c r="E6"/>
    </row>
    <row r="7" spans="1:7" ht="18" hidden="1" customHeight="1" thickBot="1">
      <c r="A7"/>
      <c r="B7"/>
      <c r="C7"/>
      <c r="E7"/>
    </row>
    <row r="8" spans="1:7" ht="18" hidden="1" customHeight="1" thickBot="1">
      <c r="A8"/>
      <c r="B8"/>
      <c r="C8"/>
      <c r="E8"/>
    </row>
    <row r="9" spans="1:7" ht="18" hidden="1" customHeight="1" thickBot="1">
      <c r="A9"/>
      <c r="B9"/>
      <c r="C9"/>
      <c r="E9"/>
    </row>
    <row r="10" spans="1:7" ht="18" customHeight="1" thickBot="1">
      <c r="A10" s="84" t="s">
        <v>565</v>
      </c>
      <c r="B10" s="84" t="s">
        <v>566</v>
      </c>
      <c r="C10" s="84"/>
      <c r="D10" s="228">
        <v>0</v>
      </c>
      <c r="E10"/>
    </row>
    <row r="11" spans="1:7" ht="5.0999999999999996" customHeight="1" thickBot="1">
      <c r="A11" s="84"/>
      <c r="B11" s="84"/>
      <c r="C11" s="84"/>
      <c r="D11" s="89"/>
      <c r="E11"/>
    </row>
    <row r="12" spans="1:7" ht="18" customHeight="1" thickBot="1">
      <c r="A12" s="84" t="s">
        <v>567</v>
      </c>
      <c r="B12" s="84" t="s">
        <v>568</v>
      </c>
      <c r="C12" s="84"/>
      <c r="D12" s="228">
        <v>0</v>
      </c>
      <c r="E12"/>
      <c r="F12" s="842"/>
      <c r="G12" s="843"/>
    </row>
    <row r="13" spans="1:7" ht="5.0999999999999996" customHeight="1" thickBot="1">
      <c r="A13" s="84"/>
      <c r="B13" s="84"/>
      <c r="C13" s="84"/>
      <c r="D13" s="89"/>
      <c r="E13"/>
    </row>
    <row r="14" spans="1:7" ht="18" customHeight="1" thickBot="1">
      <c r="A14" s="84" t="s">
        <v>569</v>
      </c>
      <c r="B14" s="84" t="s">
        <v>353</v>
      </c>
      <c r="C14" s="84"/>
      <c r="D14" s="228">
        <v>0</v>
      </c>
      <c r="E14"/>
      <c r="G14" s="428"/>
    </row>
    <row r="15" spans="1:7" ht="5.0999999999999996" customHeight="1" thickBot="1">
      <c r="A15" s="84"/>
      <c r="B15" s="84"/>
      <c r="C15" s="84"/>
      <c r="D15" s="89"/>
      <c r="E15"/>
    </row>
    <row r="16" spans="1:7" ht="18" customHeight="1" thickBot="1">
      <c r="A16" s="84" t="s">
        <v>570</v>
      </c>
      <c r="B16" s="84" t="s">
        <v>359</v>
      </c>
      <c r="C16" s="84" t="s">
        <v>571</v>
      </c>
      <c r="D16" s="228">
        <v>0</v>
      </c>
      <c r="E16"/>
      <c r="F16" s="842"/>
      <c r="G16" s="842"/>
    </row>
    <row r="17" spans="1:7" ht="5.0999999999999996" customHeight="1" thickBot="1">
      <c r="A17" s="84"/>
      <c r="B17" s="84"/>
      <c r="C17" s="84"/>
      <c r="D17" s="89"/>
      <c r="E17"/>
    </row>
    <row r="18" spans="1:7" ht="18" customHeight="1" thickBot="1">
      <c r="A18" s="84"/>
      <c r="B18" s="84"/>
      <c r="C18" s="84" t="s">
        <v>572</v>
      </c>
      <c r="D18" s="228">
        <v>0</v>
      </c>
      <c r="E18"/>
    </row>
    <row r="19" spans="1:7" ht="5.0999999999999996" customHeight="1" thickBot="1">
      <c r="A19" s="84"/>
      <c r="B19" s="84"/>
      <c r="C19" s="84"/>
      <c r="D19" s="89"/>
      <c r="E19"/>
    </row>
    <row r="20" spans="1:7" ht="18" customHeight="1" thickBot="1">
      <c r="A20" s="84"/>
      <c r="B20" s="84"/>
      <c r="C20" s="84" t="s">
        <v>573</v>
      </c>
      <c r="D20" s="228">
        <v>0</v>
      </c>
      <c r="E20"/>
    </row>
    <row r="21" spans="1:7" ht="5.0999999999999996" customHeight="1" thickBot="1">
      <c r="A21" s="84"/>
      <c r="B21" s="84"/>
      <c r="C21" s="84"/>
      <c r="D21" s="89"/>
      <c r="E21"/>
    </row>
    <row r="22" spans="1:7" ht="18" customHeight="1" thickBot="1">
      <c r="A22" s="84"/>
      <c r="B22" s="84"/>
      <c r="C22" s="84" t="s">
        <v>574</v>
      </c>
      <c r="D22" s="228">
        <v>0</v>
      </c>
      <c r="E22"/>
    </row>
    <row r="23" spans="1:7" ht="5.0999999999999996" customHeight="1" thickBot="1">
      <c r="A23" s="84"/>
      <c r="B23" s="84"/>
      <c r="C23" s="84"/>
      <c r="D23" s="89"/>
      <c r="E23"/>
    </row>
    <row r="24" spans="1:7" ht="18" customHeight="1" thickBot="1">
      <c r="A24" s="84"/>
      <c r="B24" s="84"/>
      <c r="C24" s="84" t="s">
        <v>575</v>
      </c>
      <c r="D24" s="228">
        <v>0</v>
      </c>
      <c r="E24"/>
    </row>
    <row r="25" spans="1:7" ht="5.0999999999999996" customHeight="1">
      <c r="A25" s="84"/>
      <c r="B25" s="84"/>
      <c r="C25" s="84"/>
      <c r="D25" s="89"/>
      <c r="E25"/>
    </row>
    <row r="26" spans="1:7" ht="18" customHeight="1">
      <c r="A26" s="84"/>
      <c r="B26" s="84"/>
      <c r="C26" s="3" t="s">
        <v>585</v>
      </c>
      <c r="D26" s="112">
        <f>SUM(D16:D25)</f>
        <v>0</v>
      </c>
      <c r="E26"/>
    </row>
    <row r="27" spans="1:7" ht="5.0999999999999996" customHeight="1" thickBot="1">
      <c r="A27" s="84"/>
      <c r="B27" s="84"/>
      <c r="C27" s="84"/>
      <c r="D27" s="89"/>
      <c r="E27"/>
    </row>
    <row r="28" spans="1:7" ht="18" customHeight="1" thickBot="1">
      <c r="A28" s="84" t="s">
        <v>576</v>
      </c>
      <c r="B28" s="84" t="s">
        <v>577</v>
      </c>
      <c r="C28" s="84"/>
      <c r="D28" s="228">
        <v>0</v>
      </c>
      <c r="E28"/>
      <c r="F28" s="842"/>
      <c r="G28" s="428"/>
    </row>
    <row r="29" spans="1:7" ht="5.0999999999999996" customHeight="1" thickBot="1">
      <c r="A29" s="84"/>
      <c r="B29" s="84"/>
      <c r="C29" s="84"/>
      <c r="D29" s="89"/>
      <c r="E29"/>
    </row>
    <row r="30" spans="1:7" ht="18" customHeight="1" thickBot="1">
      <c r="A30" s="84" t="s">
        <v>578</v>
      </c>
      <c r="B30" s="84" t="s">
        <v>579</v>
      </c>
      <c r="C30" s="84"/>
      <c r="D30" s="228">
        <v>0</v>
      </c>
      <c r="E30"/>
      <c r="G30" s="428"/>
    </row>
    <row r="31" spans="1:7" ht="5.0999999999999996" customHeight="1" thickBot="1">
      <c r="A31" s="84"/>
      <c r="B31" s="84"/>
      <c r="C31" s="84"/>
      <c r="D31" s="89"/>
      <c r="E31"/>
    </row>
    <row r="32" spans="1:7" ht="18" customHeight="1" thickBot="1">
      <c r="A32" s="84" t="s">
        <v>580</v>
      </c>
      <c r="B32" s="84" t="s">
        <v>362</v>
      </c>
      <c r="C32" s="84" t="s">
        <v>581</v>
      </c>
      <c r="D32" s="228">
        <v>0</v>
      </c>
      <c r="E32"/>
    </row>
    <row r="33" spans="1:6" ht="18" customHeight="1" thickBot="1">
      <c r="A33" s="84"/>
      <c r="B33" s="84"/>
      <c r="C33" s="84" t="s">
        <v>582</v>
      </c>
      <c r="D33" s="228">
        <v>0</v>
      </c>
      <c r="E33"/>
      <c r="F33" s="842"/>
    </row>
    <row r="34" spans="1:6" ht="18" customHeight="1" thickBot="1">
      <c r="A34" s="84"/>
      <c r="B34" s="84"/>
      <c r="C34" s="84" t="s">
        <v>583</v>
      </c>
      <c r="D34" s="228">
        <v>0</v>
      </c>
      <c r="E34"/>
      <c r="F34" s="842"/>
    </row>
    <row r="35" spans="1:6" ht="5.0999999999999996" customHeight="1">
      <c r="A35" s="84"/>
      <c r="B35" s="84"/>
      <c r="C35" s="84"/>
      <c r="D35" s="89"/>
      <c r="E35"/>
    </row>
    <row r="36" spans="1:6" ht="18" customHeight="1">
      <c r="A36" s="84"/>
      <c r="B36" s="84"/>
      <c r="C36" s="3" t="s">
        <v>596</v>
      </c>
      <c r="D36" s="112">
        <f>SUM(D32:D34)</f>
        <v>0</v>
      </c>
      <c r="E36"/>
    </row>
    <row r="37" spans="1:6" ht="5.0999999999999996" customHeight="1" thickBot="1">
      <c r="A37"/>
      <c r="B37"/>
      <c r="C37"/>
      <c r="D37" s="14"/>
      <c r="E37"/>
    </row>
    <row r="38" spans="1:6" ht="18" customHeight="1" thickBot="1">
      <c r="A38" s="84" t="s">
        <v>586</v>
      </c>
      <c r="B38" s="84" t="s">
        <v>441</v>
      </c>
      <c r="C38" s="84" t="s">
        <v>571</v>
      </c>
      <c r="D38" s="228">
        <v>0</v>
      </c>
      <c r="E38"/>
    </row>
    <row r="39" spans="1:6" ht="5.0999999999999996" customHeight="1" thickBot="1">
      <c r="A39" s="84"/>
      <c r="B39" s="84"/>
      <c r="C39" s="84"/>
      <c r="D39" s="89"/>
      <c r="E39"/>
    </row>
    <row r="40" spans="1:6" ht="18" customHeight="1" thickBot="1">
      <c r="A40" s="84"/>
      <c r="B40" s="84"/>
      <c r="C40" s="84" t="s">
        <v>572</v>
      </c>
      <c r="D40" s="228">
        <v>0</v>
      </c>
      <c r="E40"/>
    </row>
    <row r="41" spans="1:6" ht="5.0999999999999996" customHeight="1" thickBot="1">
      <c r="A41" s="84"/>
      <c r="B41" s="84"/>
      <c r="C41" s="84"/>
      <c r="D41" s="89"/>
      <c r="E41"/>
    </row>
    <row r="42" spans="1:6" ht="18" customHeight="1" thickBot="1">
      <c r="A42" s="84"/>
      <c r="B42" s="84"/>
      <c r="C42" s="84" t="s">
        <v>573</v>
      </c>
      <c r="D42" s="228">
        <v>0</v>
      </c>
      <c r="E42"/>
    </row>
    <row r="43" spans="1:6" ht="5.0999999999999996" customHeight="1" thickBot="1">
      <c r="A43" s="84"/>
      <c r="B43" s="84"/>
      <c r="C43" s="84"/>
      <c r="D43" s="89"/>
      <c r="E43"/>
    </row>
    <row r="44" spans="1:6" ht="18" customHeight="1" thickBot="1">
      <c r="A44" s="84"/>
      <c r="B44" s="84"/>
      <c r="C44" s="84" t="s">
        <v>574</v>
      </c>
      <c r="D44" s="228">
        <v>0</v>
      </c>
      <c r="E44"/>
    </row>
    <row r="45" spans="1:6" ht="5.0999999999999996" customHeight="1" thickBot="1">
      <c r="A45" s="84"/>
      <c r="B45" s="84"/>
      <c r="C45" s="84"/>
      <c r="D45" s="89"/>
      <c r="E45"/>
    </row>
    <row r="46" spans="1:6" ht="18" customHeight="1" thickBot="1">
      <c r="A46" s="84"/>
      <c r="B46" s="84"/>
      <c r="C46" s="84" t="s">
        <v>575</v>
      </c>
      <c r="D46" s="228">
        <v>0</v>
      </c>
      <c r="E46"/>
    </row>
    <row r="47" spans="1:6" ht="5.0999999999999996" customHeight="1">
      <c r="A47" s="84"/>
      <c r="B47" s="84"/>
      <c r="C47" s="84"/>
      <c r="D47" s="89"/>
      <c r="E47"/>
    </row>
    <row r="48" spans="1:6" ht="18" customHeight="1">
      <c r="A48" s="84"/>
      <c r="B48" s="84"/>
      <c r="C48" s="3" t="s">
        <v>584</v>
      </c>
      <c r="D48" s="112">
        <f>SUM(D38:D47)</f>
        <v>0</v>
      </c>
      <c r="E48"/>
    </row>
    <row r="49" spans="1:7" ht="5.0999999999999996" customHeight="1" thickBot="1">
      <c r="A49"/>
      <c r="B49"/>
      <c r="C49"/>
      <c r="D49" s="14"/>
      <c r="E49"/>
    </row>
    <row r="50" spans="1:7" ht="18" customHeight="1" thickBot="1">
      <c r="A50" s="84" t="s">
        <v>587</v>
      </c>
      <c r="B50" s="84" t="s">
        <v>588</v>
      </c>
      <c r="C50" s="84"/>
      <c r="D50" s="228">
        <v>0</v>
      </c>
      <c r="E50"/>
      <c r="F50" s="842"/>
      <c r="G50" s="842"/>
    </row>
    <row r="51" spans="1:7" ht="5.0999999999999996" customHeight="1" thickBot="1">
      <c r="A51" s="84"/>
      <c r="B51" s="84"/>
      <c r="C51" s="84"/>
      <c r="D51" s="89"/>
      <c r="E51"/>
    </row>
    <row r="52" spans="1:7" ht="18" customHeight="1" thickBot="1">
      <c r="A52" s="84" t="s">
        <v>589</v>
      </c>
      <c r="B52" s="84" t="s">
        <v>591</v>
      </c>
      <c r="C52" s="84"/>
      <c r="D52" s="228">
        <v>0</v>
      </c>
      <c r="E52"/>
      <c r="F52" s="842"/>
      <c r="G52" s="428"/>
    </row>
    <row r="53" spans="1:7" ht="5.0999999999999996" customHeight="1" thickBot="1">
      <c r="A53" s="84"/>
      <c r="B53" s="84"/>
      <c r="C53" s="84"/>
      <c r="D53" s="89"/>
      <c r="E53"/>
    </row>
    <row r="54" spans="1:7" ht="18" customHeight="1" thickBot="1">
      <c r="A54" s="84" t="s">
        <v>590</v>
      </c>
      <c r="B54" s="84" t="s">
        <v>592</v>
      </c>
      <c r="C54" s="84"/>
      <c r="D54" s="228">
        <v>0</v>
      </c>
      <c r="E54"/>
    </row>
    <row r="55" spans="1:7" ht="5.0999999999999996" customHeight="1" thickBot="1">
      <c r="A55" s="84"/>
      <c r="B55" s="84"/>
      <c r="C55" s="84"/>
      <c r="D55" s="89"/>
      <c r="E55"/>
    </row>
    <row r="56" spans="1:7" ht="18" customHeight="1" thickBot="1">
      <c r="A56" s="84" t="s">
        <v>593</v>
      </c>
      <c r="B56" s="84" t="s">
        <v>594</v>
      </c>
      <c r="C56" s="229" t="s">
        <v>627</v>
      </c>
      <c r="D56" s="228">
        <v>0</v>
      </c>
      <c r="E56"/>
    </row>
    <row r="57" spans="1:7" ht="18" customHeight="1">
      <c r="A57"/>
      <c r="B57"/>
      <c r="C57"/>
      <c r="D57" s="14"/>
      <c r="E57"/>
    </row>
    <row r="58" spans="1:7" ht="18" customHeight="1">
      <c r="A58"/>
      <c r="B58"/>
      <c r="C58"/>
      <c r="D58" s="14"/>
      <c r="E58"/>
    </row>
    <row r="59" spans="1:7" ht="18" customHeight="1">
      <c r="A59"/>
      <c r="B59"/>
      <c r="C59"/>
      <c r="D59" s="14"/>
      <c r="E59"/>
    </row>
    <row r="60" spans="1:7" ht="18" customHeight="1">
      <c r="A60"/>
      <c r="B60"/>
      <c r="C60"/>
      <c r="D60" s="14"/>
      <c r="E60"/>
    </row>
    <row r="61" spans="1:7" ht="18" customHeight="1">
      <c r="A61"/>
      <c r="B61"/>
      <c r="C61"/>
      <c r="D61" s="14"/>
      <c r="E61"/>
    </row>
    <row r="62" spans="1:7" ht="18" customHeight="1">
      <c r="A62"/>
      <c r="B62"/>
      <c r="C62"/>
      <c r="D62" s="14"/>
      <c r="E62"/>
    </row>
    <row r="63" spans="1:7" ht="18" customHeight="1">
      <c r="A63"/>
      <c r="B63"/>
      <c r="C63"/>
      <c r="D63" s="14"/>
      <c r="E63"/>
    </row>
    <row r="64" spans="1:7" ht="18" customHeight="1"/>
    <row r="65" ht="18" customHeight="1"/>
    <row r="66" ht="18" customHeight="1"/>
    <row r="67" ht="18" customHeight="1"/>
    <row r="68" ht="18" customHeight="1"/>
    <row r="69" ht="18" customHeight="1"/>
    <row r="70" ht="18" customHeight="1"/>
    <row r="71" ht="18" customHeight="1"/>
    <row r="72" ht="18" customHeight="1"/>
    <row r="73" ht="18" customHeight="1"/>
    <row r="74" ht="18" customHeight="1"/>
    <row r="75" ht="18" customHeight="1"/>
    <row r="76" ht="18" customHeight="1"/>
    <row r="77" ht="18" customHeight="1"/>
    <row r="78" ht="18" customHeight="1"/>
    <row r="79" ht="18" customHeight="1"/>
    <row r="80" ht="18" customHeight="1"/>
    <row r="81" ht="18" customHeight="1"/>
    <row r="82" ht="18" customHeight="1"/>
    <row r="83" ht="18" customHeight="1"/>
    <row r="84" ht="18" customHeight="1"/>
    <row r="85" ht="18" customHeight="1"/>
  </sheetData>
  <phoneticPr fontId="3" type="noConversion"/>
  <printOptions horizontalCentered="1" verticalCentered="1"/>
  <pageMargins left="0.5" right="0.5" top="1.43" bottom="0.61" header="0.52" footer="0.25"/>
  <pageSetup scale="85" orientation="portrait" r:id="rId1"/>
  <headerFooter scaleWithDoc="0">
    <oddHeader>&amp;L&amp;G</oddHeader>
    <oddFooter>&amp;C&amp;9www.belfieldinc.com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6385" r:id="rId5" name="Check Box 1">
              <controlPr defaultSize="0" autoFill="0" autoLine="0" autoPict="0">
                <anchor moveWithCells="1">
                  <from>
                    <xdr:col>2</xdr:col>
                    <xdr:colOff>123825</xdr:colOff>
                    <xdr:row>56</xdr:row>
                    <xdr:rowOff>66675</xdr:rowOff>
                  </from>
                  <to>
                    <xdr:col>2</xdr:col>
                    <xdr:colOff>333375</xdr:colOff>
                    <xdr:row>56</xdr:row>
                    <xdr:rowOff>219075</xdr:rowOff>
                  </to>
                </anchor>
              </controlPr>
            </control>
          </mc:Choice>
        </mc:AlternateContent>
        <mc:AlternateContent xmlns:mc="http://schemas.openxmlformats.org/markup-compatibility/2006">
          <mc:Choice Requires="x14">
            <control shapeId="16386" r:id="rId6" name="Check Box 2">
              <controlPr defaultSize="0" autoFill="0" autoLine="0" autoPict="0">
                <anchor moveWithCells="1">
                  <from>
                    <xdr:col>2</xdr:col>
                    <xdr:colOff>857250</xdr:colOff>
                    <xdr:row>56</xdr:row>
                    <xdr:rowOff>47625</xdr:rowOff>
                  </from>
                  <to>
                    <xdr:col>2</xdr:col>
                    <xdr:colOff>1009650</xdr:colOff>
                    <xdr:row>56</xdr:row>
                    <xdr:rowOff>209550</xdr:rowOff>
                  </to>
                </anchor>
              </controlPr>
            </control>
          </mc:Choice>
        </mc:AlternateContent>
        <mc:AlternateContent xmlns:mc="http://schemas.openxmlformats.org/markup-compatibility/2006">
          <mc:Choice Requires="x14">
            <control shapeId="16387" r:id="rId7" name="Check Box 3">
              <controlPr defaultSize="0" autoFill="0" autoLine="0" autoPict="0">
                <anchor moveWithCells="1">
                  <from>
                    <xdr:col>2</xdr:col>
                    <xdr:colOff>1609725</xdr:colOff>
                    <xdr:row>56</xdr:row>
                    <xdr:rowOff>66675</xdr:rowOff>
                  </from>
                  <to>
                    <xdr:col>2</xdr:col>
                    <xdr:colOff>1819275</xdr:colOff>
                    <xdr:row>57</xdr:row>
                    <xdr:rowOff>0</xdr:rowOff>
                  </to>
                </anchor>
              </controlPr>
            </control>
          </mc:Choice>
        </mc:AlternateContent>
        <mc:AlternateContent xmlns:mc="http://schemas.openxmlformats.org/markup-compatibility/2006">
          <mc:Choice Requires="x14">
            <control shapeId="16389" r:id="rId8" name="Button 5">
              <controlPr defaultSize="0" print="0" autoFill="0" autoPict="0" macro="[0]!CURRENTFINANCIALINFORMATION_Button5_Click">
                <anchor moveWithCells="1">
                  <from>
                    <xdr:col>3</xdr:col>
                    <xdr:colOff>228600</xdr:colOff>
                    <xdr:row>57</xdr:row>
                    <xdr:rowOff>123825</xdr:rowOff>
                  </from>
                  <to>
                    <xdr:col>4</xdr:col>
                    <xdr:colOff>19050</xdr:colOff>
                    <xdr:row>60</xdr:row>
                    <xdr:rowOff>200025</xdr:rowOff>
                  </to>
                </anchor>
              </controlPr>
            </control>
          </mc:Choice>
        </mc:AlternateContent>
        <mc:AlternateContent xmlns:mc="http://schemas.openxmlformats.org/markup-compatibility/2006">
          <mc:Choice Requires="x14">
            <control shapeId="16390" r:id="rId9" name="Button 6">
              <controlPr defaultSize="0" print="0" autoFill="0" autoPict="0" macro="[0]!CURRENTFINANCIALINFORMATION_Button6_Click">
                <anchor moveWithCells="1">
                  <from>
                    <xdr:col>5</xdr:col>
                    <xdr:colOff>161925</xdr:colOff>
                    <xdr:row>57</xdr:row>
                    <xdr:rowOff>114300</xdr:rowOff>
                  </from>
                  <to>
                    <xdr:col>6</xdr:col>
                    <xdr:colOff>600075</xdr:colOff>
                    <xdr:row>60</xdr:row>
                    <xdr:rowOff>200025</xdr:rowOff>
                  </to>
                </anchor>
              </controlPr>
            </control>
          </mc:Choice>
        </mc:AlternateContent>
        <mc:AlternateContent xmlns:mc="http://schemas.openxmlformats.org/markup-compatibility/2006">
          <mc:Choice Requires="x14">
            <control shapeId="16391" r:id="rId10" name="Button 7">
              <controlPr defaultSize="0" print="0" autoFill="0" autoPict="0" macro="[0]!PLCOMPARISONS_Button20_Click">
                <anchor moveWithCells="1">
                  <from>
                    <xdr:col>0</xdr:col>
                    <xdr:colOff>28575</xdr:colOff>
                    <xdr:row>0</xdr:row>
                    <xdr:rowOff>28575</xdr:rowOff>
                  </from>
                  <to>
                    <xdr:col>1</xdr:col>
                    <xdr:colOff>1295400</xdr:colOff>
                    <xdr:row>1</xdr:row>
                    <xdr:rowOff>257175</xdr:rowOff>
                  </to>
                </anchor>
              </controlPr>
            </control>
          </mc:Choice>
        </mc:AlternateContent>
        <mc:AlternateContent xmlns:mc="http://schemas.openxmlformats.org/markup-compatibility/2006">
          <mc:Choice Requires="x14">
            <control shapeId="16392" r:id="rId11" name="Button 8">
              <controlPr defaultSize="0" print="0" autoFill="0" autoPict="0" macro="[0]!print_sheet">
                <anchor moveWithCells="1">
                  <from>
                    <xdr:col>7</xdr:col>
                    <xdr:colOff>95250</xdr:colOff>
                    <xdr:row>0</xdr:row>
                    <xdr:rowOff>142875</xdr:rowOff>
                  </from>
                  <to>
                    <xdr:col>8</xdr:col>
                    <xdr:colOff>514350</xdr:colOff>
                    <xdr:row>2</xdr:row>
                    <xdr:rowOff>104775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indexed="11"/>
    <pageSetUpPr fitToPage="1"/>
  </sheetPr>
  <dimension ref="A1:N76"/>
  <sheetViews>
    <sheetView showGridLines="0" showRowColHeaders="0" showRuler="0" view="pageLayout" zoomScaleNormal="90" workbookViewId="0">
      <selection activeCell="B4" sqref="B4"/>
    </sheetView>
  </sheetViews>
  <sheetFormatPr defaultColWidth="9.140625" defaultRowHeight="12.75"/>
  <cols>
    <col min="1" max="1" width="25.5703125" style="1" customWidth="1"/>
    <col min="2" max="2" width="18.7109375" style="4" customWidth="1"/>
    <col min="3" max="3" width="9.7109375" style="1026" customWidth="1"/>
    <col min="4" max="4" width="4.42578125" style="1" customWidth="1"/>
    <col min="5" max="5" width="18.7109375" style="1" customWidth="1"/>
    <col min="6" max="6" width="9.7109375" style="1027" customWidth="1"/>
    <col min="7" max="7" width="3.5703125" style="1" customWidth="1"/>
    <col min="8" max="8" width="18.7109375" style="1" customWidth="1"/>
    <col min="9" max="9" width="9.7109375" style="1027" customWidth="1"/>
    <col min="10" max="10" width="4.140625" style="1" customWidth="1"/>
    <col min="11" max="11" width="18.7109375" style="1" customWidth="1"/>
    <col min="12" max="12" width="9.7109375" style="1027" customWidth="1"/>
    <col min="13" max="16384" width="9.140625" style="1"/>
  </cols>
  <sheetData>
    <row r="1" spans="1:14" ht="26.25" customHeight="1">
      <c r="A1" s="581"/>
      <c r="B1"/>
      <c r="C1" s="1186"/>
      <c r="D1" s="1186"/>
      <c r="E1" s="1186"/>
      <c r="F1" s="1186"/>
      <c r="G1" s="1186"/>
      <c r="H1" s="1186"/>
      <c r="I1" s="177"/>
      <c r="J1" s="52"/>
      <c r="K1" s="52"/>
      <c r="L1" s="206"/>
    </row>
    <row r="2" spans="1:14" ht="30" customHeight="1">
      <c r="A2"/>
      <c r="B2"/>
      <c r="C2" s="1180" t="str">
        <f>REPT('BASIC CLIENT INFO'!B2,1)</f>
        <v/>
      </c>
      <c r="D2" s="1180"/>
      <c r="E2" s="1180"/>
      <c r="F2" s="1180"/>
      <c r="G2" s="1180"/>
      <c r="H2" s="1180"/>
      <c r="I2" s="1180"/>
      <c r="J2" s="592"/>
      <c r="K2" s="52"/>
      <c r="L2" s="222"/>
    </row>
    <row r="3" spans="1:14" ht="26.25" customHeight="1">
      <c r="A3" s="217"/>
      <c r="B3" s="229"/>
      <c r="C3" s="7"/>
      <c r="D3"/>
      <c r="E3" s="26" t="str">
        <f>REPT('BASIC CLIENT INFO'!B3,1)</f>
        <v>Survey #</v>
      </c>
      <c r="F3" s="16"/>
      <c r="G3" s="1188" t="str">
        <f>REPT('BASIC CLIENT INFO'!D3,1)</f>
        <v/>
      </c>
      <c r="H3" s="1188"/>
      <c r="I3" s="177"/>
      <c r="J3" s="52"/>
      <c r="K3" s="52"/>
      <c r="L3" s="1011"/>
    </row>
    <row r="4" spans="1:14" ht="26.25" customHeight="1" thickBot="1">
      <c r="A4" s="1039"/>
      <c r="B4"/>
      <c r="C4" s="179"/>
      <c r="D4" s="1187" t="s">
        <v>496</v>
      </c>
      <c r="E4" s="1187"/>
      <c r="F4" s="1187"/>
      <c r="G4" s="1187"/>
      <c r="H4" s="1187"/>
      <c r="I4" s="16"/>
      <c r="J4"/>
      <c r="K4"/>
      <c r="L4" s="16"/>
    </row>
    <row r="5" spans="1:14" ht="16.5" customHeight="1" thickBot="1">
      <c r="A5" s="1139" t="s">
        <v>1024</v>
      </c>
      <c r="B5" s="1012">
        <v>2025</v>
      </c>
      <c r="C5" s="7"/>
      <c r="D5"/>
      <c r="E5" s="6">
        <f>SUM(B5)-1</f>
        <v>2024</v>
      </c>
      <c r="F5" s="16"/>
      <c r="G5"/>
      <c r="H5" s="6">
        <v>2023</v>
      </c>
      <c r="I5" s="16"/>
      <c r="J5"/>
      <c r="K5" s="6">
        <v>2022</v>
      </c>
      <c r="L5" s="16"/>
    </row>
    <row r="6" spans="1:14">
      <c r="A6" s="5" t="s">
        <v>243</v>
      </c>
      <c r="B6" s="1013">
        <v>12</v>
      </c>
      <c r="C6" s="7"/>
      <c r="D6"/>
      <c r="E6" s="1014">
        <v>12</v>
      </c>
      <c r="F6" s="16"/>
      <c r="G6"/>
      <c r="H6" s="1014">
        <v>12</v>
      </c>
      <c r="I6" s="16"/>
      <c r="J6"/>
      <c r="K6" s="1014">
        <v>12</v>
      </c>
      <c r="L6" s="1015"/>
    </row>
    <row r="7" spans="1:14" ht="7.5" customHeight="1">
      <c r="A7"/>
      <c r="B7" s="14"/>
      <c r="C7" s="7"/>
      <c r="D7"/>
      <c r="E7"/>
      <c r="F7" s="16"/>
      <c r="G7"/>
      <c r="H7"/>
      <c r="I7" s="16"/>
      <c r="J7"/>
      <c r="K7"/>
      <c r="L7" s="16"/>
    </row>
    <row r="8" spans="1:14">
      <c r="A8" s="9" t="s">
        <v>239</v>
      </c>
      <c r="B8" s="1016">
        <v>0</v>
      </c>
      <c r="C8" s="7">
        <f>IFERROR(SUM(B8)/B8,0)</f>
        <v>0</v>
      </c>
      <c r="D8"/>
      <c r="E8" s="1016">
        <v>0</v>
      </c>
      <c r="F8" s="7">
        <f>IFERROR(SUM(E8)/E8,0)</f>
        <v>0</v>
      </c>
      <c r="G8"/>
      <c r="H8" s="1016">
        <v>0</v>
      </c>
      <c r="I8" s="7">
        <f>IFERROR(SUM(H8)/H8,0)</f>
        <v>0</v>
      </c>
      <c r="J8"/>
      <c r="K8" s="1016">
        <v>0</v>
      </c>
      <c r="L8" s="7">
        <f>IFERROR(SUM(K8)/K8,0)</f>
        <v>0</v>
      </c>
      <c r="M8" s="1017"/>
      <c r="N8" s="1017"/>
    </row>
    <row r="9" spans="1:14" ht="6" customHeight="1">
      <c r="A9" s="9"/>
      <c r="B9" s="1018"/>
      <c r="C9" s="7"/>
      <c r="D9"/>
      <c r="E9" s="1018"/>
      <c r="F9" s="7"/>
      <c r="G9"/>
      <c r="H9" s="1018"/>
      <c r="I9" s="7"/>
      <c r="J9"/>
      <c r="K9" s="1018"/>
      <c r="L9" s="7"/>
      <c r="M9" s="1017"/>
      <c r="N9" s="1017"/>
    </row>
    <row r="10" spans="1:14">
      <c r="A10" s="9" t="s">
        <v>230</v>
      </c>
      <c r="B10" s="1019"/>
      <c r="C10" s="7"/>
      <c r="D10"/>
      <c r="E10" s="1019"/>
      <c r="F10" s="7"/>
      <c r="G10"/>
      <c r="H10" s="1019"/>
      <c r="I10" s="7"/>
      <c r="J10"/>
      <c r="K10" s="1019"/>
      <c r="L10" s="7"/>
      <c r="M10" s="1017"/>
      <c r="N10" s="1017"/>
    </row>
    <row r="11" spans="1:14">
      <c r="A11" s="9" t="s">
        <v>221</v>
      </c>
      <c r="B11" s="1009">
        <v>0</v>
      </c>
      <c r="C11" s="7">
        <f>IFERROR(SUM(B11)/B8,0)</f>
        <v>0</v>
      </c>
      <c r="D11"/>
      <c r="E11" s="1009">
        <v>0</v>
      </c>
      <c r="F11" s="7">
        <f>IFERROR(SUM(E11)/E8,0)</f>
        <v>0</v>
      </c>
      <c r="G11"/>
      <c r="H11" s="1009">
        <v>0</v>
      </c>
      <c r="I11" s="7">
        <f>IFERROR(SUM(H11)/H8,0)</f>
        <v>0</v>
      </c>
      <c r="J11"/>
      <c r="K11" s="1009">
        <v>0</v>
      </c>
      <c r="L11" s="7">
        <f>IFERROR(SUM(K11)/K8,0)</f>
        <v>0</v>
      </c>
      <c r="M11" s="1017"/>
      <c r="N11" s="1017"/>
    </row>
    <row r="12" spans="1:14">
      <c r="A12" s="9" t="s">
        <v>256</v>
      </c>
      <c r="B12" s="1009">
        <v>0</v>
      </c>
      <c r="C12" s="7">
        <f>IFERROR(SUM(B12)/B8,0)</f>
        <v>0</v>
      </c>
      <c r="D12"/>
      <c r="E12" s="1009">
        <v>0</v>
      </c>
      <c r="F12" s="7">
        <f>IFERROR(SUM(E12)/E8,0)</f>
        <v>0</v>
      </c>
      <c r="G12"/>
      <c r="H12" s="1009">
        <v>0</v>
      </c>
      <c r="I12" s="7">
        <f>IFERROR(SUM(H12)/H8,0)</f>
        <v>0</v>
      </c>
      <c r="J12"/>
      <c r="K12" s="1009">
        <v>0</v>
      </c>
      <c r="L12" s="7">
        <f>IFERROR(SUM(K12)/K8,0)</f>
        <v>0</v>
      </c>
      <c r="M12" s="1017"/>
      <c r="N12" s="1017"/>
    </row>
    <row r="13" spans="1:14">
      <c r="A13" s="1020" t="s">
        <v>1068</v>
      </c>
      <c r="B13" s="1009">
        <v>0</v>
      </c>
      <c r="C13" s="7">
        <f>IFERROR(SUM(B13)/B8,0)</f>
        <v>0</v>
      </c>
      <c r="D13"/>
      <c r="E13" s="1009">
        <v>0</v>
      </c>
      <c r="F13" s="7">
        <f>IFERROR(SUM(E13)/E8,0)</f>
        <v>0</v>
      </c>
      <c r="G13"/>
      <c r="H13" s="1009">
        <v>0</v>
      </c>
      <c r="I13" s="7">
        <f>IFERROR(SUM(H13)/H8,0)</f>
        <v>0</v>
      </c>
      <c r="J13"/>
      <c r="K13" s="1009">
        <v>0</v>
      </c>
      <c r="L13" s="7">
        <f>IFERROR(SUM(K13)/K8,0)</f>
        <v>0</v>
      </c>
      <c r="M13" s="1017"/>
      <c r="N13" s="1017"/>
    </row>
    <row r="14" spans="1:14">
      <c r="A14" s="9" t="s">
        <v>227</v>
      </c>
      <c r="B14" s="1177">
        <v>209272</v>
      </c>
      <c r="C14" s="7">
        <f>IFERROR(SUM(B14)/B8,0)</f>
        <v>0</v>
      </c>
      <c r="D14"/>
      <c r="E14" s="1019">
        <f>SUM('MISC DIRECT EXPENSES'!E32)</f>
        <v>0</v>
      </c>
      <c r="F14" s="7">
        <f>IFERROR(SUM(E14)/E8,0)</f>
        <v>0</v>
      </c>
      <c r="G14"/>
      <c r="H14" s="1019">
        <f>SUM('MISC DIRECT EXPENSES'!H32)</f>
        <v>0</v>
      </c>
      <c r="I14" s="7">
        <f>IFERROR(SUM(H14)/H8,0)</f>
        <v>0</v>
      </c>
      <c r="J14"/>
      <c r="K14" s="1019">
        <f>SUM('MISC DIRECT EXPENSES'!K32)</f>
        <v>0</v>
      </c>
      <c r="L14" s="7">
        <f>IFERROR(SUM(K14)/K8,0)</f>
        <v>0</v>
      </c>
      <c r="M14" s="1017"/>
      <c r="N14" s="1017"/>
    </row>
    <row r="15" spans="1:14">
      <c r="A15" s="9" t="s">
        <v>534</v>
      </c>
      <c r="B15" s="1018">
        <f>SUM(B14,B13,B12,B11)</f>
        <v>209272</v>
      </c>
      <c r="C15" s="7">
        <f>IFERROR(SUM(B15)/B8,0)</f>
        <v>0</v>
      </c>
      <c r="D15"/>
      <c r="E15" s="1018">
        <f>SUM(E14,E13,E12,E11)</f>
        <v>0</v>
      </c>
      <c r="F15" s="7">
        <f>IFERROR(SUM(E15)/E8,0)</f>
        <v>0</v>
      </c>
      <c r="G15"/>
      <c r="H15" s="1018">
        <f>SUM(H14,H13,H12,H11)</f>
        <v>0</v>
      </c>
      <c r="I15" s="7">
        <f>IFERROR(SUM(H15)/H8,0)</f>
        <v>0</v>
      </c>
      <c r="J15"/>
      <c r="K15" s="1018">
        <f>SUM(K14,K13,K12,K11)</f>
        <v>0</v>
      </c>
      <c r="L15" s="7">
        <f>IFERROR(SUM(K15)/K8,0)</f>
        <v>0</v>
      </c>
      <c r="M15" s="1017"/>
      <c r="N15" s="1017"/>
    </row>
    <row r="16" spans="1:14" ht="6.75" customHeight="1" thickBot="1">
      <c r="A16"/>
      <c r="B16" s="1019"/>
      <c r="C16" s="7"/>
      <c r="D16"/>
      <c r="E16" s="1019"/>
      <c r="F16" s="7"/>
      <c r="G16"/>
      <c r="H16" s="1019"/>
      <c r="I16" s="7"/>
      <c r="J16"/>
      <c r="K16" s="1019"/>
      <c r="L16" s="7"/>
      <c r="M16" s="1017"/>
      <c r="N16" s="1017"/>
    </row>
    <row r="17" spans="1:14" ht="13.5" thickBot="1">
      <c r="A17" s="176" t="s">
        <v>262</v>
      </c>
      <c r="B17" s="1021">
        <f>SUM(B8)-B15</f>
        <v>-209272</v>
      </c>
      <c r="C17" s="1022">
        <f>IFERROR(SUM(B17)/B8,0)</f>
        <v>0</v>
      </c>
      <c r="D17" s="1023"/>
      <c r="E17" s="1021">
        <f>SUM(E8)-E15</f>
        <v>0</v>
      </c>
      <c r="F17" s="1022">
        <f>IFERROR(SUM(E17)/E8,0)</f>
        <v>0</v>
      </c>
      <c r="G17" s="1023"/>
      <c r="H17" s="1021">
        <f>SUM(H8)-H15</f>
        <v>0</v>
      </c>
      <c r="I17" s="1022">
        <f>IFERROR(SUM(H17)/H8,0)</f>
        <v>0</v>
      </c>
      <c r="J17" s="1023"/>
      <c r="K17" s="1021">
        <f>SUM(K8)-K15</f>
        <v>0</v>
      </c>
      <c r="L17" s="594">
        <f>IFERROR(SUM(K17)/K8,0)</f>
        <v>0</v>
      </c>
      <c r="M17" s="1017"/>
      <c r="N17" s="1017"/>
    </row>
    <row r="18" spans="1:14" ht="6" customHeight="1">
      <c r="A18" s="9"/>
      <c r="B18" s="1019"/>
      <c r="C18" s="7"/>
      <c r="D18"/>
      <c r="E18" s="1019"/>
      <c r="F18" s="7"/>
      <c r="G18"/>
      <c r="H18" s="1019"/>
      <c r="I18" s="7"/>
      <c r="J18"/>
      <c r="K18" s="1019"/>
      <c r="L18" s="7"/>
      <c r="M18" s="1017"/>
      <c r="N18" s="1017"/>
    </row>
    <row r="19" spans="1:14">
      <c r="A19" s="9" t="s">
        <v>229</v>
      </c>
      <c r="B19" s="1019"/>
      <c r="C19" s="7"/>
      <c r="D19"/>
      <c r="E19" s="1019"/>
      <c r="F19" s="7"/>
      <c r="G19"/>
      <c r="H19" s="1019"/>
      <c r="I19" s="7"/>
      <c r="J19"/>
      <c r="K19" s="1019"/>
      <c r="L19" s="7"/>
      <c r="M19" s="1017"/>
      <c r="N19" s="1017"/>
    </row>
    <row r="20" spans="1:14">
      <c r="A20" s="1020" t="s">
        <v>352</v>
      </c>
      <c r="B20" s="1009">
        <v>0</v>
      </c>
      <c r="C20" s="7">
        <f>IFERROR(SUM(B20)/B8,0)</f>
        <v>0</v>
      </c>
      <c r="D20"/>
      <c r="E20" s="1009">
        <v>0</v>
      </c>
      <c r="F20" s="7">
        <f>IFERROR(SUM(E20)/E8,0)</f>
        <v>0</v>
      </c>
      <c r="G20"/>
      <c r="H20" s="1009">
        <v>0</v>
      </c>
      <c r="I20" s="7">
        <f>IFERROR(SUM(H20)/H8,0)</f>
        <v>0</v>
      </c>
      <c r="J20"/>
      <c r="K20" s="1009">
        <v>0</v>
      </c>
      <c r="L20" s="7">
        <f>IFERROR(SUM(K20)/K8,0)</f>
        <v>0</v>
      </c>
      <c r="M20" s="1017"/>
      <c r="N20" s="1017"/>
    </row>
    <row r="21" spans="1:14">
      <c r="A21" s="1020" t="s">
        <v>1073</v>
      </c>
      <c r="B21" s="1009">
        <v>0</v>
      </c>
      <c r="C21" s="7">
        <f>IFERROR(SUM(B21)/B8,0)</f>
        <v>0</v>
      </c>
      <c r="D21"/>
      <c r="E21" s="1009">
        <v>0</v>
      </c>
      <c r="F21" s="7">
        <f>IFERROR(SUM(E21)/E8,0)</f>
        <v>0</v>
      </c>
      <c r="G21"/>
      <c r="H21" s="1009">
        <v>0</v>
      </c>
      <c r="I21" s="7">
        <f>IFERROR(SUM(H21)/H8,0)</f>
        <v>0</v>
      </c>
      <c r="J21"/>
      <c r="K21" s="1009">
        <v>0</v>
      </c>
      <c r="L21" s="7">
        <f>IFERROR(SUM(K21)/K8,0)</f>
        <v>0</v>
      </c>
      <c r="M21" s="1017"/>
      <c r="N21" s="1017"/>
    </row>
    <row r="22" spans="1:14">
      <c r="A22" s="1020" t="s">
        <v>1070</v>
      </c>
      <c r="B22" s="1009">
        <v>0</v>
      </c>
      <c r="C22" s="7">
        <f>IFERROR(SUM(B22)/B8,0)</f>
        <v>0</v>
      </c>
      <c r="D22"/>
      <c r="E22" s="1009">
        <v>0</v>
      </c>
      <c r="F22" s="7">
        <f>IFERROR(SUM(E22)/E8,0)</f>
        <v>0</v>
      </c>
      <c r="G22"/>
      <c r="H22" s="1009">
        <v>0</v>
      </c>
      <c r="I22" s="7">
        <f>IFERROR(SUM(H22)/H8,0)</f>
        <v>0</v>
      </c>
      <c r="J22"/>
      <c r="K22" s="1009">
        <v>0</v>
      </c>
      <c r="L22" s="7">
        <f>IFERROR(SUM(K22)/K8,0)</f>
        <v>0</v>
      </c>
      <c r="M22" s="1017"/>
      <c r="N22" s="1017"/>
    </row>
    <row r="23" spans="1:14">
      <c r="A23" s="1020" t="s">
        <v>1069</v>
      </c>
      <c r="B23" s="1009">
        <v>0</v>
      </c>
      <c r="C23" s="7">
        <f>IFERROR(SUM(B23)/B8,0)</f>
        <v>0</v>
      </c>
      <c r="D23"/>
      <c r="E23" s="1009">
        <v>0</v>
      </c>
      <c r="F23" s="7">
        <f>IFERROR(SUM(E23)/E8,0)</f>
        <v>0</v>
      </c>
      <c r="G23"/>
      <c r="H23" s="1009">
        <v>0</v>
      </c>
      <c r="I23" s="7">
        <f>IFERROR(SUM(H23)/H8,0)</f>
        <v>0</v>
      </c>
      <c r="J23"/>
      <c r="K23" s="1009">
        <v>0</v>
      </c>
      <c r="L23" s="7">
        <f>IFERROR(SUM(K23)/K8,0)</f>
        <v>0</v>
      </c>
      <c r="M23" s="1017"/>
      <c r="N23" s="1017"/>
    </row>
    <row r="24" spans="1:14">
      <c r="A24" s="9" t="s">
        <v>226</v>
      </c>
      <c r="B24" s="1019">
        <f>SUM('MISC INDIRECT EXPENSES'!B32)</f>
        <v>0</v>
      </c>
      <c r="C24" s="7">
        <f>IFERROR(SUM(B24)/B8,0)</f>
        <v>0</v>
      </c>
      <c r="D24"/>
      <c r="E24" s="1019">
        <f>SUM('MISC INDIRECT EXPENSES'!E32)</f>
        <v>0</v>
      </c>
      <c r="F24" s="7">
        <f>IFERROR(SUM(E24)/E8,0)</f>
        <v>0</v>
      </c>
      <c r="G24"/>
      <c r="H24" s="1019">
        <f>SUM('MISC INDIRECT EXPENSES'!H32)</f>
        <v>0</v>
      </c>
      <c r="I24" s="7">
        <f>IFERROR(SUM(H24)/H8,0)</f>
        <v>0</v>
      </c>
      <c r="J24"/>
      <c r="K24" s="1019">
        <f>SUM('MISC INDIRECT EXPENSES'!K32)</f>
        <v>0</v>
      </c>
      <c r="L24" s="7">
        <f>IFERROR(SUM(K24)/K8,0)</f>
        <v>0</v>
      </c>
      <c r="M24" s="1017"/>
      <c r="N24" s="1017"/>
    </row>
    <row r="25" spans="1:14">
      <c r="A25" s="9" t="s">
        <v>228</v>
      </c>
      <c r="B25" s="1018">
        <f>SUM(B20:B24)</f>
        <v>0</v>
      </c>
      <c r="C25" s="7">
        <f>IFERROR(SUM(B25)/B8,0)</f>
        <v>0</v>
      </c>
      <c r="D25"/>
      <c r="E25" s="1018">
        <f>SUM(E20:E24)</f>
        <v>0</v>
      </c>
      <c r="F25" s="7">
        <f>IFERROR(SUM(E25)/E8,0)</f>
        <v>0</v>
      </c>
      <c r="G25"/>
      <c r="H25" s="1018">
        <f>SUM(H20:H24)</f>
        <v>0</v>
      </c>
      <c r="I25" s="7">
        <f>IFERROR(SUM(H25)/H8,0)</f>
        <v>0</v>
      </c>
      <c r="J25"/>
      <c r="K25" s="1018">
        <f>SUM(K20:K24)</f>
        <v>0</v>
      </c>
      <c r="L25" s="7">
        <f>IFERROR(SUM(K25)/K8,0)</f>
        <v>0</v>
      </c>
      <c r="M25" s="1017"/>
      <c r="N25" s="1017"/>
    </row>
    <row r="26" spans="1:14" ht="7.5" customHeight="1">
      <c r="A26"/>
      <c r="B26" s="1019"/>
      <c r="C26" s="7"/>
      <c r="D26"/>
      <c r="E26" s="1019"/>
      <c r="F26" s="7"/>
      <c r="G26"/>
      <c r="H26" s="1019"/>
      <c r="I26" s="7"/>
      <c r="J26"/>
      <c r="K26" s="1019"/>
      <c r="L26" s="7"/>
      <c r="M26" s="1017"/>
      <c r="N26" s="1017"/>
    </row>
    <row r="27" spans="1:14">
      <c r="A27" s="9" t="s">
        <v>241</v>
      </c>
      <c r="B27" s="1019"/>
      <c r="C27" s="7"/>
      <c r="D27"/>
      <c r="E27" s="1019"/>
      <c r="F27" s="7"/>
      <c r="G27"/>
      <c r="H27" s="1019"/>
      <c r="I27" s="7"/>
      <c r="J27"/>
      <c r="K27" s="1019"/>
      <c r="L27" s="7"/>
      <c r="M27" s="1017"/>
      <c r="N27" s="1017"/>
    </row>
    <row r="28" spans="1:14">
      <c r="A28" s="9" t="s">
        <v>964</v>
      </c>
      <c r="B28" s="1009">
        <v>0</v>
      </c>
      <c r="C28" s="7">
        <f>IFERROR(SUM(B28)/B8,0)</f>
        <v>0</v>
      </c>
      <c r="D28"/>
      <c r="E28" s="1009">
        <v>0</v>
      </c>
      <c r="F28" s="7">
        <f>IFERROR(SUM(E28)/E8,0)</f>
        <v>0</v>
      </c>
      <c r="G28"/>
      <c r="H28" s="1009">
        <v>0</v>
      </c>
      <c r="I28" s="7">
        <f>IFERROR(SUM(H28)/H8,0)</f>
        <v>0</v>
      </c>
      <c r="J28"/>
      <c r="K28" s="1009">
        <v>0</v>
      </c>
      <c r="L28" s="7">
        <f>IFERROR(SUM(K28)/K8,0)</f>
        <v>0</v>
      </c>
      <c r="M28" s="1017"/>
      <c r="N28" s="1017"/>
    </row>
    <row r="29" spans="1:14">
      <c r="A29" s="9" t="s">
        <v>231</v>
      </c>
      <c r="B29" s="1009">
        <v>0</v>
      </c>
      <c r="C29" s="7">
        <f>IFERROR(SUM(B29)/B8,0)</f>
        <v>0</v>
      </c>
      <c r="D29"/>
      <c r="E29" s="1009">
        <v>0</v>
      </c>
      <c r="F29" s="7">
        <f>IFERROR(SUM(E29)/E8,0)</f>
        <v>0</v>
      </c>
      <c r="G29"/>
      <c r="H29" s="1009">
        <v>0</v>
      </c>
      <c r="I29" s="7">
        <f>IFERROR(SUM(H29)/H8,0)</f>
        <v>0</v>
      </c>
      <c r="J29"/>
      <c r="K29" s="1009">
        <v>0</v>
      </c>
      <c r="L29" s="7">
        <f>IFERROR(SUM(K29)/K8,0)</f>
        <v>0</v>
      </c>
      <c r="M29" s="1017"/>
      <c r="N29" s="1017"/>
    </row>
    <row r="30" spans="1:14">
      <c r="A30" s="9" t="s">
        <v>234</v>
      </c>
      <c r="B30" s="1009">
        <v>0</v>
      </c>
      <c r="C30" s="7">
        <f>IFERROR(SUM(B30)/B8,0)</f>
        <v>0</v>
      </c>
      <c r="D30"/>
      <c r="E30" s="1009">
        <v>0</v>
      </c>
      <c r="F30" s="7">
        <f>IFERROR(SUM(E30)/E8,0)</f>
        <v>0</v>
      </c>
      <c r="G30"/>
      <c r="H30" s="1009">
        <v>0</v>
      </c>
      <c r="I30" s="7">
        <f>IFERROR(SUM(H30)/H8,0)</f>
        <v>0</v>
      </c>
      <c r="J30"/>
      <c r="K30" s="1009">
        <v>0</v>
      </c>
      <c r="L30" s="7">
        <f>IFERROR(SUM(K30)/K8,0)</f>
        <v>0</v>
      </c>
      <c r="M30" s="1017"/>
      <c r="N30" s="1017"/>
    </row>
    <row r="31" spans="1:14">
      <c r="A31" s="9" t="s">
        <v>235</v>
      </c>
      <c r="B31" s="1009">
        <v>0</v>
      </c>
      <c r="C31" s="7">
        <f>IFERROR(SUM(B31)/B8,0)</f>
        <v>0</v>
      </c>
      <c r="D31"/>
      <c r="E31" s="1009">
        <v>0</v>
      </c>
      <c r="F31" s="7">
        <f>IFERROR(SUM(E31)/E8,0)</f>
        <v>0</v>
      </c>
      <c r="G31"/>
      <c r="H31" s="1009">
        <v>0</v>
      </c>
      <c r="I31" s="7">
        <f>IFERROR(SUM(H31)/H8,0)</f>
        <v>0</v>
      </c>
      <c r="J31"/>
      <c r="K31" s="1009">
        <v>0</v>
      </c>
      <c r="L31" s="7">
        <f>IFERROR(SUM(K31)/K8,0)</f>
        <v>0</v>
      </c>
      <c r="M31" s="1017"/>
      <c r="N31" s="1017"/>
    </row>
    <row r="32" spans="1:14">
      <c r="A32" s="9" t="s">
        <v>236</v>
      </c>
      <c r="B32" s="1009">
        <v>0</v>
      </c>
      <c r="C32" s="7">
        <f>IFERROR(SUM(B32)/B8,0)</f>
        <v>0</v>
      </c>
      <c r="D32"/>
      <c r="E32" s="1009">
        <v>0</v>
      </c>
      <c r="F32" s="7">
        <f>IFERROR(SUM(E32)/E8,0)</f>
        <v>0</v>
      </c>
      <c r="G32"/>
      <c r="H32" s="1009">
        <v>0</v>
      </c>
      <c r="I32" s="7">
        <f>IFERROR(SUM(H32)/H8,0)</f>
        <v>0</v>
      </c>
      <c r="J32"/>
      <c r="K32" s="1009">
        <v>0</v>
      </c>
      <c r="L32" s="7">
        <f>IFERROR(SUM(K32)/K8,0)</f>
        <v>0</v>
      </c>
      <c r="M32" s="1017"/>
      <c r="N32" s="1017"/>
    </row>
    <row r="33" spans="1:14">
      <c r="A33" s="9" t="s">
        <v>240</v>
      </c>
      <c r="B33" s="1019">
        <f>SUM(B8-B37)-B15-B25-B28-B29-B30-B31-B32</f>
        <v>-476609</v>
      </c>
      <c r="C33" s="7">
        <f>IFERROR(SUM(B33)/B8,0)</f>
        <v>0</v>
      </c>
      <c r="D33"/>
      <c r="E33" s="1019">
        <f>SUM(E8-E37)-E15-E25-E28-E29-E30-E31-E32</f>
        <v>-300778</v>
      </c>
      <c r="F33" s="7">
        <f>IFERROR(SUM(E33)/E8,0)</f>
        <v>0</v>
      </c>
      <c r="G33"/>
      <c r="H33" s="1019">
        <f>SUM(H8-H37)-H15-H25-H28-H29-H30-H31-H32</f>
        <v>-324886</v>
      </c>
      <c r="I33" s="7">
        <f>IFERROR(SUM(H33)/H8,0)</f>
        <v>0</v>
      </c>
      <c r="J33"/>
      <c r="K33" s="1019">
        <f>SUM(K8-K37)-K15-K25-K28-K29-K30-K31-K32</f>
        <v>-230828</v>
      </c>
      <c r="L33" s="7">
        <f>IFERROR(SUM(K33)/K8,0)</f>
        <v>0</v>
      </c>
      <c r="M33" s="1017"/>
      <c r="N33" s="1017"/>
    </row>
    <row r="34" spans="1:14">
      <c r="A34" s="9" t="s">
        <v>237</v>
      </c>
      <c r="B34" s="1018">
        <f>SUM(B28:B33)</f>
        <v>-476609</v>
      </c>
      <c r="C34" s="7">
        <f>IFERROR(SUM(B34)/B8,0)</f>
        <v>0</v>
      </c>
      <c r="D34"/>
      <c r="E34" s="1018">
        <f>SUM(E28:E33)</f>
        <v>-300778</v>
      </c>
      <c r="F34" s="7">
        <f>IFERROR(SUM(E34)/E8,0)</f>
        <v>0</v>
      </c>
      <c r="G34"/>
      <c r="H34" s="1018">
        <f>SUM(H28:H33)</f>
        <v>-324886</v>
      </c>
      <c r="I34" s="7">
        <f>IFERROR(SUM(H34)/H8,0)</f>
        <v>0</v>
      </c>
      <c r="J34"/>
      <c r="K34" s="1018">
        <f>SUM(K28:K33)</f>
        <v>-230828</v>
      </c>
      <c r="L34" s="7">
        <f>IFERROR(SUM(K34)/K8,0)</f>
        <v>0</v>
      </c>
      <c r="M34" s="1017"/>
      <c r="N34" s="1017"/>
    </row>
    <row r="35" spans="1:14" ht="3" customHeight="1">
      <c r="A35" s="9"/>
      <c r="B35" s="1018"/>
      <c r="C35" s="7"/>
      <c r="D35"/>
      <c r="E35" s="1018"/>
      <c r="F35" s="7"/>
      <c r="G35"/>
      <c r="H35" s="1018"/>
      <c r="I35" s="7"/>
      <c r="J35"/>
      <c r="K35" s="1018"/>
      <c r="L35" s="7"/>
      <c r="M35" s="1017"/>
      <c r="N35" s="1017"/>
    </row>
    <row r="36" spans="1:14" ht="13.5" thickBot="1">
      <c r="A36" s="9" t="s">
        <v>242</v>
      </c>
      <c r="B36" s="1018">
        <f>SUM(B34,B25)</f>
        <v>-476609</v>
      </c>
      <c r="C36" s="7">
        <f>IFERROR(SUM(B36)/B8,0)</f>
        <v>0</v>
      </c>
      <c r="D36"/>
      <c r="E36" s="1018">
        <f>SUM(E34,E25)</f>
        <v>-300778</v>
      </c>
      <c r="F36" s="7">
        <f>IFERROR(SUM(E36)/E8,0)</f>
        <v>0</v>
      </c>
      <c r="G36"/>
      <c r="H36" s="1018">
        <f>SUM(H34,H25)</f>
        <v>-324886</v>
      </c>
      <c r="I36" s="7">
        <f>IFERROR(SUM(H36)/H8,0)</f>
        <v>0</v>
      </c>
      <c r="J36"/>
      <c r="K36" s="1018">
        <f>SUM(K34,K25)</f>
        <v>-230828</v>
      </c>
      <c r="L36" s="7">
        <f>IFERROR(SUM(K36)/K8,0)</f>
        <v>0</v>
      </c>
      <c r="M36" s="1017"/>
      <c r="N36" s="1017"/>
    </row>
    <row r="37" spans="1:14" ht="17.25" customHeight="1" thickBot="1">
      <c r="A37" s="176" t="s">
        <v>254</v>
      </c>
      <c r="B37" s="1021">
        <v>267337</v>
      </c>
      <c r="C37" s="1022">
        <f>IFERROR(SUM(B37)/B8,0)</f>
        <v>0</v>
      </c>
      <c r="D37" s="1024"/>
      <c r="E37" s="1021">
        <v>300778</v>
      </c>
      <c r="F37" s="1022">
        <f>IFERROR(SUM(E37)/E8,0)</f>
        <v>0</v>
      </c>
      <c r="G37" s="1023"/>
      <c r="H37" s="1021">
        <v>324886</v>
      </c>
      <c r="I37" s="1022">
        <f>IFERROR(SUM(H37)/H8,0)</f>
        <v>0</v>
      </c>
      <c r="J37" s="1023"/>
      <c r="K37" s="1021">
        <v>230828</v>
      </c>
      <c r="L37" s="594">
        <f>IFERROR(SUM(K37)/K8,0)</f>
        <v>0</v>
      </c>
      <c r="M37" s="1017"/>
      <c r="N37" s="1017"/>
    </row>
    <row r="38" spans="1:14" ht="0.75" customHeight="1">
      <c r="A38" s="9"/>
      <c r="B38" s="1018"/>
      <c r="C38" s="7"/>
      <c r="D38" s="15"/>
      <c r="E38" s="1018"/>
      <c r="F38" s="7"/>
      <c r="G38"/>
      <c r="H38" s="1018"/>
      <c r="I38" s="7"/>
      <c r="J38"/>
      <c r="K38" s="1018"/>
      <c r="L38" s="7"/>
      <c r="M38" s="1017"/>
      <c r="N38" s="1017"/>
    </row>
    <row r="39" spans="1:14">
      <c r="A39" s="9" t="s">
        <v>962</v>
      </c>
      <c r="B39" s="1016">
        <v>0</v>
      </c>
      <c r="C39" s="7">
        <f>IFERROR(SUM(B39)/B8,0)</f>
        <v>0</v>
      </c>
      <c r="D39"/>
      <c r="E39" s="1016">
        <v>0</v>
      </c>
      <c r="F39" s="7">
        <f>IFERROR(SUM(E39)/E8,0)</f>
        <v>0</v>
      </c>
      <c r="G39"/>
      <c r="H39" s="1016">
        <v>0</v>
      </c>
      <c r="I39" s="7">
        <f>IFERROR(SUM(H39)/H8,0)</f>
        <v>0</v>
      </c>
      <c r="J39"/>
      <c r="K39" s="1016">
        <v>0</v>
      </c>
      <c r="L39" s="7">
        <f>IFERROR(SUM(K39)/K8,0)</f>
        <v>0</v>
      </c>
      <c r="M39" s="1017"/>
      <c r="N39" s="1017"/>
    </row>
    <row r="40" spans="1:14" ht="13.5" thickBot="1">
      <c r="A40" s="9" t="s">
        <v>963</v>
      </c>
      <c r="B40" s="1016">
        <v>0</v>
      </c>
      <c r="C40" s="7">
        <f>IFERROR(SUM(B40)/B8,0)</f>
        <v>0</v>
      </c>
      <c r="D40"/>
      <c r="E40" s="1016">
        <v>0</v>
      </c>
      <c r="F40" s="7">
        <f>IFERROR(SUM(E40)/E8,0)</f>
        <v>0</v>
      </c>
      <c r="G40"/>
      <c r="H40" s="1016">
        <v>0</v>
      </c>
      <c r="I40" s="7">
        <f>IFERROR(SUM(H40)/H8,0)</f>
        <v>0</v>
      </c>
      <c r="J40"/>
      <c r="K40" s="1016">
        <v>0</v>
      </c>
      <c r="L40" s="7">
        <f>IFERROR(SUM(K40)/K8,0)</f>
        <v>0</v>
      </c>
      <c r="M40" s="1017"/>
      <c r="N40" s="1017"/>
    </row>
    <row r="41" spans="1:14" ht="13.5" thickBot="1">
      <c r="A41" s="176" t="s">
        <v>238</v>
      </c>
      <c r="B41" s="1025">
        <v>0</v>
      </c>
      <c r="C41" s="1022">
        <f>IFERROR(SUM(B41)/B8,0)</f>
        <v>0</v>
      </c>
      <c r="D41" s="1023"/>
      <c r="E41" s="1025">
        <v>0</v>
      </c>
      <c r="F41" s="1022">
        <f>IFERROR(SUM(E41)/E8,0)</f>
        <v>0</v>
      </c>
      <c r="G41" s="1023"/>
      <c r="H41" s="1025">
        <v>0</v>
      </c>
      <c r="I41" s="1022">
        <f>IFERROR(SUM(H41)/H8,0)</f>
        <v>0</v>
      </c>
      <c r="J41" s="1023"/>
      <c r="K41" s="1025">
        <v>0</v>
      </c>
      <c r="L41" s="594">
        <f>IFERROR(SUM(K41)/K8,0)</f>
        <v>0</v>
      </c>
      <c r="M41" s="1017"/>
      <c r="N41" s="1017"/>
    </row>
    <row r="42" spans="1:14" ht="2.25" customHeight="1">
      <c r="A42"/>
      <c r="B42" s="14">
        <v>0</v>
      </c>
      <c r="C42" s="7"/>
      <c r="D42"/>
      <c r="E42">
        <v>0</v>
      </c>
      <c r="F42" s="16"/>
      <c r="G42"/>
      <c r="H42">
        <v>0</v>
      </c>
      <c r="I42"/>
      <c r="J42"/>
      <c r="K42" s="16">
        <v>0</v>
      </c>
      <c r="L42"/>
    </row>
    <row r="43" spans="1:14" ht="6" hidden="1" customHeight="1">
      <c r="A43"/>
      <c r="B43" s="14">
        <v>0</v>
      </c>
      <c r="C43" s="7"/>
      <c r="D43"/>
      <c r="E43">
        <v>0</v>
      </c>
      <c r="F43" s="16"/>
      <c r="G43"/>
      <c r="H43">
        <v>0</v>
      </c>
      <c r="I43"/>
      <c r="J43"/>
      <c r="K43" s="16">
        <v>0</v>
      </c>
      <c r="L43"/>
    </row>
    <row r="44" spans="1:14" ht="13.5" hidden="1" thickBot="1">
      <c r="A44"/>
      <c r="B44" s="14">
        <v>0</v>
      </c>
      <c r="C44" s="7"/>
      <c r="D44"/>
      <c r="E44"/>
      <c r="F44" s="16"/>
      <c r="G44"/>
      <c r="H44"/>
      <c r="I44"/>
      <c r="J44"/>
      <c r="K44" s="16"/>
      <c r="L44"/>
    </row>
    <row r="45" spans="1:14" ht="13.5" hidden="1" thickBot="1">
      <c r="A45"/>
      <c r="B45" s="14"/>
      <c r="C45" s="7"/>
      <c r="D45"/>
      <c r="E45"/>
      <c r="F45" s="16"/>
      <c r="G45"/>
      <c r="H45"/>
      <c r="I45"/>
      <c r="J45"/>
      <c r="K45" s="16"/>
      <c r="L45"/>
    </row>
    <row r="46" spans="1:14" ht="13.5" hidden="1" thickBot="1">
      <c r="A46"/>
      <c r="B46" s="14"/>
      <c r="C46" s="7"/>
      <c r="D46"/>
      <c r="E46"/>
      <c r="F46" s="16"/>
      <c r="G46"/>
      <c r="H46"/>
      <c r="I46"/>
      <c r="J46"/>
      <c r="K46" s="16"/>
      <c r="L46"/>
    </row>
    <row r="47" spans="1:14">
      <c r="A47" s="206" t="s">
        <v>960</v>
      </c>
      <c r="B47" s="1029">
        <f>SUM(B41+B40+B31+B30)</f>
        <v>0</v>
      </c>
      <c r="C47" s="7">
        <f>IFERROR(SUM(B47)/B8,0)</f>
        <v>0</v>
      </c>
      <c r="D47"/>
      <c r="E47" s="1029">
        <f>SUM(E41+E40+E31+E30)</f>
        <v>0</v>
      </c>
      <c r="F47" s="7">
        <f>IFERROR(SUM(E47)/E8,0)</f>
        <v>0</v>
      </c>
      <c r="G47"/>
      <c r="H47" s="1131">
        <f>SUM(H41+H40+H31+H30)</f>
        <v>0</v>
      </c>
      <c r="I47" s="7">
        <f>IFERROR(SUM(H47)/H8,0)</f>
        <v>0</v>
      </c>
      <c r="J47"/>
      <c r="K47" s="1029">
        <f>SUM(K41+K40+K31+K30)</f>
        <v>0</v>
      </c>
      <c r="L47" s="7">
        <f>IFERROR(SUM(K47)/K8,0)</f>
        <v>0</v>
      </c>
    </row>
    <row r="48" spans="1:14">
      <c r="A48"/>
      <c r="B48" s="14"/>
      <c r="C48" s="7"/>
      <c r="D48"/>
      <c r="E48"/>
      <c r="F48" s="16"/>
      <c r="G48"/>
      <c r="H48" s="1129"/>
      <c r="I48"/>
      <c r="J48"/>
      <c r="K48" s="16"/>
      <c r="L48"/>
    </row>
    <row r="49" spans="1:12">
      <c r="A49"/>
      <c r="B49" s="14"/>
      <c r="C49" s="7"/>
      <c r="D49"/>
      <c r="E49"/>
      <c r="F49" s="16"/>
      <c r="G49"/>
      <c r="H49" s="1129"/>
      <c r="I49"/>
      <c r="J49"/>
      <c r="K49" s="16"/>
      <c r="L49"/>
    </row>
    <row r="50" spans="1:12">
      <c r="A50"/>
      <c r="B50" s="14"/>
      <c r="C50" s="7"/>
      <c r="D50"/>
      <c r="E50"/>
      <c r="F50" s="16"/>
      <c r="G50"/>
      <c r="H50" s="1129"/>
      <c r="I50"/>
      <c r="J50"/>
      <c r="K50" s="16"/>
      <c r="L50"/>
    </row>
    <row r="51" spans="1:12">
      <c r="B51" s="14"/>
      <c r="C51" s="7"/>
      <c r="D51"/>
      <c r="E51"/>
      <c r="F51" s="16"/>
      <c r="G51"/>
      <c r="H51" s="1129"/>
      <c r="I51"/>
      <c r="J51"/>
      <c r="K51" s="16"/>
      <c r="L51"/>
    </row>
    <row r="52" spans="1:12">
      <c r="B52" s="14"/>
      <c r="C52" s="7"/>
      <c r="D52"/>
      <c r="E52"/>
      <c r="F52" s="16"/>
      <c r="G52" s="146"/>
      <c r="H52" s="1129"/>
      <c r="I52"/>
      <c r="J52"/>
      <c r="K52" s="16"/>
      <c r="L52"/>
    </row>
    <row r="53" spans="1:12">
      <c r="B53" s="14"/>
      <c r="C53" s="7"/>
      <c r="D53"/>
      <c r="E53"/>
      <c r="F53" s="16"/>
      <c r="G53"/>
      <c r="H53"/>
      <c r="I53"/>
      <c r="J53"/>
      <c r="K53" s="16"/>
      <c r="L53"/>
    </row>
    <row r="54" spans="1:12">
      <c r="B54" s="14"/>
      <c r="C54" s="7"/>
      <c r="D54"/>
      <c r="E54"/>
      <c r="F54" s="16"/>
      <c r="G54"/>
      <c r="H54"/>
      <c r="I54"/>
      <c r="J54"/>
      <c r="K54" s="16"/>
      <c r="L54"/>
    </row>
    <row r="55" spans="1:12">
      <c r="B55" s="14"/>
      <c r="C55" s="7"/>
      <c r="D55"/>
      <c r="E55"/>
      <c r="F55" s="16"/>
      <c r="G55"/>
      <c r="H55" s="229"/>
      <c r="I55"/>
      <c r="J55"/>
      <c r="K55" s="16"/>
      <c r="L55"/>
    </row>
    <row r="56" spans="1:12">
      <c r="F56" s="1028" t="s">
        <v>850</v>
      </c>
      <c r="I56" s="1"/>
      <c r="K56" s="1027"/>
      <c r="L56" s="1"/>
    </row>
    <row r="57" spans="1:12">
      <c r="I57" s="1"/>
      <c r="K57" s="1028"/>
      <c r="L57" s="1"/>
    </row>
    <row r="58" spans="1:12">
      <c r="I58" s="1"/>
      <c r="K58" s="1027"/>
      <c r="L58" s="1"/>
    </row>
    <row r="59" spans="1:12">
      <c r="I59" s="1"/>
      <c r="K59" s="1027"/>
      <c r="L59" s="1"/>
    </row>
    <row r="60" spans="1:12">
      <c r="I60" s="1"/>
      <c r="K60" s="1027"/>
      <c r="L60" s="1"/>
    </row>
    <row r="61" spans="1:12">
      <c r="I61" s="1"/>
      <c r="K61" s="1027"/>
      <c r="L61" s="1"/>
    </row>
    <row r="62" spans="1:12">
      <c r="I62" s="1"/>
      <c r="K62" s="1027"/>
      <c r="L62" s="1"/>
    </row>
    <row r="63" spans="1:12">
      <c r="I63" s="1"/>
      <c r="K63" s="1027"/>
      <c r="L63" s="1"/>
    </row>
    <row r="64" spans="1:12">
      <c r="I64" s="1"/>
      <c r="K64" s="1027"/>
      <c r="L64" s="1"/>
    </row>
    <row r="65" spans="9:12">
      <c r="I65" s="1"/>
      <c r="K65" s="1027"/>
      <c r="L65" s="1"/>
    </row>
    <row r="66" spans="9:12">
      <c r="I66" s="1"/>
      <c r="K66" s="1027"/>
      <c r="L66" s="1"/>
    </row>
    <row r="67" spans="9:12">
      <c r="I67" s="1"/>
      <c r="K67" s="1027"/>
      <c r="L67" s="1"/>
    </row>
    <row r="68" spans="9:12">
      <c r="I68" s="1"/>
      <c r="K68" s="1027"/>
      <c r="L68" s="1"/>
    </row>
    <row r="69" spans="9:12">
      <c r="I69" s="1"/>
      <c r="K69" s="1027"/>
      <c r="L69" s="1"/>
    </row>
    <row r="70" spans="9:12">
      <c r="I70" s="1"/>
      <c r="K70" s="1027"/>
      <c r="L70" s="1"/>
    </row>
    <row r="71" spans="9:12">
      <c r="I71" s="1"/>
      <c r="K71" s="1027"/>
      <c r="L71" s="1"/>
    </row>
    <row r="72" spans="9:12">
      <c r="I72" s="1"/>
      <c r="K72" s="1027"/>
      <c r="L72" s="1"/>
    </row>
    <row r="73" spans="9:12">
      <c r="I73" s="1"/>
      <c r="K73" s="1027"/>
      <c r="L73" s="1"/>
    </row>
    <row r="74" spans="9:12">
      <c r="I74" s="1"/>
      <c r="K74" s="1027"/>
      <c r="L74" s="1"/>
    </row>
    <row r="75" spans="9:12">
      <c r="I75" s="1"/>
      <c r="K75" s="1027"/>
      <c r="L75" s="1"/>
    </row>
    <row r="76" spans="9:12">
      <c r="I76" s="1"/>
      <c r="K76" s="1027"/>
      <c r="L76" s="1"/>
    </row>
  </sheetData>
  <autoFilter ref="A2:I6" xr:uid="{00000000-0009-0000-0000-000004000000}">
    <filterColumn colId="2" showButton="0"/>
    <filterColumn colId="3" showButton="0"/>
    <filterColumn colId="4" showButton="0"/>
    <filterColumn colId="5" showButton="0"/>
    <filterColumn colId="6" showButton="0"/>
    <filterColumn colId="7" showButton="0"/>
  </autoFilter>
  <mergeCells count="5">
    <mergeCell ref="F1:H1"/>
    <mergeCell ref="C1:E1"/>
    <mergeCell ref="D4:H4"/>
    <mergeCell ref="G3:H3"/>
    <mergeCell ref="C2:I2"/>
  </mergeCells>
  <phoneticPr fontId="3" type="noConversion"/>
  <conditionalFormatting sqref="B41 E38:F38 H37:H38 K38:L38 K41 H41 E41 B38:C38 K37 E37 B37">
    <cfRule type="cellIs" dxfId="837" priority="81" stopIfTrue="1" operator="lessThan">
      <formula>0</formula>
    </cfRule>
  </conditionalFormatting>
  <conditionalFormatting sqref="B41">
    <cfRule type="cellIs" dxfId="836" priority="60" stopIfTrue="1" operator="lessThan">
      <formula>0</formula>
    </cfRule>
  </conditionalFormatting>
  <conditionalFormatting sqref="B41">
    <cfRule type="cellIs" dxfId="835" priority="59" stopIfTrue="1" operator="lessThan">
      <formula>0</formula>
    </cfRule>
  </conditionalFormatting>
  <conditionalFormatting sqref="B41">
    <cfRule type="cellIs" dxfId="834" priority="58" stopIfTrue="1" operator="lessThan">
      <formula>0</formula>
    </cfRule>
  </conditionalFormatting>
  <conditionalFormatting sqref="E41">
    <cfRule type="cellIs" dxfId="833" priority="57" stopIfTrue="1" operator="lessThan">
      <formula>0</formula>
    </cfRule>
  </conditionalFormatting>
  <conditionalFormatting sqref="E41">
    <cfRule type="cellIs" dxfId="832" priority="56" stopIfTrue="1" operator="lessThan">
      <formula>0</formula>
    </cfRule>
  </conditionalFormatting>
  <conditionalFormatting sqref="E41">
    <cfRule type="cellIs" dxfId="831" priority="55" stopIfTrue="1" operator="lessThan">
      <formula>0</formula>
    </cfRule>
  </conditionalFormatting>
  <conditionalFormatting sqref="H41">
    <cfRule type="cellIs" dxfId="830" priority="54" stopIfTrue="1" operator="lessThan">
      <formula>0</formula>
    </cfRule>
  </conditionalFormatting>
  <conditionalFormatting sqref="H41">
    <cfRule type="cellIs" dxfId="829" priority="53" stopIfTrue="1" operator="lessThan">
      <formula>0</formula>
    </cfRule>
  </conditionalFormatting>
  <conditionalFormatting sqref="H41">
    <cfRule type="cellIs" dxfId="828" priority="52" stopIfTrue="1" operator="lessThan">
      <formula>0</formula>
    </cfRule>
  </conditionalFormatting>
  <conditionalFormatting sqref="K41">
    <cfRule type="cellIs" dxfId="827" priority="51" stopIfTrue="1" operator="lessThan">
      <formula>0</formula>
    </cfRule>
  </conditionalFormatting>
  <conditionalFormatting sqref="K41">
    <cfRule type="cellIs" dxfId="826" priority="50" stopIfTrue="1" operator="lessThan">
      <formula>0</formula>
    </cfRule>
  </conditionalFormatting>
  <conditionalFormatting sqref="K41">
    <cfRule type="cellIs" dxfId="825" priority="49" stopIfTrue="1" operator="lessThan">
      <formula>0</formula>
    </cfRule>
  </conditionalFormatting>
  <conditionalFormatting sqref="K41">
    <cfRule type="cellIs" dxfId="824" priority="48" stopIfTrue="1" operator="lessThan">
      <formula>0</formula>
    </cfRule>
  </conditionalFormatting>
  <conditionalFormatting sqref="K41">
    <cfRule type="cellIs" dxfId="823" priority="47" stopIfTrue="1" operator="lessThan">
      <formula>0</formula>
    </cfRule>
  </conditionalFormatting>
  <conditionalFormatting sqref="K41">
    <cfRule type="cellIs" dxfId="822" priority="46" stopIfTrue="1" operator="lessThan">
      <formula>0</formula>
    </cfRule>
  </conditionalFormatting>
  <conditionalFormatting sqref="K41">
    <cfRule type="cellIs" dxfId="821" priority="45" stopIfTrue="1" operator="lessThan">
      <formula>0</formula>
    </cfRule>
  </conditionalFormatting>
  <conditionalFormatting sqref="K41">
    <cfRule type="cellIs" dxfId="820" priority="44" stopIfTrue="1" operator="lessThan">
      <formula>0</formula>
    </cfRule>
  </conditionalFormatting>
  <conditionalFormatting sqref="K41">
    <cfRule type="cellIs" dxfId="819" priority="43" stopIfTrue="1" operator="lessThan">
      <formula>0</formula>
    </cfRule>
  </conditionalFormatting>
  <conditionalFormatting sqref="K41">
    <cfRule type="cellIs" dxfId="818" priority="42" stopIfTrue="1" operator="lessThan">
      <formula>0</formula>
    </cfRule>
  </conditionalFormatting>
  <conditionalFormatting sqref="K41">
    <cfRule type="cellIs" dxfId="817" priority="41" stopIfTrue="1" operator="lessThan">
      <formula>0</formula>
    </cfRule>
  </conditionalFormatting>
  <conditionalFormatting sqref="K41">
    <cfRule type="cellIs" dxfId="816" priority="40" stopIfTrue="1" operator="lessThan">
      <formula>0</formula>
    </cfRule>
  </conditionalFormatting>
  <conditionalFormatting sqref="K41">
    <cfRule type="cellIs" dxfId="815" priority="39" stopIfTrue="1" operator="lessThan">
      <formula>0</formula>
    </cfRule>
  </conditionalFormatting>
  <conditionalFormatting sqref="H41">
    <cfRule type="cellIs" dxfId="814" priority="38" stopIfTrue="1" operator="lessThan">
      <formula>0</formula>
    </cfRule>
  </conditionalFormatting>
  <conditionalFormatting sqref="H41">
    <cfRule type="cellIs" dxfId="813" priority="37" stopIfTrue="1" operator="lessThan">
      <formula>0</formula>
    </cfRule>
  </conditionalFormatting>
  <conditionalFormatting sqref="H41">
    <cfRule type="cellIs" dxfId="812" priority="36" stopIfTrue="1" operator="lessThan">
      <formula>0</formula>
    </cfRule>
  </conditionalFormatting>
  <conditionalFormatting sqref="H41">
    <cfRule type="cellIs" dxfId="811" priority="35" stopIfTrue="1" operator="lessThan">
      <formula>0</formula>
    </cfRule>
  </conditionalFormatting>
  <conditionalFormatting sqref="E41">
    <cfRule type="cellIs" dxfId="810" priority="34" stopIfTrue="1" operator="lessThan">
      <formula>0</formula>
    </cfRule>
  </conditionalFormatting>
  <conditionalFormatting sqref="E41">
    <cfRule type="cellIs" dxfId="809" priority="33" stopIfTrue="1" operator="lessThan">
      <formula>0</formula>
    </cfRule>
  </conditionalFormatting>
  <conditionalFormatting sqref="E41">
    <cfRule type="cellIs" dxfId="808" priority="32" stopIfTrue="1" operator="lessThan">
      <formula>0</formula>
    </cfRule>
  </conditionalFormatting>
  <conditionalFormatting sqref="E41">
    <cfRule type="cellIs" dxfId="807" priority="31" stopIfTrue="1" operator="lessThan">
      <formula>0</formula>
    </cfRule>
  </conditionalFormatting>
  <conditionalFormatting sqref="B41">
    <cfRule type="cellIs" dxfId="806" priority="30" stopIfTrue="1" operator="lessThan">
      <formula>0</formula>
    </cfRule>
  </conditionalFormatting>
  <conditionalFormatting sqref="B41">
    <cfRule type="cellIs" dxfId="805" priority="29" stopIfTrue="1" operator="lessThan">
      <formula>0</formula>
    </cfRule>
  </conditionalFormatting>
  <conditionalFormatting sqref="B41">
    <cfRule type="cellIs" dxfId="804" priority="28" stopIfTrue="1" operator="lessThan">
      <formula>0</formula>
    </cfRule>
  </conditionalFormatting>
  <conditionalFormatting sqref="B41">
    <cfRule type="cellIs" dxfId="803" priority="27" stopIfTrue="1" operator="lessThan">
      <formula>0</formula>
    </cfRule>
  </conditionalFormatting>
  <conditionalFormatting sqref="K41">
    <cfRule type="cellIs" dxfId="802" priority="22" stopIfTrue="1" operator="lessThan">
      <formula>0</formula>
    </cfRule>
  </conditionalFormatting>
  <conditionalFormatting sqref="K41">
    <cfRule type="cellIs" dxfId="801" priority="21" stopIfTrue="1" operator="lessThan">
      <formula>0</formula>
    </cfRule>
  </conditionalFormatting>
  <conditionalFormatting sqref="K41">
    <cfRule type="cellIs" dxfId="800" priority="20" stopIfTrue="1" operator="lessThan">
      <formula>0</formula>
    </cfRule>
  </conditionalFormatting>
  <conditionalFormatting sqref="K41">
    <cfRule type="cellIs" dxfId="799" priority="19" stopIfTrue="1" operator="lessThan">
      <formula>0</formula>
    </cfRule>
  </conditionalFormatting>
  <conditionalFormatting sqref="K41">
    <cfRule type="cellIs" dxfId="798" priority="18" stopIfTrue="1" operator="lessThan">
      <formula>0</formula>
    </cfRule>
  </conditionalFormatting>
  <conditionalFormatting sqref="K41">
    <cfRule type="cellIs" dxfId="797" priority="17" stopIfTrue="1" operator="lessThan">
      <formula>0</formula>
    </cfRule>
  </conditionalFormatting>
  <conditionalFormatting sqref="K41">
    <cfRule type="cellIs" dxfId="796" priority="16" stopIfTrue="1" operator="lessThan">
      <formula>0</formula>
    </cfRule>
  </conditionalFormatting>
  <conditionalFormatting sqref="H41">
    <cfRule type="cellIs" dxfId="795" priority="15" stopIfTrue="1" operator="lessThan">
      <formula>0</formula>
    </cfRule>
  </conditionalFormatting>
  <conditionalFormatting sqref="H41">
    <cfRule type="cellIs" dxfId="794" priority="14" stopIfTrue="1" operator="lessThan">
      <formula>0</formula>
    </cfRule>
  </conditionalFormatting>
  <conditionalFormatting sqref="H41">
    <cfRule type="cellIs" dxfId="793" priority="13" stopIfTrue="1" operator="lessThan">
      <formula>0</formula>
    </cfRule>
  </conditionalFormatting>
  <conditionalFormatting sqref="H41">
    <cfRule type="cellIs" dxfId="792" priority="12" stopIfTrue="1" operator="lessThan">
      <formula>0</formula>
    </cfRule>
  </conditionalFormatting>
  <conditionalFormatting sqref="H41">
    <cfRule type="cellIs" dxfId="791" priority="11" stopIfTrue="1" operator="lessThan">
      <formula>0</formula>
    </cfRule>
  </conditionalFormatting>
  <conditionalFormatting sqref="H41">
    <cfRule type="cellIs" dxfId="790" priority="10" stopIfTrue="1" operator="lessThan">
      <formula>0</formula>
    </cfRule>
  </conditionalFormatting>
  <conditionalFormatting sqref="H41">
    <cfRule type="cellIs" dxfId="789" priority="9" stopIfTrue="1" operator="lessThan">
      <formula>0</formula>
    </cfRule>
  </conditionalFormatting>
  <conditionalFormatting sqref="E41">
    <cfRule type="cellIs" dxfId="788" priority="8" stopIfTrue="1" operator="lessThan">
      <formula>0</formula>
    </cfRule>
  </conditionalFormatting>
  <conditionalFormatting sqref="E41">
    <cfRule type="cellIs" dxfId="787" priority="7" stopIfTrue="1" operator="lessThan">
      <formula>0</formula>
    </cfRule>
  </conditionalFormatting>
  <conditionalFormatting sqref="E41">
    <cfRule type="cellIs" dxfId="786" priority="6" stopIfTrue="1" operator="lessThan">
      <formula>0</formula>
    </cfRule>
  </conditionalFormatting>
  <conditionalFormatting sqref="E41">
    <cfRule type="cellIs" dxfId="785" priority="5" stopIfTrue="1" operator="lessThan">
      <formula>0</formula>
    </cfRule>
  </conditionalFormatting>
  <conditionalFormatting sqref="E41">
    <cfRule type="cellIs" dxfId="784" priority="4" stopIfTrue="1" operator="lessThan">
      <formula>0</formula>
    </cfRule>
  </conditionalFormatting>
  <conditionalFormatting sqref="E41">
    <cfRule type="cellIs" dxfId="783" priority="3" stopIfTrue="1" operator="lessThan">
      <formula>0</formula>
    </cfRule>
  </conditionalFormatting>
  <conditionalFormatting sqref="E41">
    <cfRule type="cellIs" dxfId="782" priority="2" stopIfTrue="1" operator="lessThan">
      <formula>0</formula>
    </cfRule>
  </conditionalFormatting>
  <conditionalFormatting sqref="I38">
    <cfRule type="cellIs" dxfId="781" priority="1" stopIfTrue="1" operator="lessThan">
      <formula>0</formula>
    </cfRule>
  </conditionalFormatting>
  <printOptions horizontalCentered="1" verticalCentered="1"/>
  <pageMargins left="0.5" right="0.5" top="1.43" bottom="0.61" header="0.52" footer="0.25"/>
  <pageSetup scale="69" orientation="landscape" horizontalDpi="360" verticalDpi="360" r:id="rId1"/>
  <headerFooter>
    <oddHeader>&amp;L&amp;G</oddHeader>
    <oddFooter>&amp;Cwww.belfieldinc.com</oddFooter>
  </headerFooter>
  <drawing r:id="rId2"/>
  <legacyDrawing r:id="rId3"/>
  <legacyDrawingHF r:id="rId4"/>
  <controls>
    <mc:AlternateContent xmlns:mc="http://schemas.openxmlformats.org/markup-compatibility/2006">
      <mc:Choice Requires="x14">
        <control shapeId="8223" r:id="rId5" name="CheckBox1">
          <controlPr autoLine="0" r:id="rId6">
            <anchor moveWithCells="1">
              <from>
                <xdr:col>0</xdr:col>
                <xdr:colOff>123825</xdr:colOff>
                <xdr:row>0</xdr:row>
                <xdr:rowOff>209550</xdr:rowOff>
              </from>
              <to>
                <xdr:col>0</xdr:col>
                <xdr:colOff>914400</xdr:colOff>
                <xdr:row>1</xdr:row>
                <xdr:rowOff>276225</xdr:rowOff>
              </to>
            </anchor>
          </controlPr>
        </control>
      </mc:Choice>
      <mc:Fallback>
        <control shapeId="8223" r:id="rId5" name="CheckBox1"/>
      </mc:Fallback>
    </mc:AlternateContent>
    <mc:AlternateContent xmlns:mc="http://schemas.openxmlformats.org/markup-compatibility/2006">
      <mc:Choice Requires="x14">
        <control shapeId="8224" r:id="rId7" name="CheckBox2">
          <controlPr autoLine="0" r:id="rId8">
            <anchor moveWithCells="1">
              <from>
                <xdr:col>0</xdr:col>
                <xdr:colOff>123825</xdr:colOff>
                <xdr:row>1</xdr:row>
                <xdr:rowOff>314325</xdr:rowOff>
              </from>
              <to>
                <xdr:col>0</xdr:col>
                <xdr:colOff>857250</xdr:colOff>
                <xdr:row>3</xdr:row>
                <xdr:rowOff>47625</xdr:rowOff>
              </to>
            </anchor>
          </controlPr>
        </control>
      </mc:Choice>
      <mc:Fallback>
        <control shapeId="8224" r:id="rId7" name="CheckBox2"/>
      </mc:Fallback>
    </mc:AlternateContent>
    <mc:AlternateContent xmlns:mc="http://schemas.openxmlformats.org/markup-compatibility/2006">
      <mc:Choice Requires="x14">
        <control shapeId="8212" r:id="rId9" name="Button 20">
          <controlPr defaultSize="0" print="0" autoFill="0" autoPict="0" macro="[0]!PLCOMPARISONS_Button20_Click">
            <anchor>
              <from>
                <xdr:col>0</xdr:col>
                <xdr:colOff>1714500</xdr:colOff>
                <xdr:row>0</xdr:row>
                <xdr:rowOff>85725</xdr:rowOff>
              </from>
              <to>
                <xdr:col>1</xdr:col>
                <xdr:colOff>1209675</xdr:colOff>
                <xdr:row>1</xdr:row>
                <xdr:rowOff>104775</xdr:rowOff>
              </to>
            </anchor>
          </controlPr>
        </control>
      </mc:Choice>
    </mc:AlternateContent>
    <mc:AlternateContent xmlns:mc="http://schemas.openxmlformats.org/markup-compatibility/2006">
      <mc:Choice Requires="x14">
        <control shapeId="8216" r:id="rId10" name="Button 24">
          <controlPr defaultSize="0" print="0" autoFill="0" autoPict="0" macro="[0]!PLCOMPARISONS_Button24_Click">
            <anchor>
              <from>
                <xdr:col>13</xdr:col>
                <xdr:colOff>285750</xdr:colOff>
                <xdr:row>3</xdr:row>
                <xdr:rowOff>95250</xdr:rowOff>
              </from>
              <to>
                <xdr:col>14</xdr:col>
                <xdr:colOff>514350</xdr:colOff>
                <xdr:row>5</xdr:row>
                <xdr:rowOff>114300</xdr:rowOff>
              </to>
            </anchor>
          </controlPr>
        </control>
      </mc:Choice>
    </mc:AlternateContent>
    <mc:AlternateContent xmlns:mc="http://schemas.openxmlformats.org/markup-compatibility/2006">
      <mc:Choice Requires="x14">
        <control shapeId="8217" r:id="rId11" name="Button 25">
          <controlPr defaultSize="0" print="0" autoFill="0" autoPict="0" macro="[0]!Button25_Click">
            <anchor>
              <from>
                <xdr:col>13</xdr:col>
                <xdr:colOff>314325</xdr:colOff>
                <xdr:row>7</xdr:row>
                <xdr:rowOff>85725</xdr:rowOff>
              </from>
              <to>
                <xdr:col>14</xdr:col>
                <xdr:colOff>542925</xdr:colOff>
                <xdr:row>10</xdr:row>
                <xdr:rowOff>57150</xdr:rowOff>
              </to>
            </anchor>
          </controlPr>
        </control>
      </mc:Choice>
    </mc:AlternateContent>
    <mc:AlternateContent xmlns:mc="http://schemas.openxmlformats.org/markup-compatibility/2006">
      <mc:Choice Requires="x14">
        <control shapeId="8218" r:id="rId12" name="Button 26">
          <controlPr defaultSize="0" print="0" autoFill="0" autoPict="0" macro="[0]!PLCOMPARISONS_Button26_Click">
            <anchor>
              <from>
                <xdr:col>13</xdr:col>
                <xdr:colOff>371475</xdr:colOff>
                <xdr:row>11</xdr:row>
                <xdr:rowOff>38100</xdr:rowOff>
              </from>
              <to>
                <xdr:col>14</xdr:col>
                <xdr:colOff>571500</xdr:colOff>
                <xdr:row>14</xdr:row>
                <xdr:rowOff>57150</xdr:rowOff>
              </to>
            </anchor>
          </controlPr>
        </control>
      </mc:Choice>
    </mc:AlternateContent>
    <mc:AlternateContent xmlns:mc="http://schemas.openxmlformats.org/markup-compatibility/2006">
      <mc:Choice Requires="x14">
        <control shapeId="8219" r:id="rId13" name="Button 27">
          <controlPr defaultSize="0" print="0" autoFill="0" autoPict="0" macro="[0]!PLCOMPARISONS_Button10_Click">
            <anchor>
              <from>
                <xdr:col>4</xdr:col>
                <xdr:colOff>238125</xdr:colOff>
                <xdr:row>50</xdr:row>
                <xdr:rowOff>114300</xdr:rowOff>
              </from>
              <to>
                <xdr:col>5</xdr:col>
                <xdr:colOff>133350</xdr:colOff>
                <xdr:row>53</xdr:row>
                <xdr:rowOff>133350</xdr:rowOff>
              </to>
            </anchor>
          </controlPr>
        </control>
      </mc:Choice>
    </mc:AlternateContent>
    <mc:AlternateContent xmlns:mc="http://schemas.openxmlformats.org/markup-compatibility/2006">
      <mc:Choice Requires="x14">
        <control shapeId="8220" r:id="rId14" name="Button 28">
          <controlPr defaultSize="0" print="0" autoFill="0" autoPict="0" macro="[0]!PLCOMPARISONS_Button12_Click">
            <anchor>
              <from>
                <xdr:col>7</xdr:col>
                <xdr:colOff>390525</xdr:colOff>
                <xdr:row>50</xdr:row>
                <xdr:rowOff>76200</xdr:rowOff>
              </from>
              <to>
                <xdr:col>8</xdr:col>
                <xdr:colOff>85725</xdr:colOff>
                <xdr:row>53</xdr:row>
                <xdr:rowOff>123825</xdr:rowOff>
              </to>
            </anchor>
          </controlPr>
        </control>
      </mc:Choice>
    </mc:AlternateContent>
    <mc:AlternateContent xmlns:mc="http://schemas.openxmlformats.org/markup-compatibility/2006">
      <mc:Choice Requires="x14">
        <control shapeId="8221" r:id="rId15" name="Button 29">
          <controlPr defaultSize="0" print="0" autoFill="0" autoPict="0" macro="[0]!PLCOMPARISONS_Button13_Click">
            <anchor>
              <from>
                <xdr:col>10</xdr:col>
                <xdr:colOff>371475</xdr:colOff>
                <xdr:row>50</xdr:row>
                <xdr:rowOff>76200</xdr:rowOff>
              </from>
              <to>
                <xdr:col>11</xdr:col>
                <xdr:colOff>76200</xdr:colOff>
                <xdr:row>53</xdr:row>
                <xdr:rowOff>66675</xdr:rowOff>
              </to>
            </anchor>
          </controlPr>
        </control>
      </mc:Choice>
    </mc:AlternateContent>
    <mc:AlternateContent xmlns:mc="http://schemas.openxmlformats.org/markup-compatibility/2006">
      <mc:Choice Requires="x14">
        <control shapeId="8222" r:id="rId16" name="Button 30">
          <controlPr defaultSize="0" print="0" autoFill="0" autoPict="0" macro="[0]!PLCOMPARISONS_Button11_Click">
            <anchor>
              <from>
                <xdr:col>1</xdr:col>
                <xdr:colOff>228600</xdr:colOff>
                <xdr:row>50</xdr:row>
                <xdr:rowOff>133350</xdr:rowOff>
              </from>
              <to>
                <xdr:col>2</xdr:col>
                <xdr:colOff>104775</xdr:colOff>
                <xdr:row>53</xdr:row>
                <xdr:rowOff>114300</xdr:rowOff>
              </to>
            </anchor>
          </controlPr>
        </control>
      </mc:Choice>
    </mc:AlternateContent>
    <mc:AlternateContent xmlns:mc="http://schemas.openxmlformats.org/markup-compatibility/2006">
      <mc:Choice Requires="x14">
        <control shapeId="8226" r:id="rId17" name="Button 34">
          <controlPr defaultSize="0" print="0" autoFill="0" autoPict="0" macro="[0]!print_sheet">
            <anchor>
              <from>
                <xdr:col>13</xdr:col>
                <xdr:colOff>333375</xdr:colOff>
                <xdr:row>16</xdr:row>
                <xdr:rowOff>28575</xdr:rowOff>
              </from>
              <to>
                <xdr:col>14</xdr:col>
                <xdr:colOff>590550</xdr:colOff>
                <xdr:row>19</xdr:row>
                <xdr:rowOff>19050</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tabColor rgb="FF66FF33"/>
    <pageSetUpPr autoPageBreaks="0" fitToPage="1"/>
  </sheetPr>
  <dimension ref="A1:AJ69"/>
  <sheetViews>
    <sheetView showGridLines="0" zoomScale="70" zoomScaleNormal="70" zoomScalePageLayoutView="90" workbookViewId="0">
      <selection activeCell="T12" sqref="T12"/>
    </sheetView>
  </sheetViews>
  <sheetFormatPr defaultRowHeight="12.75"/>
  <cols>
    <col min="1" max="5" width="9.5703125" style="890" customWidth="1"/>
    <col min="6" max="6" width="10.42578125" style="890" customWidth="1"/>
    <col min="7" max="7" width="12.85546875" style="890" customWidth="1"/>
    <col min="8" max="8" width="12" style="890" customWidth="1"/>
    <col min="9" max="9" width="15" style="890" customWidth="1"/>
    <col min="10" max="10" width="7.28515625" style="890" customWidth="1"/>
    <col min="11" max="11" width="9.5703125" style="890" customWidth="1"/>
    <col min="12" max="12" width="12" style="890" customWidth="1"/>
    <col min="13" max="13" width="12" style="890" bestFit="1" customWidth="1"/>
    <col min="14" max="16" width="9.5703125" style="890" customWidth="1"/>
    <col min="17" max="17" width="2.28515625" style="890" customWidth="1"/>
    <col min="18" max="20" width="10.28515625" style="890" customWidth="1"/>
    <col min="21" max="21" width="13.28515625" style="890" customWidth="1"/>
    <col min="22" max="22" width="21.85546875" style="890" customWidth="1"/>
    <col min="23" max="23" width="14.140625" style="890" customWidth="1"/>
    <col min="24" max="25" width="10.28515625" style="890" customWidth="1"/>
    <col min="26" max="26" width="9.140625" style="890"/>
    <col min="27" max="27" width="13.140625" style="890" customWidth="1"/>
    <col min="28" max="28" width="9.5703125" style="890" bestFit="1" customWidth="1"/>
    <col min="29" max="31" width="9.140625" style="890"/>
    <col min="32" max="32" width="9.5703125" style="890" bestFit="1" customWidth="1"/>
    <col min="33" max="256" width="9.140625" style="890"/>
    <col min="257" max="262" width="9.5703125" style="890" customWidth="1"/>
    <col min="263" max="263" width="11.28515625" style="890" customWidth="1"/>
    <col min="264" max="264" width="12" style="890" customWidth="1"/>
    <col min="265" max="267" width="9.5703125" style="890" customWidth="1"/>
    <col min="268" max="268" width="12" style="890" customWidth="1"/>
    <col min="269" max="269" width="12" style="890" bestFit="1" customWidth="1"/>
    <col min="270" max="272" width="9.5703125" style="890" customWidth="1"/>
    <col min="273" max="273" width="2.28515625" style="890" customWidth="1"/>
    <col min="274" max="276" width="10.28515625" style="890" customWidth="1"/>
    <col min="277" max="277" width="13.28515625" style="890" customWidth="1"/>
    <col min="278" max="278" width="21.85546875" style="890" customWidth="1"/>
    <col min="279" max="279" width="14.140625" style="890" customWidth="1"/>
    <col min="280" max="281" width="10.28515625" style="890" customWidth="1"/>
    <col min="282" max="282" width="9.140625" style="890"/>
    <col min="283" max="283" width="13.140625" style="890" customWidth="1"/>
    <col min="284" max="284" width="9.5703125" style="890" bestFit="1" customWidth="1"/>
    <col min="285" max="287" width="9.140625" style="890"/>
    <col min="288" max="288" width="9.5703125" style="890" bestFit="1" customWidth="1"/>
    <col min="289" max="512" width="9.140625" style="890"/>
    <col min="513" max="518" width="9.5703125" style="890" customWidth="1"/>
    <col min="519" max="519" width="11.28515625" style="890" customWidth="1"/>
    <col min="520" max="520" width="12" style="890" customWidth="1"/>
    <col min="521" max="523" width="9.5703125" style="890" customWidth="1"/>
    <col min="524" max="524" width="12" style="890" customWidth="1"/>
    <col min="525" max="525" width="12" style="890" bestFit="1" customWidth="1"/>
    <col min="526" max="528" width="9.5703125" style="890" customWidth="1"/>
    <col min="529" max="529" width="2.28515625" style="890" customWidth="1"/>
    <col min="530" max="532" width="10.28515625" style="890" customWidth="1"/>
    <col min="533" max="533" width="13.28515625" style="890" customWidth="1"/>
    <col min="534" max="534" width="21.85546875" style="890" customWidth="1"/>
    <col min="535" max="535" width="14.140625" style="890" customWidth="1"/>
    <col min="536" max="537" width="10.28515625" style="890" customWidth="1"/>
    <col min="538" max="538" width="9.140625" style="890"/>
    <col min="539" max="539" width="13.140625" style="890" customWidth="1"/>
    <col min="540" max="540" width="9.5703125" style="890" bestFit="1" customWidth="1"/>
    <col min="541" max="543" width="9.140625" style="890"/>
    <col min="544" max="544" width="9.5703125" style="890" bestFit="1" customWidth="1"/>
    <col min="545" max="768" width="9.140625" style="890"/>
    <col min="769" max="774" width="9.5703125" style="890" customWidth="1"/>
    <col min="775" max="775" width="11.28515625" style="890" customWidth="1"/>
    <col min="776" max="776" width="12" style="890" customWidth="1"/>
    <col min="777" max="779" width="9.5703125" style="890" customWidth="1"/>
    <col min="780" max="780" width="12" style="890" customWidth="1"/>
    <col min="781" max="781" width="12" style="890" bestFit="1" customWidth="1"/>
    <col min="782" max="784" width="9.5703125" style="890" customWidth="1"/>
    <col min="785" max="785" width="2.28515625" style="890" customWidth="1"/>
    <col min="786" max="788" width="10.28515625" style="890" customWidth="1"/>
    <col min="789" max="789" width="13.28515625" style="890" customWidth="1"/>
    <col min="790" max="790" width="21.85546875" style="890" customWidth="1"/>
    <col min="791" max="791" width="14.140625" style="890" customWidth="1"/>
    <col min="792" max="793" width="10.28515625" style="890" customWidth="1"/>
    <col min="794" max="794" width="9.140625" style="890"/>
    <col min="795" max="795" width="13.140625" style="890" customWidth="1"/>
    <col min="796" max="796" width="9.5703125" style="890" bestFit="1" customWidth="1"/>
    <col min="797" max="799" width="9.140625" style="890"/>
    <col min="800" max="800" width="9.5703125" style="890" bestFit="1" customWidth="1"/>
    <col min="801" max="1024" width="9.140625" style="890"/>
    <col min="1025" max="1030" width="9.5703125" style="890" customWidth="1"/>
    <col min="1031" max="1031" width="11.28515625" style="890" customWidth="1"/>
    <col min="1032" max="1032" width="12" style="890" customWidth="1"/>
    <col min="1033" max="1035" width="9.5703125" style="890" customWidth="1"/>
    <col min="1036" max="1036" width="12" style="890" customWidth="1"/>
    <col min="1037" max="1037" width="12" style="890" bestFit="1" customWidth="1"/>
    <col min="1038" max="1040" width="9.5703125" style="890" customWidth="1"/>
    <col min="1041" max="1041" width="2.28515625" style="890" customWidth="1"/>
    <col min="1042" max="1044" width="10.28515625" style="890" customWidth="1"/>
    <col min="1045" max="1045" width="13.28515625" style="890" customWidth="1"/>
    <col min="1046" max="1046" width="21.85546875" style="890" customWidth="1"/>
    <col min="1047" max="1047" width="14.140625" style="890" customWidth="1"/>
    <col min="1048" max="1049" width="10.28515625" style="890" customWidth="1"/>
    <col min="1050" max="1050" width="9.140625" style="890"/>
    <col min="1051" max="1051" width="13.140625" style="890" customWidth="1"/>
    <col min="1052" max="1052" width="9.5703125" style="890" bestFit="1" customWidth="1"/>
    <col min="1053" max="1055" width="9.140625" style="890"/>
    <col min="1056" max="1056" width="9.5703125" style="890" bestFit="1" customWidth="1"/>
    <col min="1057" max="1280" width="9.140625" style="890"/>
    <col min="1281" max="1286" width="9.5703125" style="890" customWidth="1"/>
    <col min="1287" max="1287" width="11.28515625" style="890" customWidth="1"/>
    <col min="1288" max="1288" width="12" style="890" customWidth="1"/>
    <col min="1289" max="1291" width="9.5703125" style="890" customWidth="1"/>
    <col min="1292" max="1292" width="12" style="890" customWidth="1"/>
    <col min="1293" max="1293" width="12" style="890" bestFit="1" customWidth="1"/>
    <col min="1294" max="1296" width="9.5703125" style="890" customWidth="1"/>
    <col min="1297" max="1297" width="2.28515625" style="890" customWidth="1"/>
    <col min="1298" max="1300" width="10.28515625" style="890" customWidth="1"/>
    <col min="1301" max="1301" width="13.28515625" style="890" customWidth="1"/>
    <col min="1302" max="1302" width="21.85546875" style="890" customWidth="1"/>
    <col min="1303" max="1303" width="14.140625" style="890" customWidth="1"/>
    <col min="1304" max="1305" width="10.28515625" style="890" customWidth="1"/>
    <col min="1306" max="1306" width="9.140625" style="890"/>
    <col min="1307" max="1307" width="13.140625" style="890" customWidth="1"/>
    <col min="1308" max="1308" width="9.5703125" style="890" bestFit="1" customWidth="1"/>
    <col min="1309" max="1311" width="9.140625" style="890"/>
    <col min="1312" max="1312" width="9.5703125" style="890" bestFit="1" customWidth="1"/>
    <col min="1313" max="1536" width="9.140625" style="890"/>
    <col min="1537" max="1542" width="9.5703125" style="890" customWidth="1"/>
    <col min="1543" max="1543" width="11.28515625" style="890" customWidth="1"/>
    <col min="1544" max="1544" width="12" style="890" customWidth="1"/>
    <col min="1545" max="1547" width="9.5703125" style="890" customWidth="1"/>
    <col min="1548" max="1548" width="12" style="890" customWidth="1"/>
    <col min="1549" max="1549" width="12" style="890" bestFit="1" customWidth="1"/>
    <col min="1550" max="1552" width="9.5703125" style="890" customWidth="1"/>
    <col min="1553" max="1553" width="2.28515625" style="890" customWidth="1"/>
    <col min="1554" max="1556" width="10.28515625" style="890" customWidth="1"/>
    <col min="1557" max="1557" width="13.28515625" style="890" customWidth="1"/>
    <col min="1558" max="1558" width="21.85546875" style="890" customWidth="1"/>
    <col min="1559" max="1559" width="14.140625" style="890" customWidth="1"/>
    <col min="1560" max="1561" width="10.28515625" style="890" customWidth="1"/>
    <col min="1562" max="1562" width="9.140625" style="890"/>
    <col min="1563" max="1563" width="13.140625" style="890" customWidth="1"/>
    <col min="1564" max="1564" width="9.5703125" style="890" bestFit="1" customWidth="1"/>
    <col min="1565" max="1567" width="9.140625" style="890"/>
    <col min="1568" max="1568" width="9.5703125" style="890" bestFit="1" customWidth="1"/>
    <col min="1569" max="1792" width="9.140625" style="890"/>
    <col min="1793" max="1798" width="9.5703125" style="890" customWidth="1"/>
    <col min="1799" max="1799" width="11.28515625" style="890" customWidth="1"/>
    <col min="1800" max="1800" width="12" style="890" customWidth="1"/>
    <col min="1801" max="1803" width="9.5703125" style="890" customWidth="1"/>
    <col min="1804" max="1804" width="12" style="890" customWidth="1"/>
    <col min="1805" max="1805" width="12" style="890" bestFit="1" customWidth="1"/>
    <col min="1806" max="1808" width="9.5703125" style="890" customWidth="1"/>
    <col min="1809" max="1809" width="2.28515625" style="890" customWidth="1"/>
    <col min="1810" max="1812" width="10.28515625" style="890" customWidth="1"/>
    <col min="1813" max="1813" width="13.28515625" style="890" customWidth="1"/>
    <col min="1814" max="1814" width="21.85546875" style="890" customWidth="1"/>
    <col min="1815" max="1815" width="14.140625" style="890" customWidth="1"/>
    <col min="1816" max="1817" width="10.28515625" style="890" customWidth="1"/>
    <col min="1818" max="1818" width="9.140625" style="890"/>
    <col min="1819" max="1819" width="13.140625" style="890" customWidth="1"/>
    <col min="1820" max="1820" width="9.5703125" style="890" bestFit="1" customWidth="1"/>
    <col min="1821" max="1823" width="9.140625" style="890"/>
    <col min="1824" max="1824" width="9.5703125" style="890" bestFit="1" customWidth="1"/>
    <col min="1825" max="2048" width="9.140625" style="890"/>
    <col min="2049" max="2054" width="9.5703125" style="890" customWidth="1"/>
    <col min="2055" max="2055" width="11.28515625" style="890" customWidth="1"/>
    <col min="2056" max="2056" width="12" style="890" customWidth="1"/>
    <col min="2057" max="2059" width="9.5703125" style="890" customWidth="1"/>
    <col min="2060" max="2060" width="12" style="890" customWidth="1"/>
    <col min="2061" max="2061" width="12" style="890" bestFit="1" customWidth="1"/>
    <col min="2062" max="2064" width="9.5703125" style="890" customWidth="1"/>
    <col min="2065" max="2065" width="2.28515625" style="890" customWidth="1"/>
    <col min="2066" max="2068" width="10.28515625" style="890" customWidth="1"/>
    <col min="2069" max="2069" width="13.28515625" style="890" customWidth="1"/>
    <col min="2070" max="2070" width="21.85546875" style="890" customWidth="1"/>
    <col min="2071" max="2071" width="14.140625" style="890" customWidth="1"/>
    <col min="2072" max="2073" width="10.28515625" style="890" customWidth="1"/>
    <col min="2074" max="2074" width="9.140625" style="890"/>
    <col min="2075" max="2075" width="13.140625" style="890" customWidth="1"/>
    <col min="2076" max="2076" width="9.5703125" style="890" bestFit="1" customWidth="1"/>
    <col min="2077" max="2079" width="9.140625" style="890"/>
    <col min="2080" max="2080" width="9.5703125" style="890" bestFit="1" customWidth="1"/>
    <col min="2081" max="2304" width="9.140625" style="890"/>
    <col min="2305" max="2310" width="9.5703125" style="890" customWidth="1"/>
    <col min="2311" max="2311" width="11.28515625" style="890" customWidth="1"/>
    <col min="2312" max="2312" width="12" style="890" customWidth="1"/>
    <col min="2313" max="2315" width="9.5703125" style="890" customWidth="1"/>
    <col min="2316" max="2316" width="12" style="890" customWidth="1"/>
    <col min="2317" max="2317" width="12" style="890" bestFit="1" customWidth="1"/>
    <col min="2318" max="2320" width="9.5703125" style="890" customWidth="1"/>
    <col min="2321" max="2321" width="2.28515625" style="890" customWidth="1"/>
    <col min="2322" max="2324" width="10.28515625" style="890" customWidth="1"/>
    <col min="2325" max="2325" width="13.28515625" style="890" customWidth="1"/>
    <col min="2326" max="2326" width="21.85546875" style="890" customWidth="1"/>
    <col min="2327" max="2327" width="14.140625" style="890" customWidth="1"/>
    <col min="2328" max="2329" width="10.28515625" style="890" customWidth="1"/>
    <col min="2330" max="2330" width="9.140625" style="890"/>
    <col min="2331" max="2331" width="13.140625" style="890" customWidth="1"/>
    <col min="2332" max="2332" width="9.5703125" style="890" bestFit="1" customWidth="1"/>
    <col min="2333" max="2335" width="9.140625" style="890"/>
    <col min="2336" max="2336" width="9.5703125" style="890" bestFit="1" customWidth="1"/>
    <col min="2337" max="2560" width="9.140625" style="890"/>
    <col min="2561" max="2566" width="9.5703125" style="890" customWidth="1"/>
    <col min="2567" max="2567" width="11.28515625" style="890" customWidth="1"/>
    <col min="2568" max="2568" width="12" style="890" customWidth="1"/>
    <col min="2569" max="2571" width="9.5703125" style="890" customWidth="1"/>
    <col min="2572" max="2572" width="12" style="890" customWidth="1"/>
    <col min="2573" max="2573" width="12" style="890" bestFit="1" customWidth="1"/>
    <col min="2574" max="2576" width="9.5703125" style="890" customWidth="1"/>
    <col min="2577" max="2577" width="2.28515625" style="890" customWidth="1"/>
    <col min="2578" max="2580" width="10.28515625" style="890" customWidth="1"/>
    <col min="2581" max="2581" width="13.28515625" style="890" customWidth="1"/>
    <col min="2582" max="2582" width="21.85546875" style="890" customWidth="1"/>
    <col min="2583" max="2583" width="14.140625" style="890" customWidth="1"/>
    <col min="2584" max="2585" width="10.28515625" style="890" customWidth="1"/>
    <col min="2586" max="2586" width="9.140625" style="890"/>
    <col min="2587" max="2587" width="13.140625" style="890" customWidth="1"/>
    <col min="2588" max="2588" width="9.5703125" style="890" bestFit="1" customWidth="1"/>
    <col min="2589" max="2591" width="9.140625" style="890"/>
    <col min="2592" max="2592" width="9.5703125" style="890" bestFit="1" customWidth="1"/>
    <col min="2593" max="2816" width="9.140625" style="890"/>
    <col min="2817" max="2822" width="9.5703125" style="890" customWidth="1"/>
    <col min="2823" max="2823" width="11.28515625" style="890" customWidth="1"/>
    <col min="2824" max="2824" width="12" style="890" customWidth="1"/>
    <col min="2825" max="2827" width="9.5703125" style="890" customWidth="1"/>
    <col min="2828" max="2828" width="12" style="890" customWidth="1"/>
    <col min="2829" max="2829" width="12" style="890" bestFit="1" customWidth="1"/>
    <col min="2830" max="2832" width="9.5703125" style="890" customWidth="1"/>
    <col min="2833" max="2833" width="2.28515625" style="890" customWidth="1"/>
    <col min="2834" max="2836" width="10.28515625" style="890" customWidth="1"/>
    <col min="2837" max="2837" width="13.28515625" style="890" customWidth="1"/>
    <col min="2838" max="2838" width="21.85546875" style="890" customWidth="1"/>
    <col min="2839" max="2839" width="14.140625" style="890" customWidth="1"/>
    <col min="2840" max="2841" width="10.28515625" style="890" customWidth="1"/>
    <col min="2842" max="2842" width="9.140625" style="890"/>
    <col min="2843" max="2843" width="13.140625" style="890" customWidth="1"/>
    <col min="2844" max="2844" width="9.5703125" style="890" bestFit="1" customWidth="1"/>
    <col min="2845" max="2847" width="9.140625" style="890"/>
    <col min="2848" max="2848" width="9.5703125" style="890" bestFit="1" customWidth="1"/>
    <col min="2849" max="3072" width="9.140625" style="890"/>
    <col min="3073" max="3078" width="9.5703125" style="890" customWidth="1"/>
    <col min="3079" max="3079" width="11.28515625" style="890" customWidth="1"/>
    <col min="3080" max="3080" width="12" style="890" customWidth="1"/>
    <col min="3081" max="3083" width="9.5703125" style="890" customWidth="1"/>
    <col min="3084" max="3084" width="12" style="890" customWidth="1"/>
    <col min="3085" max="3085" width="12" style="890" bestFit="1" customWidth="1"/>
    <col min="3086" max="3088" width="9.5703125" style="890" customWidth="1"/>
    <col min="3089" max="3089" width="2.28515625" style="890" customWidth="1"/>
    <col min="3090" max="3092" width="10.28515625" style="890" customWidth="1"/>
    <col min="3093" max="3093" width="13.28515625" style="890" customWidth="1"/>
    <col min="3094" max="3094" width="21.85546875" style="890" customWidth="1"/>
    <col min="3095" max="3095" width="14.140625" style="890" customWidth="1"/>
    <col min="3096" max="3097" width="10.28515625" style="890" customWidth="1"/>
    <col min="3098" max="3098" width="9.140625" style="890"/>
    <col min="3099" max="3099" width="13.140625" style="890" customWidth="1"/>
    <col min="3100" max="3100" width="9.5703125" style="890" bestFit="1" customWidth="1"/>
    <col min="3101" max="3103" width="9.140625" style="890"/>
    <col min="3104" max="3104" width="9.5703125" style="890" bestFit="1" customWidth="1"/>
    <col min="3105" max="3328" width="9.140625" style="890"/>
    <col min="3329" max="3334" width="9.5703125" style="890" customWidth="1"/>
    <col min="3335" max="3335" width="11.28515625" style="890" customWidth="1"/>
    <col min="3336" max="3336" width="12" style="890" customWidth="1"/>
    <col min="3337" max="3339" width="9.5703125" style="890" customWidth="1"/>
    <col min="3340" max="3340" width="12" style="890" customWidth="1"/>
    <col min="3341" max="3341" width="12" style="890" bestFit="1" customWidth="1"/>
    <col min="3342" max="3344" width="9.5703125" style="890" customWidth="1"/>
    <col min="3345" max="3345" width="2.28515625" style="890" customWidth="1"/>
    <col min="3346" max="3348" width="10.28515625" style="890" customWidth="1"/>
    <col min="3349" max="3349" width="13.28515625" style="890" customWidth="1"/>
    <col min="3350" max="3350" width="21.85546875" style="890" customWidth="1"/>
    <col min="3351" max="3351" width="14.140625" style="890" customWidth="1"/>
    <col min="3352" max="3353" width="10.28515625" style="890" customWidth="1"/>
    <col min="3354" max="3354" width="9.140625" style="890"/>
    <col min="3355" max="3355" width="13.140625" style="890" customWidth="1"/>
    <col min="3356" max="3356" width="9.5703125" style="890" bestFit="1" customWidth="1"/>
    <col min="3357" max="3359" width="9.140625" style="890"/>
    <col min="3360" max="3360" width="9.5703125" style="890" bestFit="1" customWidth="1"/>
    <col min="3361" max="3584" width="9.140625" style="890"/>
    <col min="3585" max="3590" width="9.5703125" style="890" customWidth="1"/>
    <col min="3591" max="3591" width="11.28515625" style="890" customWidth="1"/>
    <col min="3592" max="3592" width="12" style="890" customWidth="1"/>
    <col min="3593" max="3595" width="9.5703125" style="890" customWidth="1"/>
    <col min="3596" max="3596" width="12" style="890" customWidth="1"/>
    <col min="3597" max="3597" width="12" style="890" bestFit="1" customWidth="1"/>
    <col min="3598" max="3600" width="9.5703125" style="890" customWidth="1"/>
    <col min="3601" max="3601" width="2.28515625" style="890" customWidth="1"/>
    <col min="3602" max="3604" width="10.28515625" style="890" customWidth="1"/>
    <col min="3605" max="3605" width="13.28515625" style="890" customWidth="1"/>
    <col min="3606" max="3606" width="21.85546875" style="890" customWidth="1"/>
    <col min="3607" max="3607" width="14.140625" style="890" customWidth="1"/>
    <col min="3608" max="3609" width="10.28515625" style="890" customWidth="1"/>
    <col min="3610" max="3610" width="9.140625" style="890"/>
    <col min="3611" max="3611" width="13.140625" style="890" customWidth="1"/>
    <col min="3612" max="3612" width="9.5703125" style="890" bestFit="1" customWidth="1"/>
    <col min="3613" max="3615" width="9.140625" style="890"/>
    <col min="3616" max="3616" width="9.5703125" style="890" bestFit="1" customWidth="1"/>
    <col min="3617" max="3840" width="9.140625" style="890"/>
    <col min="3841" max="3846" width="9.5703125" style="890" customWidth="1"/>
    <col min="3847" max="3847" width="11.28515625" style="890" customWidth="1"/>
    <col min="3848" max="3848" width="12" style="890" customWidth="1"/>
    <col min="3849" max="3851" width="9.5703125" style="890" customWidth="1"/>
    <col min="3852" max="3852" width="12" style="890" customWidth="1"/>
    <col min="3853" max="3853" width="12" style="890" bestFit="1" customWidth="1"/>
    <col min="3854" max="3856" width="9.5703125" style="890" customWidth="1"/>
    <col min="3857" max="3857" width="2.28515625" style="890" customWidth="1"/>
    <col min="3858" max="3860" width="10.28515625" style="890" customWidth="1"/>
    <col min="3861" max="3861" width="13.28515625" style="890" customWidth="1"/>
    <col min="3862" max="3862" width="21.85546875" style="890" customWidth="1"/>
    <col min="3863" max="3863" width="14.140625" style="890" customWidth="1"/>
    <col min="3864" max="3865" width="10.28515625" style="890" customWidth="1"/>
    <col min="3866" max="3866" width="9.140625" style="890"/>
    <col min="3867" max="3867" width="13.140625" style="890" customWidth="1"/>
    <col min="3868" max="3868" width="9.5703125" style="890" bestFit="1" customWidth="1"/>
    <col min="3869" max="3871" width="9.140625" style="890"/>
    <col min="3872" max="3872" width="9.5703125" style="890" bestFit="1" customWidth="1"/>
    <col min="3873" max="4096" width="9.140625" style="890"/>
    <col min="4097" max="4102" width="9.5703125" style="890" customWidth="1"/>
    <col min="4103" max="4103" width="11.28515625" style="890" customWidth="1"/>
    <col min="4104" max="4104" width="12" style="890" customWidth="1"/>
    <col min="4105" max="4107" width="9.5703125" style="890" customWidth="1"/>
    <col min="4108" max="4108" width="12" style="890" customWidth="1"/>
    <col min="4109" max="4109" width="12" style="890" bestFit="1" customWidth="1"/>
    <col min="4110" max="4112" width="9.5703125" style="890" customWidth="1"/>
    <col min="4113" max="4113" width="2.28515625" style="890" customWidth="1"/>
    <col min="4114" max="4116" width="10.28515625" style="890" customWidth="1"/>
    <col min="4117" max="4117" width="13.28515625" style="890" customWidth="1"/>
    <col min="4118" max="4118" width="21.85546875" style="890" customWidth="1"/>
    <col min="4119" max="4119" width="14.140625" style="890" customWidth="1"/>
    <col min="4120" max="4121" width="10.28515625" style="890" customWidth="1"/>
    <col min="4122" max="4122" width="9.140625" style="890"/>
    <col min="4123" max="4123" width="13.140625" style="890" customWidth="1"/>
    <col min="4124" max="4124" width="9.5703125" style="890" bestFit="1" customWidth="1"/>
    <col min="4125" max="4127" width="9.140625" style="890"/>
    <col min="4128" max="4128" width="9.5703125" style="890" bestFit="1" customWidth="1"/>
    <col min="4129" max="4352" width="9.140625" style="890"/>
    <col min="4353" max="4358" width="9.5703125" style="890" customWidth="1"/>
    <col min="4359" max="4359" width="11.28515625" style="890" customWidth="1"/>
    <col min="4360" max="4360" width="12" style="890" customWidth="1"/>
    <col min="4361" max="4363" width="9.5703125" style="890" customWidth="1"/>
    <col min="4364" max="4364" width="12" style="890" customWidth="1"/>
    <col min="4365" max="4365" width="12" style="890" bestFit="1" customWidth="1"/>
    <col min="4366" max="4368" width="9.5703125" style="890" customWidth="1"/>
    <col min="4369" max="4369" width="2.28515625" style="890" customWidth="1"/>
    <col min="4370" max="4372" width="10.28515625" style="890" customWidth="1"/>
    <col min="4373" max="4373" width="13.28515625" style="890" customWidth="1"/>
    <col min="4374" max="4374" width="21.85546875" style="890" customWidth="1"/>
    <col min="4375" max="4375" width="14.140625" style="890" customWidth="1"/>
    <col min="4376" max="4377" width="10.28515625" style="890" customWidth="1"/>
    <col min="4378" max="4378" width="9.140625" style="890"/>
    <col min="4379" max="4379" width="13.140625" style="890" customWidth="1"/>
    <col min="4380" max="4380" width="9.5703125" style="890" bestFit="1" customWidth="1"/>
    <col min="4381" max="4383" width="9.140625" style="890"/>
    <col min="4384" max="4384" width="9.5703125" style="890" bestFit="1" customWidth="1"/>
    <col min="4385" max="4608" width="9.140625" style="890"/>
    <col min="4609" max="4614" width="9.5703125" style="890" customWidth="1"/>
    <col min="4615" max="4615" width="11.28515625" style="890" customWidth="1"/>
    <col min="4616" max="4616" width="12" style="890" customWidth="1"/>
    <col min="4617" max="4619" width="9.5703125" style="890" customWidth="1"/>
    <col min="4620" max="4620" width="12" style="890" customWidth="1"/>
    <col min="4621" max="4621" width="12" style="890" bestFit="1" customWidth="1"/>
    <col min="4622" max="4624" width="9.5703125" style="890" customWidth="1"/>
    <col min="4625" max="4625" width="2.28515625" style="890" customWidth="1"/>
    <col min="4626" max="4628" width="10.28515625" style="890" customWidth="1"/>
    <col min="4629" max="4629" width="13.28515625" style="890" customWidth="1"/>
    <col min="4630" max="4630" width="21.85546875" style="890" customWidth="1"/>
    <col min="4631" max="4631" width="14.140625" style="890" customWidth="1"/>
    <col min="4632" max="4633" width="10.28515625" style="890" customWidth="1"/>
    <col min="4634" max="4634" width="9.140625" style="890"/>
    <col min="4635" max="4635" width="13.140625" style="890" customWidth="1"/>
    <col min="4636" max="4636" width="9.5703125" style="890" bestFit="1" customWidth="1"/>
    <col min="4637" max="4639" width="9.140625" style="890"/>
    <col min="4640" max="4640" width="9.5703125" style="890" bestFit="1" customWidth="1"/>
    <col min="4641" max="4864" width="9.140625" style="890"/>
    <col min="4865" max="4870" width="9.5703125" style="890" customWidth="1"/>
    <col min="4871" max="4871" width="11.28515625" style="890" customWidth="1"/>
    <col min="4872" max="4872" width="12" style="890" customWidth="1"/>
    <col min="4873" max="4875" width="9.5703125" style="890" customWidth="1"/>
    <col min="4876" max="4876" width="12" style="890" customWidth="1"/>
    <col min="4877" max="4877" width="12" style="890" bestFit="1" customWidth="1"/>
    <col min="4878" max="4880" width="9.5703125" style="890" customWidth="1"/>
    <col min="4881" max="4881" width="2.28515625" style="890" customWidth="1"/>
    <col min="4882" max="4884" width="10.28515625" style="890" customWidth="1"/>
    <col min="4885" max="4885" width="13.28515625" style="890" customWidth="1"/>
    <col min="4886" max="4886" width="21.85546875" style="890" customWidth="1"/>
    <col min="4887" max="4887" width="14.140625" style="890" customWidth="1"/>
    <col min="4888" max="4889" width="10.28515625" style="890" customWidth="1"/>
    <col min="4890" max="4890" width="9.140625" style="890"/>
    <col min="4891" max="4891" width="13.140625" style="890" customWidth="1"/>
    <col min="4892" max="4892" width="9.5703125" style="890" bestFit="1" customWidth="1"/>
    <col min="4893" max="4895" width="9.140625" style="890"/>
    <col min="4896" max="4896" width="9.5703125" style="890" bestFit="1" customWidth="1"/>
    <col min="4897" max="5120" width="9.140625" style="890"/>
    <col min="5121" max="5126" width="9.5703125" style="890" customWidth="1"/>
    <col min="5127" max="5127" width="11.28515625" style="890" customWidth="1"/>
    <col min="5128" max="5128" width="12" style="890" customWidth="1"/>
    <col min="5129" max="5131" width="9.5703125" style="890" customWidth="1"/>
    <col min="5132" max="5132" width="12" style="890" customWidth="1"/>
    <col min="5133" max="5133" width="12" style="890" bestFit="1" customWidth="1"/>
    <col min="5134" max="5136" width="9.5703125" style="890" customWidth="1"/>
    <col min="5137" max="5137" width="2.28515625" style="890" customWidth="1"/>
    <col min="5138" max="5140" width="10.28515625" style="890" customWidth="1"/>
    <col min="5141" max="5141" width="13.28515625" style="890" customWidth="1"/>
    <col min="5142" max="5142" width="21.85546875" style="890" customWidth="1"/>
    <col min="5143" max="5143" width="14.140625" style="890" customWidth="1"/>
    <col min="5144" max="5145" width="10.28515625" style="890" customWidth="1"/>
    <col min="5146" max="5146" width="9.140625" style="890"/>
    <col min="5147" max="5147" width="13.140625" style="890" customWidth="1"/>
    <col min="5148" max="5148" width="9.5703125" style="890" bestFit="1" customWidth="1"/>
    <col min="5149" max="5151" width="9.140625" style="890"/>
    <col min="5152" max="5152" width="9.5703125" style="890" bestFit="1" customWidth="1"/>
    <col min="5153" max="5376" width="9.140625" style="890"/>
    <col min="5377" max="5382" width="9.5703125" style="890" customWidth="1"/>
    <col min="5383" max="5383" width="11.28515625" style="890" customWidth="1"/>
    <col min="5384" max="5384" width="12" style="890" customWidth="1"/>
    <col min="5385" max="5387" width="9.5703125" style="890" customWidth="1"/>
    <col min="5388" max="5388" width="12" style="890" customWidth="1"/>
    <col min="5389" max="5389" width="12" style="890" bestFit="1" customWidth="1"/>
    <col min="5390" max="5392" width="9.5703125" style="890" customWidth="1"/>
    <col min="5393" max="5393" width="2.28515625" style="890" customWidth="1"/>
    <col min="5394" max="5396" width="10.28515625" style="890" customWidth="1"/>
    <col min="5397" max="5397" width="13.28515625" style="890" customWidth="1"/>
    <col min="5398" max="5398" width="21.85546875" style="890" customWidth="1"/>
    <col min="5399" max="5399" width="14.140625" style="890" customWidth="1"/>
    <col min="5400" max="5401" width="10.28515625" style="890" customWidth="1"/>
    <col min="5402" max="5402" width="9.140625" style="890"/>
    <col min="5403" max="5403" width="13.140625" style="890" customWidth="1"/>
    <col min="5404" max="5404" width="9.5703125" style="890" bestFit="1" customWidth="1"/>
    <col min="5405" max="5407" width="9.140625" style="890"/>
    <col min="5408" max="5408" width="9.5703125" style="890" bestFit="1" customWidth="1"/>
    <col min="5409" max="5632" width="9.140625" style="890"/>
    <col min="5633" max="5638" width="9.5703125" style="890" customWidth="1"/>
    <col min="5639" max="5639" width="11.28515625" style="890" customWidth="1"/>
    <col min="5640" max="5640" width="12" style="890" customWidth="1"/>
    <col min="5641" max="5643" width="9.5703125" style="890" customWidth="1"/>
    <col min="5644" max="5644" width="12" style="890" customWidth="1"/>
    <col min="5645" max="5645" width="12" style="890" bestFit="1" customWidth="1"/>
    <col min="5646" max="5648" width="9.5703125" style="890" customWidth="1"/>
    <col min="5649" max="5649" width="2.28515625" style="890" customWidth="1"/>
    <col min="5650" max="5652" width="10.28515625" style="890" customWidth="1"/>
    <col min="5653" max="5653" width="13.28515625" style="890" customWidth="1"/>
    <col min="5654" max="5654" width="21.85546875" style="890" customWidth="1"/>
    <col min="5655" max="5655" width="14.140625" style="890" customWidth="1"/>
    <col min="5656" max="5657" width="10.28515625" style="890" customWidth="1"/>
    <col min="5658" max="5658" width="9.140625" style="890"/>
    <col min="5659" max="5659" width="13.140625" style="890" customWidth="1"/>
    <col min="5660" max="5660" width="9.5703125" style="890" bestFit="1" customWidth="1"/>
    <col min="5661" max="5663" width="9.140625" style="890"/>
    <col min="5664" max="5664" width="9.5703125" style="890" bestFit="1" customWidth="1"/>
    <col min="5665" max="5888" width="9.140625" style="890"/>
    <col min="5889" max="5894" width="9.5703125" style="890" customWidth="1"/>
    <col min="5895" max="5895" width="11.28515625" style="890" customWidth="1"/>
    <col min="5896" max="5896" width="12" style="890" customWidth="1"/>
    <col min="5897" max="5899" width="9.5703125" style="890" customWidth="1"/>
    <col min="5900" max="5900" width="12" style="890" customWidth="1"/>
    <col min="5901" max="5901" width="12" style="890" bestFit="1" customWidth="1"/>
    <col min="5902" max="5904" width="9.5703125" style="890" customWidth="1"/>
    <col min="5905" max="5905" width="2.28515625" style="890" customWidth="1"/>
    <col min="5906" max="5908" width="10.28515625" style="890" customWidth="1"/>
    <col min="5909" max="5909" width="13.28515625" style="890" customWidth="1"/>
    <col min="5910" max="5910" width="21.85546875" style="890" customWidth="1"/>
    <col min="5911" max="5911" width="14.140625" style="890" customWidth="1"/>
    <col min="5912" max="5913" width="10.28515625" style="890" customWidth="1"/>
    <col min="5914" max="5914" width="9.140625" style="890"/>
    <col min="5915" max="5915" width="13.140625" style="890" customWidth="1"/>
    <col min="5916" max="5916" width="9.5703125" style="890" bestFit="1" customWidth="1"/>
    <col min="5917" max="5919" width="9.140625" style="890"/>
    <col min="5920" max="5920" width="9.5703125" style="890" bestFit="1" customWidth="1"/>
    <col min="5921" max="6144" width="9.140625" style="890"/>
    <col min="6145" max="6150" width="9.5703125" style="890" customWidth="1"/>
    <col min="6151" max="6151" width="11.28515625" style="890" customWidth="1"/>
    <col min="6152" max="6152" width="12" style="890" customWidth="1"/>
    <col min="6153" max="6155" width="9.5703125" style="890" customWidth="1"/>
    <col min="6156" max="6156" width="12" style="890" customWidth="1"/>
    <col min="6157" max="6157" width="12" style="890" bestFit="1" customWidth="1"/>
    <col min="6158" max="6160" width="9.5703125" style="890" customWidth="1"/>
    <col min="6161" max="6161" width="2.28515625" style="890" customWidth="1"/>
    <col min="6162" max="6164" width="10.28515625" style="890" customWidth="1"/>
    <col min="6165" max="6165" width="13.28515625" style="890" customWidth="1"/>
    <col min="6166" max="6166" width="21.85546875" style="890" customWidth="1"/>
    <col min="6167" max="6167" width="14.140625" style="890" customWidth="1"/>
    <col min="6168" max="6169" width="10.28515625" style="890" customWidth="1"/>
    <col min="6170" max="6170" width="9.140625" style="890"/>
    <col min="6171" max="6171" width="13.140625" style="890" customWidth="1"/>
    <col min="6172" max="6172" width="9.5703125" style="890" bestFit="1" customWidth="1"/>
    <col min="6173" max="6175" width="9.140625" style="890"/>
    <col min="6176" max="6176" width="9.5703125" style="890" bestFit="1" customWidth="1"/>
    <col min="6177" max="6400" width="9.140625" style="890"/>
    <col min="6401" max="6406" width="9.5703125" style="890" customWidth="1"/>
    <col min="6407" max="6407" width="11.28515625" style="890" customWidth="1"/>
    <col min="6408" max="6408" width="12" style="890" customWidth="1"/>
    <col min="6409" max="6411" width="9.5703125" style="890" customWidth="1"/>
    <col min="6412" max="6412" width="12" style="890" customWidth="1"/>
    <col min="6413" max="6413" width="12" style="890" bestFit="1" customWidth="1"/>
    <col min="6414" max="6416" width="9.5703125" style="890" customWidth="1"/>
    <col min="6417" max="6417" width="2.28515625" style="890" customWidth="1"/>
    <col min="6418" max="6420" width="10.28515625" style="890" customWidth="1"/>
    <col min="6421" max="6421" width="13.28515625" style="890" customWidth="1"/>
    <col min="6422" max="6422" width="21.85546875" style="890" customWidth="1"/>
    <col min="6423" max="6423" width="14.140625" style="890" customWidth="1"/>
    <col min="6424" max="6425" width="10.28515625" style="890" customWidth="1"/>
    <col min="6426" max="6426" width="9.140625" style="890"/>
    <col min="6427" max="6427" width="13.140625" style="890" customWidth="1"/>
    <col min="6428" max="6428" width="9.5703125" style="890" bestFit="1" customWidth="1"/>
    <col min="6429" max="6431" width="9.140625" style="890"/>
    <col min="6432" max="6432" width="9.5703125" style="890" bestFit="1" customWidth="1"/>
    <col min="6433" max="6656" width="9.140625" style="890"/>
    <col min="6657" max="6662" width="9.5703125" style="890" customWidth="1"/>
    <col min="6663" max="6663" width="11.28515625" style="890" customWidth="1"/>
    <col min="6664" max="6664" width="12" style="890" customWidth="1"/>
    <col min="6665" max="6667" width="9.5703125" style="890" customWidth="1"/>
    <col min="6668" max="6668" width="12" style="890" customWidth="1"/>
    <col min="6669" max="6669" width="12" style="890" bestFit="1" customWidth="1"/>
    <col min="6670" max="6672" width="9.5703125" style="890" customWidth="1"/>
    <col min="6673" max="6673" width="2.28515625" style="890" customWidth="1"/>
    <col min="6674" max="6676" width="10.28515625" style="890" customWidth="1"/>
    <col min="6677" max="6677" width="13.28515625" style="890" customWidth="1"/>
    <col min="6678" max="6678" width="21.85546875" style="890" customWidth="1"/>
    <col min="6679" max="6679" width="14.140625" style="890" customWidth="1"/>
    <col min="6680" max="6681" width="10.28515625" style="890" customWidth="1"/>
    <col min="6682" max="6682" width="9.140625" style="890"/>
    <col min="6683" max="6683" width="13.140625" style="890" customWidth="1"/>
    <col min="6684" max="6684" width="9.5703125" style="890" bestFit="1" customWidth="1"/>
    <col min="6685" max="6687" width="9.140625" style="890"/>
    <col min="6688" max="6688" width="9.5703125" style="890" bestFit="1" customWidth="1"/>
    <col min="6689" max="6912" width="9.140625" style="890"/>
    <col min="6913" max="6918" width="9.5703125" style="890" customWidth="1"/>
    <col min="6919" max="6919" width="11.28515625" style="890" customWidth="1"/>
    <col min="6920" max="6920" width="12" style="890" customWidth="1"/>
    <col min="6921" max="6923" width="9.5703125" style="890" customWidth="1"/>
    <col min="6924" max="6924" width="12" style="890" customWidth="1"/>
    <col min="6925" max="6925" width="12" style="890" bestFit="1" customWidth="1"/>
    <col min="6926" max="6928" width="9.5703125" style="890" customWidth="1"/>
    <col min="6929" max="6929" width="2.28515625" style="890" customWidth="1"/>
    <col min="6930" max="6932" width="10.28515625" style="890" customWidth="1"/>
    <col min="6933" max="6933" width="13.28515625" style="890" customWidth="1"/>
    <col min="6934" max="6934" width="21.85546875" style="890" customWidth="1"/>
    <col min="6935" max="6935" width="14.140625" style="890" customWidth="1"/>
    <col min="6936" max="6937" width="10.28515625" style="890" customWidth="1"/>
    <col min="6938" max="6938" width="9.140625" style="890"/>
    <col min="6939" max="6939" width="13.140625" style="890" customWidth="1"/>
    <col min="6940" max="6940" width="9.5703125" style="890" bestFit="1" customWidth="1"/>
    <col min="6941" max="6943" width="9.140625" style="890"/>
    <col min="6944" max="6944" width="9.5703125" style="890" bestFit="1" customWidth="1"/>
    <col min="6945" max="7168" width="9.140625" style="890"/>
    <col min="7169" max="7174" width="9.5703125" style="890" customWidth="1"/>
    <col min="7175" max="7175" width="11.28515625" style="890" customWidth="1"/>
    <col min="7176" max="7176" width="12" style="890" customWidth="1"/>
    <col min="7177" max="7179" width="9.5703125" style="890" customWidth="1"/>
    <col min="7180" max="7180" width="12" style="890" customWidth="1"/>
    <col min="7181" max="7181" width="12" style="890" bestFit="1" customWidth="1"/>
    <col min="7182" max="7184" width="9.5703125" style="890" customWidth="1"/>
    <col min="7185" max="7185" width="2.28515625" style="890" customWidth="1"/>
    <col min="7186" max="7188" width="10.28515625" style="890" customWidth="1"/>
    <col min="7189" max="7189" width="13.28515625" style="890" customWidth="1"/>
    <col min="7190" max="7190" width="21.85546875" style="890" customWidth="1"/>
    <col min="7191" max="7191" width="14.140625" style="890" customWidth="1"/>
    <col min="7192" max="7193" width="10.28515625" style="890" customWidth="1"/>
    <col min="7194" max="7194" width="9.140625" style="890"/>
    <col min="7195" max="7195" width="13.140625" style="890" customWidth="1"/>
    <col min="7196" max="7196" width="9.5703125" style="890" bestFit="1" customWidth="1"/>
    <col min="7197" max="7199" width="9.140625" style="890"/>
    <col min="7200" max="7200" width="9.5703125" style="890" bestFit="1" customWidth="1"/>
    <col min="7201" max="7424" width="9.140625" style="890"/>
    <col min="7425" max="7430" width="9.5703125" style="890" customWidth="1"/>
    <col min="7431" max="7431" width="11.28515625" style="890" customWidth="1"/>
    <col min="7432" max="7432" width="12" style="890" customWidth="1"/>
    <col min="7433" max="7435" width="9.5703125" style="890" customWidth="1"/>
    <col min="7436" max="7436" width="12" style="890" customWidth="1"/>
    <col min="7437" max="7437" width="12" style="890" bestFit="1" customWidth="1"/>
    <col min="7438" max="7440" width="9.5703125" style="890" customWidth="1"/>
    <col min="7441" max="7441" width="2.28515625" style="890" customWidth="1"/>
    <col min="7442" max="7444" width="10.28515625" style="890" customWidth="1"/>
    <col min="7445" max="7445" width="13.28515625" style="890" customWidth="1"/>
    <col min="7446" max="7446" width="21.85546875" style="890" customWidth="1"/>
    <col min="7447" max="7447" width="14.140625" style="890" customWidth="1"/>
    <col min="7448" max="7449" width="10.28515625" style="890" customWidth="1"/>
    <col min="7450" max="7450" width="9.140625" style="890"/>
    <col min="7451" max="7451" width="13.140625" style="890" customWidth="1"/>
    <col min="7452" max="7452" width="9.5703125" style="890" bestFit="1" customWidth="1"/>
    <col min="7453" max="7455" width="9.140625" style="890"/>
    <col min="7456" max="7456" width="9.5703125" style="890" bestFit="1" customWidth="1"/>
    <col min="7457" max="7680" width="9.140625" style="890"/>
    <col min="7681" max="7686" width="9.5703125" style="890" customWidth="1"/>
    <col min="7687" max="7687" width="11.28515625" style="890" customWidth="1"/>
    <col min="7688" max="7688" width="12" style="890" customWidth="1"/>
    <col min="7689" max="7691" width="9.5703125" style="890" customWidth="1"/>
    <col min="7692" max="7692" width="12" style="890" customWidth="1"/>
    <col min="7693" max="7693" width="12" style="890" bestFit="1" customWidth="1"/>
    <col min="7694" max="7696" width="9.5703125" style="890" customWidth="1"/>
    <col min="7697" max="7697" width="2.28515625" style="890" customWidth="1"/>
    <col min="7698" max="7700" width="10.28515625" style="890" customWidth="1"/>
    <col min="7701" max="7701" width="13.28515625" style="890" customWidth="1"/>
    <col min="7702" max="7702" width="21.85546875" style="890" customWidth="1"/>
    <col min="7703" max="7703" width="14.140625" style="890" customWidth="1"/>
    <col min="7704" max="7705" width="10.28515625" style="890" customWidth="1"/>
    <col min="7706" max="7706" width="9.140625" style="890"/>
    <col min="7707" max="7707" width="13.140625" style="890" customWidth="1"/>
    <col min="7708" max="7708" width="9.5703125" style="890" bestFit="1" customWidth="1"/>
    <col min="7709" max="7711" width="9.140625" style="890"/>
    <col min="7712" max="7712" width="9.5703125" style="890" bestFit="1" customWidth="1"/>
    <col min="7713" max="7936" width="9.140625" style="890"/>
    <col min="7937" max="7942" width="9.5703125" style="890" customWidth="1"/>
    <col min="7943" max="7943" width="11.28515625" style="890" customWidth="1"/>
    <col min="7944" max="7944" width="12" style="890" customWidth="1"/>
    <col min="7945" max="7947" width="9.5703125" style="890" customWidth="1"/>
    <col min="7948" max="7948" width="12" style="890" customWidth="1"/>
    <col min="7949" max="7949" width="12" style="890" bestFit="1" customWidth="1"/>
    <col min="7950" max="7952" width="9.5703125" style="890" customWidth="1"/>
    <col min="7953" max="7953" width="2.28515625" style="890" customWidth="1"/>
    <col min="7954" max="7956" width="10.28515625" style="890" customWidth="1"/>
    <col min="7957" max="7957" width="13.28515625" style="890" customWidth="1"/>
    <col min="7958" max="7958" width="21.85546875" style="890" customWidth="1"/>
    <col min="7959" max="7959" width="14.140625" style="890" customWidth="1"/>
    <col min="7960" max="7961" width="10.28515625" style="890" customWidth="1"/>
    <col min="7962" max="7962" width="9.140625" style="890"/>
    <col min="7963" max="7963" width="13.140625" style="890" customWidth="1"/>
    <col min="7964" max="7964" width="9.5703125" style="890" bestFit="1" customWidth="1"/>
    <col min="7965" max="7967" width="9.140625" style="890"/>
    <col min="7968" max="7968" width="9.5703125" style="890" bestFit="1" customWidth="1"/>
    <col min="7969" max="8192" width="9.140625" style="890"/>
    <col min="8193" max="8198" width="9.5703125" style="890" customWidth="1"/>
    <col min="8199" max="8199" width="11.28515625" style="890" customWidth="1"/>
    <col min="8200" max="8200" width="12" style="890" customWidth="1"/>
    <col min="8201" max="8203" width="9.5703125" style="890" customWidth="1"/>
    <col min="8204" max="8204" width="12" style="890" customWidth="1"/>
    <col min="8205" max="8205" width="12" style="890" bestFit="1" customWidth="1"/>
    <col min="8206" max="8208" width="9.5703125" style="890" customWidth="1"/>
    <col min="8209" max="8209" width="2.28515625" style="890" customWidth="1"/>
    <col min="8210" max="8212" width="10.28515625" style="890" customWidth="1"/>
    <col min="8213" max="8213" width="13.28515625" style="890" customWidth="1"/>
    <col min="8214" max="8214" width="21.85546875" style="890" customWidth="1"/>
    <col min="8215" max="8215" width="14.140625" style="890" customWidth="1"/>
    <col min="8216" max="8217" width="10.28515625" style="890" customWidth="1"/>
    <col min="8218" max="8218" width="9.140625" style="890"/>
    <col min="8219" max="8219" width="13.140625" style="890" customWidth="1"/>
    <col min="8220" max="8220" width="9.5703125" style="890" bestFit="1" customWidth="1"/>
    <col min="8221" max="8223" width="9.140625" style="890"/>
    <col min="8224" max="8224" width="9.5703125" style="890" bestFit="1" customWidth="1"/>
    <col min="8225" max="8448" width="9.140625" style="890"/>
    <col min="8449" max="8454" width="9.5703125" style="890" customWidth="1"/>
    <col min="8455" max="8455" width="11.28515625" style="890" customWidth="1"/>
    <col min="8456" max="8456" width="12" style="890" customWidth="1"/>
    <col min="8457" max="8459" width="9.5703125" style="890" customWidth="1"/>
    <col min="8460" max="8460" width="12" style="890" customWidth="1"/>
    <col min="8461" max="8461" width="12" style="890" bestFit="1" customWidth="1"/>
    <col min="8462" max="8464" width="9.5703125" style="890" customWidth="1"/>
    <col min="8465" max="8465" width="2.28515625" style="890" customWidth="1"/>
    <col min="8466" max="8468" width="10.28515625" style="890" customWidth="1"/>
    <col min="8469" max="8469" width="13.28515625" style="890" customWidth="1"/>
    <col min="8470" max="8470" width="21.85546875" style="890" customWidth="1"/>
    <col min="8471" max="8471" width="14.140625" style="890" customWidth="1"/>
    <col min="8472" max="8473" width="10.28515625" style="890" customWidth="1"/>
    <col min="8474" max="8474" width="9.140625" style="890"/>
    <col min="8475" max="8475" width="13.140625" style="890" customWidth="1"/>
    <col min="8476" max="8476" width="9.5703125" style="890" bestFit="1" customWidth="1"/>
    <col min="8477" max="8479" width="9.140625" style="890"/>
    <col min="8480" max="8480" width="9.5703125" style="890" bestFit="1" customWidth="1"/>
    <col min="8481" max="8704" width="9.140625" style="890"/>
    <col min="8705" max="8710" width="9.5703125" style="890" customWidth="1"/>
    <col min="8711" max="8711" width="11.28515625" style="890" customWidth="1"/>
    <col min="8712" max="8712" width="12" style="890" customWidth="1"/>
    <col min="8713" max="8715" width="9.5703125" style="890" customWidth="1"/>
    <col min="8716" max="8716" width="12" style="890" customWidth="1"/>
    <col min="8717" max="8717" width="12" style="890" bestFit="1" customWidth="1"/>
    <col min="8718" max="8720" width="9.5703125" style="890" customWidth="1"/>
    <col min="8721" max="8721" width="2.28515625" style="890" customWidth="1"/>
    <col min="8722" max="8724" width="10.28515625" style="890" customWidth="1"/>
    <col min="8725" max="8725" width="13.28515625" style="890" customWidth="1"/>
    <col min="8726" max="8726" width="21.85546875" style="890" customWidth="1"/>
    <col min="8727" max="8727" width="14.140625" style="890" customWidth="1"/>
    <col min="8728" max="8729" width="10.28515625" style="890" customWidth="1"/>
    <col min="8730" max="8730" width="9.140625" style="890"/>
    <col min="8731" max="8731" width="13.140625" style="890" customWidth="1"/>
    <col min="8732" max="8732" width="9.5703125" style="890" bestFit="1" customWidth="1"/>
    <col min="8733" max="8735" width="9.140625" style="890"/>
    <col min="8736" max="8736" width="9.5703125" style="890" bestFit="1" customWidth="1"/>
    <col min="8737" max="8960" width="9.140625" style="890"/>
    <col min="8961" max="8966" width="9.5703125" style="890" customWidth="1"/>
    <col min="8967" max="8967" width="11.28515625" style="890" customWidth="1"/>
    <col min="8968" max="8968" width="12" style="890" customWidth="1"/>
    <col min="8969" max="8971" width="9.5703125" style="890" customWidth="1"/>
    <col min="8972" max="8972" width="12" style="890" customWidth="1"/>
    <col min="8973" max="8973" width="12" style="890" bestFit="1" customWidth="1"/>
    <col min="8974" max="8976" width="9.5703125" style="890" customWidth="1"/>
    <col min="8977" max="8977" width="2.28515625" style="890" customWidth="1"/>
    <col min="8978" max="8980" width="10.28515625" style="890" customWidth="1"/>
    <col min="8981" max="8981" width="13.28515625" style="890" customWidth="1"/>
    <col min="8982" max="8982" width="21.85546875" style="890" customWidth="1"/>
    <col min="8983" max="8983" width="14.140625" style="890" customWidth="1"/>
    <col min="8984" max="8985" width="10.28515625" style="890" customWidth="1"/>
    <col min="8986" max="8986" width="9.140625" style="890"/>
    <col min="8987" max="8987" width="13.140625" style="890" customWidth="1"/>
    <col min="8988" max="8988" width="9.5703125" style="890" bestFit="1" customWidth="1"/>
    <col min="8989" max="8991" width="9.140625" style="890"/>
    <col min="8992" max="8992" width="9.5703125" style="890" bestFit="1" customWidth="1"/>
    <col min="8993" max="9216" width="9.140625" style="890"/>
    <col min="9217" max="9222" width="9.5703125" style="890" customWidth="1"/>
    <col min="9223" max="9223" width="11.28515625" style="890" customWidth="1"/>
    <col min="9224" max="9224" width="12" style="890" customWidth="1"/>
    <col min="9225" max="9227" width="9.5703125" style="890" customWidth="1"/>
    <col min="9228" max="9228" width="12" style="890" customWidth="1"/>
    <col min="9229" max="9229" width="12" style="890" bestFit="1" customWidth="1"/>
    <col min="9230" max="9232" width="9.5703125" style="890" customWidth="1"/>
    <col min="9233" max="9233" width="2.28515625" style="890" customWidth="1"/>
    <col min="9234" max="9236" width="10.28515625" style="890" customWidth="1"/>
    <col min="9237" max="9237" width="13.28515625" style="890" customWidth="1"/>
    <col min="9238" max="9238" width="21.85546875" style="890" customWidth="1"/>
    <col min="9239" max="9239" width="14.140625" style="890" customWidth="1"/>
    <col min="9240" max="9241" width="10.28515625" style="890" customWidth="1"/>
    <col min="9242" max="9242" width="9.140625" style="890"/>
    <col min="9243" max="9243" width="13.140625" style="890" customWidth="1"/>
    <col min="9244" max="9244" width="9.5703125" style="890" bestFit="1" customWidth="1"/>
    <col min="9245" max="9247" width="9.140625" style="890"/>
    <col min="9248" max="9248" width="9.5703125" style="890" bestFit="1" customWidth="1"/>
    <col min="9249" max="9472" width="9.140625" style="890"/>
    <col min="9473" max="9478" width="9.5703125" style="890" customWidth="1"/>
    <col min="9479" max="9479" width="11.28515625" style="890" customWidth="1"/>
    <col min="9480" max="9480" width="12" style="890" customWidth="1"/>
    <col min="9481" max="9483" width="9.5703125" style="890" customWidth="1"/>
    <col min="9484" max="9484" width="12" style="890" customWidth="1"/>
    <col min="9485" max="9485" width="12" style="890" bestFit="1" customWidth="1"/>
    <col min="9486" max="9488" width="9.5703125" style="890" customWidth="1"/>
    <col min="9489" max="9489" width="2.28515625" style="890" customWidth="1"/>
    <col min="9490" max="9492" width="10.28515625" style="890" customWidth="1"/>
    <col min="9493" max="9493" width="13.28515625" style="890" customWidth="1"/>
    <col min="9494" max="9494" width="21.85546875" style="890" customWidth="1"/>
    <col min="9495" max="9495" width="14.140625" style="890" customWidth="1"/>
    <col min="9496" max="9497" width="10.28515625" style="890" customWidth="1"/>
    <col min="9498" max="9498" width="9.140625" style="890"/>
    <col min="9499" max="9499" width="13.140625" style="890" customWidth="1"/>
    <col min="9500" max="9500" width="9.5703125" style="890" bestFit="1" customWidth="1"/>
    <col min="9501" max="9503" width="9.140625" style="890"/>
    <col min="9504" max="9504" width="9.5703125" style="890" bestFit="1" customWidth="1"/>
    <col min="9505" max="9728" width="9.140625" style="890"/>
    <col min="9729" max="9734" width="9.5703125" style="890" customWidth="1"/>
    <col min="9735" max="9735" width="11.28515625" style="890" customWidth="1"/>
    <col min="9736" max="9736" width="12" style="890" customWidth="1"/>
    <col min="9737" max="9739" width="9.5703125" style="890" customWidth="1"/>
    <col min="9740" max="9740" width="12" style="890" customWidth="1"/>
    <col min="9741" max="9741" width="12" style="890" bestFit="1" customWidth="1"/>
    <col min="9742" max="9744" width="9.5703125" style="890" customWidth="1"/>
    <col min="9745" max="9745" width="2.28515625" style="890" customWidth="1"/>
    <col min="9746" max="9748" width="10.28515625" style="890" customWidth="1"/>
    <col min="9749" max="9749" width="13.28515625" style="890" customWidth="1"/>
    <col min="9750" max="9750" width="21.85546875" style="890" customWidth="1"/>
    <col min="9751" max="9751" width="14.140625" style="890" customWidth="1"/>
    <col min="9752" max="9753" width="10.28515625" style="890" customWidth="1"/>
    <col min="9754" max="9754" width="9.140625" style="890"/>
    <col min="9755" max="9755" width="13.140625" style="890" customWidth="1"/>
    <col min="9756" max="9756" width="9.5703125" style="890" bestFit="1" customWidth="1"/>
    <col min="9757" max="9759" width="9.140625" style="890"/>
    <col min="9760" max="9760" width="9.5703125" style="890" bestFit="1" customWidth="1"/>
    <col min="9761" max="9984" width="9.140625" style="890"/>
    <col min="9985" max="9990" width="9.5703125" style="890" customWidth="1"/>
    <col min="9991" max="9991" width="11.28515625" style="890" customWidth="1"/>
    <col min="9992" max="9992" width="12" style="890" customWidth="1"/>
    <col min="9993" max="9995" width="9.5703125" style="890" customWidth="1"/>
    <col min="9996" max="9996" width="12" style="890" customWidth="1"/>
    <col min="9997" max="9997" width="12" style="890" bestFit="1" customWidth="1"/>
    <col min="9998" max="10000" width="9.5703125" style="890" customWidth="1"/>
    <col min="10001" max="10001" width="2.28515625" style="890" customWidth="1"/>
    <col min="10002" max="10004" width="10.28515625" style="890" customWidth="1"/>
    <col min="10005" max="10005" width="13.28515625" style="890" customWidth="1"/>
    <col min="10006" max="10006" width="21.85546875" style="890" customWidth="1"/>
    <col min="10007" max="10007" width="14.140625" style="890" customWidth="1"/>
    <col min="10008" max="10009" width="10.28515625" style="890" customWidth="1"/>
    <col min="10010" max="10010" width="9.140625" style="890"/>
    <col min="10011" max="10011" width="13.140625" style="890" customWidth="1"/>
    <col min="10012" max="10012" width="9.5703125" style="890" bestFit="1" customWidth="1"/>
    <col min="10013" max="10015" width="9.140625" style="890"/>
    <col min="10016" max="10016" width="9.5703125" style="890" bestFit="1" customWidth="1"/>
    <col min="10017" max="10240" width="9.140625" style="890"/>
    <col min="10241" max="10246" width="9.5703125" style="890" customWidth="1"/>
    <col min="10247" max="10247" width="11.28515625" style="890" customWidth="1"/>
    <col min="10248" max="10248" width="12" style="890" customWidth="1"/>
    <col min="10249" max="10251" width="9.5703125" style="890" customWidth="1"/>
    <col min="10252" max="10252" width="12" style="890" customWidth="1"/>
    <col min="10253" max="10253" width="12" style="890" bestFit="1" customWidth="1"/>
    <col min="10254" max="10256" width="9.5703125" style="890" customWidth="1"/>
    <col min="10257" max="10257" width="2.28515625" style="890" customWidth="1"/>
    <col min="10258" max="10260" width="10.28515625" style="890" customWidth="1"/>
    <col min="10261" max="10261" width="13.28515625" style="890" customWidth="1"/>
    <col min="10262" max="10262" width="21.85546875" style="890" customWidth="1"/>
    <col min="10263" max="10263" width="14.140625" style="890" customWidth="1"/>
    <col min="10264" max="10265" width="10.28515625" style="890" customWidth="1"/>
    <col min="10266" max="10266" width="9.140625" style="890"/>
    <col min="10267" max="10267" width="13.140625" style="890" customWidth="1"/>
    <col min="10268" max="10268" width="9.5703125" style="890" bestFit="1" customWidth="1"/>
    <col min="10269" max="10271" width="9.140625" style="890"/>
    <col min="10272" max="10272" width="9.5703125" style="890" bestFit="1" customWidth="1"/>
    <col min="10273" max="10496" width="9.140625" style="890"/>
    <col min="10497" max="10502" width="9.5703125" style="890" customWidth="1"/>
    <col min="10503" max="10503" width="11.28515625" style="890" customWidth="1"/>
    <col min="10504" max="10504" width="12" style="890" customWidth="1"/>
    <col min="10505" max="10507" width="9.5703125" style="890" customWidth="1"/>
    <col min="10508" max="10508" width="12" style="890" customWidth="1"/>
    <col min="10509" max="10509" width="12" style="890" bestFit="1" customWidth="1"/>
    <col min="10510" max="10512" width="9.5703125" style="890" customWidth="1"/>
    <col min="10513" max="10513" width="2.28515625" style="890" customWidth="1"/>
    <col min="10514" max="10516" width="10.28515625" style="890" customWidth="1"/>
    <col min="10517" max="10517" width="13.28515625" style="890" customWidth="1"/>
    <col min="10518" max="10518" width="21.85546875" style="890" customWidth="1"/>
    <col min="10519" max="10519" width="14.140625" style="890" customWidth="1"/>
    <col min="10520" max="10521" width="10.28515625" style="890" customWidth="1"/>
    <col min="10522" max="10522" width="9.140625" style="890"/>
    <col min="10523" max="10523" width="13.140625" style="890" customWidth="1"/>
    <col min="10524" max="10524" width="9.5703125" style="890" bestFit="1" customWidth="1"/>
    <col min="10525" max="10527" width="9.140625" style="890"/>
    <col min="10528" max="10528" width="9.5703125" style="890" bestFit="1" customWidth="1"/>
    <col min="10529" max="10752" width="9.140625" style="890"/>
    <col min="10753" max="10758" width="9.5703125" style="890" customWidth="1"/>
    <col min="10759" max="10759" width="11.28515625" style="890" customWidth="1"/>
    <col min="10760" max="10760" width="12" style="890" customWidth="1"/>
    <col min="10761" max="10763" width="9.5703125" style="890" customWidth="1"/>
    <col min="10764" max="10764" width="12" style="890" customWidth="1"/>
    <col min="10765" max="10765" width="12" style="890" bestFit="1" customWidth="1"/>
    <col min="10766" max="10768" width="9.5703125" style="890" customWidth="1"/>
    <col min="10769" max="10769" width="2.28515625" style="890" customWidth="1"/>
    <col min="10770" max="10772" width="10.28515625" style="890" customWidth="1"/>
    <col min="10773" max="10773" width="13.28515625" style="890" customWidth="1"/>
    <col min="10774" max="10774" width="21.85546875" style="890" customWidth="1"/>
    <col min="10775" max="10775" width="14.140625" style="890" customWidth="1"/>
    <col min="10776" max="10777" width="10.28515625" style="890" customWidth="1"/>
    <col min="10778" max="10778" width="9.140625" style="890"/>
    <col min="10779" max="10779" width="13.140625" style="890" customWidth="1"/>
    <col min="10780" max="10780" width="9.5703125" style="890" bestFit="1" customWidth="1"/>
    <col min="10781" max="10783" width="9.140625" style="890"/>
    <col min="10784" max="10784" width="9.5703125" style="890" bestFit="1" customWidth="1"/>
    <col min="10785" max="11008" width="9.140625" style="890"/>
    <col min="11009" max="11014" width="9.5703125" style="890" customWidth="1"/>
    <col min="11015" max="11015" width="11.28515625" style="890" customWidth="1"/>
    <col min="11016" max="11016" width="12" style="890" customWidth="1"/>
    <col min="11017" max="11019" width="9.5703125" style="890" customWidth="1"/>
    <col min="11020" max="11020" width="12" style="890" customWidth="1"/>
    <col min="11021" max="11021" width="12" style="890" bestFit="1" customWidth="1"/>
    <col min="11022" max="11024" width="9.5703125" style="890" customWidth="1"/>
    <col min="11025" max="11025" width="2.28515625" style="890" customWidth="1"/>
    <col min="11026" max="11028" width="10.28515625" style="890" customWidth="1"/>
    <col min="11029" max="11029" width="13.28515625" style="890" customWidth="1"/>
    <col min="11030" max="11030" width="21.85546875" style="890" customWidth="1"/>
    <col min="11031" max="11031" width="14.140625" style="890" customWidth="1"/>
    <col min="11032" max="11033" width="10.28515625" style="890" customWidth="1"/>
    <col min="11034" max="11034" width="9.140625" style="890"/>
    <col min="11035" max="11035" width="13.140625" style="890" customWidth="1"/>
    <col min="11036" max="11036" width="9.5703125" style="890" bestFit="1" customWidth="1"/>
    <col min="11037" max="11039" width="9.140625" style="890"/>
    <col min="11040" max="11040" width="9.5703125" style="890" bestFit="1" customWidth="1"/>
    <col min="11041" max="11264" width="9.140625" style="890"/>
    <col min="11265" max="11270" width="9.5703125" style="890" customWidth="1"/>
    <col min="11271" max="11271" width="11.28515625" style="890" customWidth="1"/>
    <col min="11272" max="11272" width="12" style="890" customWidth="1"/>
    <col min="11273" max="11275" width="9.5703125" style="890" customWidth="1"/>
    <col min="11276" max="11276" width="12" style="890" customWidth="1"/>
    <col min="11277" max="11277" width="12" style="890" bestFit="1" customWidth="1"/>
    <col min="11278" max="11280" width="9.5703125" style="890" customWidth="1"/>
    <col min="11281" max="11281" width="2.28515625" style="890" customWidth="1"/>
    <col min="11282" max="11284" width="10.28515625" style="890" customWidth="1"/>
    <col min="11285" max="11285" width="13.28515625" style="890" customWidth="1"/>
    <col min="11286" max="11286" width="21.85546875" style="890" customWidth="1"/>
    <col min="11287" max="11287" width="14.140625" style="890" customWidth="1"/>
    <col min="11288" max="11289" width="10.28515625" style="890" customWidth="1"/>
    <col min="11290" max="11290" width="9.140625" style="890"/>
    <col min="11291" max="11291" width="13.140625" style="890" customWidth="1"/>
    <col min="11292" max="11292" width="9.5703125" style="890" bestFit="1" customWidth="1"/>
    <col min="11293" max="11295" width="9.140625" style="890"/>
    <col min="11296" max="11296" width="9.5703125" style="890" bestFit="1" customWidth="1"/>
    <col min="11297" max="11520" width="9.140625" style="890"/>
    <col min="11521" max="11526" width="9.5703125" style="890" customWidth="1"/>
    <col min="11527" max="11527" width="11.28515625" style="890" customWidth="1"/>
    <col min="11528" max="11528" width="12" style="890" customWidth="1"/>
    <col min="11529" max="11531" width="9.5703125" style="890" customWidth="1"/>
    <col min="11532" max="11532" width="12" style="890" customWidth="1"/>
    <col min="11533" max="11533" width="12" style="890" bestFit="1" customWidth="1"/>
    <col min="11534" max="11536" width="9.5703125" style="890" customWidth="1"/>
    <col min="11537" max="11537" width="2.28515625" style="890" customWidth="1"/>
    <col min="11538" max="11540" width="10.28515625" style="890" customWidth="1"/>
    <col min="11541" max="11541" width="13.28515625" style="890" customWidth="1"/>
    <col min="11542" max="11542" width="21.85546875" style="890" customWidth="1"/>
    <col min="11543" max="11543" width="14.140625" style="890" customWidth="1"/>
    <col min="11544" max="11545" width="10.28515625" style="890" customWidth="1"/>
    <col min="11546" max="11546" width="9.140625" style="890"/>
    <col min="11547" max="11547" width="13.140625" style="890" customWidth="1"/>
    <col min="11548" max="11548" width="9.5703125" style="890" bestFit="1" customWidth="1"/>
    <col min="11549" max="11551" width="9.140625" style="890"/>
    <col min="11552" max="11552" width="9.5703125" style="890" bestFit="1" customWidth="1"/>
    <col min="11553" max="11776" width="9.140625" style="890"/>
    <col min="11777" max="11782" width="9.5703125" style="890" customWidth="1"/>
    <col min="11783" max="11783" width="11.28515625" style="890" customWidth="1"/>
    <col min="11784" max="11784" width="12" style="890" customWidth="1"/>
    <col min="11785" max="11787" width="9.5703125" style="890" customWidth="1"/>
    <col min="11788" max="11788" width="12" style="890" customWidth="1"/>
    <col min="11789" max="11789" width="12" style="890" bestFit="1" customWidth="1"/>
    <col min="11790" max="11792" width="9.5703125" style="890" customWidth="1"/>
    <col min="11793" max="11793" width="2.28515625" style="890" customWidth="1"/>
    <col min="11794" max="11796" width="10.28515625" style="890" customWidth="1"/>
    <col min="11797" max="11797" width="13.28515625" style="890" customWidth="1"/>
    <col min="11798" max="11798" width="21.85546875" style="890" customWidth="1"/>
    <col min="11799" max="11799" width="14.140625" style="890" customWidth="1"/>
    <col min="11800" max="11801" width="10.28515625" style="890" customWidth="1"/>
    <col min="11802" max="11802" width="9.140625" style="890"/>
    <col min="11803" max="11803" width="13.140625" style="890" customWidth="1"/>
    <col min="11804" max="11804" width="9.5703125" style="890" bestFit="1" customWidth="1"/>
    <col min="11805" max="11807" width="9.140625" style="890"/>
    <col min="11808" max="11808" width="9.5703125" style="890" bestFit="1" customWidth="1"/>
    <col min="11809" max="12032" width="9.140625" style="890"/>
    <col min="12033" max="12038" width="9.5703125" style="890" customWidth="1"/>
    <col min="12039" max="12039" width="11.28515625" style="890" customWidth="1"/>
    <col min="12040" max="12040" width="12" style="890" customWidth="1"/>
    <col min="12041" max="12043" width="9.5703125" style="890" customWidth="1"/>
    <col min="12044" max="12044" width="12" style="890" customWidth="1"/>
    <col min="12045" max="12045" width="12" style="890" bestFit="1" customWidth="1"/>
    <col min="12046" max="12048" width="9.5703125" style="890" customWidth="1"/>
    <col min="12049" max="12049" width="2.28515625" style="890" customWidth="1"/>
    <col min="12050" max="12052" width="10.28515625" style="890" customWidth="1"/>
    <col min="12053" max="12053" width="13.28515625" style="890" customWidth="1"/>
    <col min="12054" max="12054" width="21.85546875" style="890" customWidth="1"/>
    <col min="12055" max="12055" width="14.140625" style="890" customWidth="1"/>
    <col min="12056" max="12057" width="10.28515625" style="890" customWidth="1"/>
    <col min="12058" max="12058" width="9.140625" style="890"/>
    <col min="12059" max="12059" width="13.140625" style="890" customWidth="1"/>
    <col min="12060" max="12060" width="9.5703125" style="890" bestFit="1" customWidth="1"/>
    <col min="12061" max="12063" width="9.140625" style="890"/>
    <col min="12064" max="12064" width="9.5703125" style="890" bestFit="1" customWidth="1"/>
    <col min="12065" max="12288" width="9.140625" style="890"/>
    <col min="12289" max="12294" width="9.5703125" style="890" customWidth="1"/>
    <col min="12295" max="12295" width="11.28515625" style="890" customWidth="1"/>
    <col min="12296" max="12296" width="12" style="890" customWidth="1"/>
    <col min="12297" max="12299" width="9.5703125" style="890" customWidth="1"/>
    <col min="12300" max="12300" width="12" style="890" customWidth="1"/>
    <col min="12301" max="12301" width="12" style="890" bestFit="1" customWidth="1"/>
    <col min="12302" max="12304" width="9.5703125" style="890" customWidth="1"/>
    <col min="12305" max="12305" width="2.28515625" style="890" customWidth="1"/>
    <col min="12306" max="12308" width="10.28515625" style="890" customWidth="1"/>
    <col min="12309" max="12309" width="13.28515625" style="890" customWidth="1"/>
    <col min="12310" max="12310" width="21.85546875" style="890" customWidth="1"/>
    <col min="12311" max="12311" width="14.140625" style="890" customWidth="1"/>
    <col min="12312" max="12313" width="10.28515625" style="890" customWidth="1"/>
    <col min="12314" max="12314" width="9.140625" style="890"/>
    <col min="12315" max="12315" width="13.140625" style="890" customWidth="1"/>
    <col min="12316" max="12316" width="9.5703125" style="890" bestFit="1" customWidth="1"/>
    <col min="12317" max="12319" width="9.140625" style="890"/>
    <col min="12320" max="12320" width="9.5703125" style="890" bestFit="1" customWidth="1"/>
    <col min="12321" max="12544" width="9.140625" style="890"/>
    <col min="12545" max="12550" width="9.5703125" style="890" customWidth="1"/>
    <col min="12551" max="12551" width="11.28515625" style="890" customWidth="1"/>
    <col min="12552" max="12552" width="12" style="890" customWidth="1"/>
    <col min="12553" max="12555" width="9.5703125" style="890" customWidth="1"/>
    <col min="12556" max="12556" width="12" style="890" customWidth="1"/>
    <col min="12557" max="12557" width="12" style="890" bestFit="1" customWidth="1"/>
    <col min="12558" max="12560" width="9.5703125" style="890" customWidth="1"/>
    <col min="12561" max="12561" width="2.28515625" style="890" customWidth="1"/>
    <col min="12562" max="12564" width="10.28515625" style="890" customWidth="1"/>
    <col min="12565" max="12565" width="13.28515625" style="890" customWidth="1"/>
    <col min="12566" max="12566" width="21.85546875" style="890" customWidth="1"/>
    <col min="12567" max="12567" width="14.140625" style="890" customWidth="1"/>
    <col min="12568" max="12569" width="10.28515625" style="890" customWidth="1"/>
    <col min="12570" max="12570" width="9.140625" style="890"/>
    <col min="12571" max="12571" width="13.140625" style="890" customWidth="1"/>
    <col min="12572" max="12572" width="9.5703125" style="890" bestFit="1" customWidth="1"/>
    <col min="12573" max="12575" width="9.140625" style="890"/>
    <col min="12576" max="12576" width="9.5703125" style="890" bestFit="1" customWidth="1"/>
    <col min="12577" max="12800" width="9.140625" style="890"/>
    <col min="12801" max="12806" width="9.5703125" style="890" customWidth="1"/>
    <col min="12807" max="12807" width="11.28515625" style="890" customWidth="1"/>
    <col min="12808" max="12808" width="12" style="890" customWidth="1"/>
    <col min="12809" max="12811" width="9.5703125" style="890" customWidth="1"/>
    <col min="12812" max="12812" width="12" style="890" customWidth="1"/>
    <col min="12813" max="12813" width="12" style="890" bestFit="1" customWidth="1"/>
    <col min="12814" max="12816" width="9.5703125" style="890" customWidth="1"/>
    <col min="12817" max="12817" width="2.28515625" style="890" customWidth="1"/>
    <col min="12818" max="12820" width="10.28515625" style="890" customWidth="1"/>
    <col min="12821" max="12821" width="13.28515625" style="890" customWidth="1"/>
    <col min="12822" max="12822" width="21.85546875" style="890" customWidth="1"/>
    <col min="12823" max="12823" width="14.140625" style="890" customWidth="1"/>
    <col min="12824" max="12825" width="10.28515625" style="890" customWidth="1"/>
    <col min="12826" max="12826" width="9.140625" style="890"/>
    <col min="12827" max="12827" width="13.140625" style="890" customWidth="1"/>
    <col min="12828" max="12828" width="9.5703125" style="890" bestFit="1" customWidth="1"/>
    <col min="12829" max="12831" width="9.140625" style="890"/>
    <col min="12832" max="12832" width="9.5703125" style="890" bestFit="1" customWidth="1"/>
    <col min="12833" max="13056" width="9.140625" style="890"/>
    <col min="13057" max="13062" width="9.5703125" style="890" customWidth="1"/>
    <col min="13063" max="13063" width="11.28515625" style="890" customWidth="1"/>
    <col min="13064" max="13064" width="12" style="890" customWidth="1"/>
    <col min="13065" max="13067" width="9.5703125" style="890" customWidth="1"/>
    <col min="13068" max="13068" width="12" style="890" customWidth="1"/>
    <col min="13069" max="13069" width="12" style="890" bestFit="1" customWidth="1"/>
    <col min="13070" max="13072" width="9.5703125" style="890" customWidth="1"/>
    <col min="13073" max="13073" width="2.28515625" style="890" customWidth="1"/>
    <col min="13074" max="13076" width="10.28515625" style="890" customWidth="1"/>
    <col min="13077" max="13077" width="13.28515625" style="890" customWidth="1"/>
    <col min="13078" max="13078" width="21.85546875" style="890" customWidth="1"/>
    <col min="13079" max="13079" width="14.140625" style="890" customWidth="1"/>
    <col min="13080" max="13081" width="10.28515625" style="890" customWidth="1"/>
    <col min="13082" max="13082" width="9.140625" style="890"/>
    <col min="13083" max="13083" width="13.140625" style="890" customWidth="1"/>
    <col min="13084" max="13084" width="9.5703125" style="890" bestFit="1" customWidth="1"/>
    <col min="13085" max="13087" width="9.140625" style="890"/>
    <col min="13088" max="13088" width="9.5703125" style="890" bestFit="1" customWidth="1"/>
    <col min="13089" max="13312" width="9.140625" style="890"/>
    <col min="13313" max="13318" width="9.5703125" style="890" customWidth="1"/>
    <col min="13319" max="13319" width="11.28515625" style="890" customWidth="1"/>
    <col min="13320" max="13320" width="12" style="890" customWidth="1"/>
    <col min="13321" max="13323" width="9.5703125" style="890" customWidth="1"/>
    <col min="13324" max="13324" width="12" style="890" customWidth="1"/>
    <col min="13325" max="13325" width="12" style="890" bestFit="1" customWidth="1"/>
    <col min="13326" max="13328" width="9.5703125" style="890" customWidth="1"/>
    <col min="13329" max="13329" width="2.28515625" style="890" customWidth="1"/>
    <col min="13330" max="13332" width="10.28515625" style="890" customWidth="1"/>
    <col min="13333" max="13333" width="13.28515625" style="890" customWidth="1"/>
    <col min="13334" max="13334" width="21.85546875" style="890" customWidth="1"/>
    <col min="13335" max="13335" width="14.140625" style="890" customWidth="1"/>
    <col min="13336" max="13337" width="10.28515625" style="890" customWidth="1"/>
    <col min="13338" max="13338" width="9.140625" style="890"/>
    <col min="13339" max="13339" width="13.140625" style="890" customWidth="1"/>
    <col min="13340" max="13340" width="9.5703125" style="890" bestFit="1" customWidth="1"/>
    <col min="13341" max="13343" width="9.140625" style="890"/>
    <col min="13344" max="13344" width="9.5703125" style="890" bestFit="1" customWidth="1"/>
    <col min="13345" max="13568" width="9.140625" style="890"/>
    <col min="13569" max="13574" width="9.5703125" style="890" customWidth="1"/>
    <col min="13575" max="13575" width="11.28515625" style="890" customWidth="1"/>
    <col min="13576" max="13576" width="12" style="890" customWidth="1"/>
    <col min="13577" max="13579" width="9.5703125" style="890" customWidth="1"/>
    <col min="13580" max="13580" width="12" style="890" customWidth="1"/>
    <col min="13581" max="13581" width="12" style="890" bestFit="1" customWidth="1"/>
    <col min="13582" max="13584" width="9.5703125" style="890" customWidth="1"/>
    <col min="13585" max="13585" width="2.28515625" style="890" customWidth="1"/>
    <col min="13586" max="13588" width="10.28515625" style="890" customWidth="1"/>
    <col min="13589" max="13589" width="13.28515625" style="890" customWidth="1"/>
    <col min="13590" max="13590" width="21.85546875" style="890" customWidth="1"/>
    <col min="13591" max="13591" width="14.140625" style="890" customWidth="1"/>
    <col min="13592" max="13593" width="10.28515625" style="890" customWidth="1"/>
    <col min="13594" max="13594" width="9.140625" style="890"/>
    <col min="13595" max="13595" width="13.140625" style="890" customWidth="1"/>
    <col min="13596" max="13596" width="9.5703125" style="890" bestFit="1" customWidth="1"/>
    <col min="13597" max="13599" width="9.140625" style="890"/>
    <col min="13600" max="13600" width="9.5703125" style="890" bestFit="1" customWidth="1"/>
    <col min="13601" max="13824" width="9.140625" style="890"/>
    <col min="13825" max="13830" width="9.5703125" style="890" customWidth="1"/>
    <col min="13831" max="13831" width="11.28515625" style="890" customWidth="1"/>
    <col min="13832" max="13832" width="12" style="890" customWidth="1"/>
    <col min="13833" max="13835" width="9.5703125" style="890" customWidth="1"/>
    <col min="13836" max="13836" width="12" style="890" customWidth="1"/>
    <col min="13837" max="13837" width="12" style="890" bestFit="1" customWidth="1"/>
    <col min="13838" max="13840" width="9.5703125" style="890" customWidth="1"/>
    <col min="13841" max="13841" width="2.28515625" style="890" customWidth="1"/>
    <col min="13842" max="13844" width="10.28515625" style="890" customWidth="1"/>
    <col min="13845" max="13845" width="13.28515625" style="890" customWidth="1"/>
    <col min="13846" max="13846" width="21.85546875" style="890" customWidth="1"/>
    <col min="13847" max="13847" width="14.140625" style="890" customWidth="1"/>
    <col min="13848" max="13849" width="10.28515625" style="890" customWidth="1"/>
    <col min="13850" max="13850" width="9.140625" style="890"/>
    <col min="13851" max="13851" width="13.140625" style="890" customWidth="1"/>
    <col min="13852" max="13852" width="9.5703125" style="890" bestFit="1" customWidth="1"/>
    <col min="13853" max="13855" width="9.140625" style="890"/>
    <col min="13856" max="13856" width="9.5703125" style="890" bestFit="1" customWidth="1"/>
    <col min="13857" max="14080" width="9.140625" style="890"/>
    <col min="14081" max="14086" width="9.5703125" style="890" customWidth="1"/>
    <col min="14087" max="14087" width="11.28515625" style="890" customWidth="1"/>
    <col min="14088" max="14088" width="12" style="890" customWidth="1"/>
    <col min="14089" max="14091" width="9.5703125" style="890" customWidth="1"/>
    <col min="14092" max="14092" width="12" style="890" customWidth="1"/>
    <col min="14093" max="14093" width="12" style="890" bestFit="1" customWidth="1"/>
    <col min="14094" max="14096" width="9.5703125" style="890" customWidth="1"/>
    <col min="14097" max="14097" width="2.28515625" style="890" customWidth="1"/>
    <col min="14098" max="14100" width="10.28515625" style="890" customWidth="1"/>
    <col min="14101" max="14101" width="13.28515625" style="890" customWidth="1"/>
    <col min="14102" max="14102" width="21.85546875" style="890" customWidth="1"/>
    <col min="14103" max="14103" width="14.140625" style="890" customWidth="1"/>
    <col min="14104" max="14105" width="10.28515625" style="890" customWidth="1"/>
    <col min="14106" max="14106" width="9.140625" style="890"/>
    <col min="14107" max="14107" width="13.140625" style="890" customWidth="1"/>
    <col min="14108" max="14108" width="9.5703125" style="890" bestFit="1" customWidth="1"/>
    <col min="14109" max="14111" width="9.140625" style="890"/>
    <col min="14112" max="14112" width="9.5703125" style="890" bestFit="1" customWidth="1"/>
    <col min="14113" max="14336" width="9.140625" style="890"/>
    <col min="14337" max="14342" width="9.5703125" style="890" customWidth="1"/>
    <col min="14343" max="14343" width="11.28515625" style="890" customWidth="1"/>
    <col min="14344" max="14344" width="12" style="890" customWidth="1"/>
    <col min="14345" max="14347" width="9.5703125" style="890" customWidth="1"/>
    <col min="14348" max="14348" width="12" style="890" customWidth="1"/>
    <col min="14349" max="14349" width="12" style="890" bestFit="1" customWidth="1"/>
    <col min="14350" max="14352" width="9.5703125" style="890" customWidth="1"/>
    <col min="14353" max="14353" width="2.28515625" style="890" customWidth="1"/>
    <col min="14354" max="14356" width="10.28515625" style="890" customWidth="1"/>
    <col min="14357" max="14357" width="13.28515625" style="890" customWidth="1"/>
    <col min="14358" max="14358" width="21.85546875" style="890" customWidth="1"/>
    <col min="14359" max="14359" width="14.140625" style="890" customWidth="1"/>
    <col min="14360" max="14361" width="10.28515625" style="890" customWidth="1"/>
    <col min="14362" max="14362" width="9.140625" style="890"/>
    <col min="14363" max="14363" width="13.140625" style="890" customWidth="1"/>
    <col min="14364" max="14364" width="9.5703125" style="890" bestFit="1" customWidth="1"/>
    <col min="14365" max="14367" width="9.140625" style="890"/>
    <col min="14368" max="14368" width="9.5703125" style="890" bestFit="1" customWidth="1"/>
    <col min="14369" max="14592" width="9.140625" style="890"/>
    <col min="14593" max="14598" width="9.5703125" style="890" customWidth="1"/>
    <col min="14599" max="14599" width="11.28515625" style="890" customWidth="1"/>
    <col min="14600" max="14600" width="12" style="890" customWidth="1"/>
    <col min="14601" max="14603" width="9.5703125" style="890" customWidth="1"/>
    <col min="14604" max="14604" width="12" style="890" customWidth="1"/>
    <col min="14605" max="14605" width="12" style="890" bestFit="1" customWidth="1"/>
    <col min="14606" max="14608" width="9.5703125" style="890" customWidth="1"/>
    <col min="14609" max="14609" width="2.28515625" style="890" customWidth="1"/>
    <col min="14610" max="14612" width="10.28515625" style="890" customWidth="1"/>
    <col min="14613" max="14613" width="13.28515625" style="890" customWidth="1"/>
    <col min="14614" max="14614" width="21.85546875" style="890" customWidth="1"/>
    <col min="14615" max="14615" width="14.140625" style="890" customWidth="1"/>
    <col min="14616" max="14617" width="10.28515625" style="890" customWidth="1"/>
    <col min="14618" max="14618" width="9.140625" style="890"/>
    <col min="14619" max="14619" width="13.140625" style="890" customWidth="1"/>
    <col min="14620" max="14620" width="9.5703125" style="890" bestFit="1" customWidth="1"/>
    <col min="14621" max="14623" width="9.140625" style="890"/>
    <col min="14624" max="14624" width="9.5703125" style="890" bestFit="1" customWidth="1"/>
    <col min="14625" max="14848" width="9.140625" style="890"/>
    <col min="14849" max="14854" width="9.5703125" style="890" customWidth="1"/>
    <col min="14855" max="14855" width="11.28515625" style="890" customWidth="1"/>
    <col min="14856" max="14856" width="12" style="890" customWidth="1"/>
    <col min="14857" max="14859" width="9.5703125" style="890" customWidth="1"/>
    <col min="14860" max="14860" width="12" style="890" customWidth="1"/>
    <col min="14861" max="14861" width="12" style="890" bestFit="1" customWidth="1"/>
    <col min="14862" max="14864" width="9.5703125" style="890" customWidth="1"/>
    <col min="14865" max="14865" width="2.28515625" style="890" customWidth="1"/>
    <col min="14866" max="14868" width="10.28515625" style="890" customWidth="1"/>
    <col min="14869" max="14869" width="13.28515625" style="890" customWidth="1"/>
    <col min="14870" max="14870" width="21.85546875" style="890" customWidth="1"/>
    <col min="14871" max="14871" width="14.140625" style="890" customWidth="1"/>
    <col min="14872" max="14873" width="10.28515625" style="890" customWidth="1"/>
    <col min="14874" max="14874" width="9.140625" style="890"/>
    <col min="14875" max="14875" width="13.140625" style="890" customWidth="1"/>
    <col min="14876" max="14876" width="9.5703125" style="890" bestFit="1" customWidth="1"/>
    <col min="14877" max="14879" width="9.140625" style="890"/>
    <col min="14880" max="14880" width="9.5703125" style="890" bestFit="1" customWidth="1"/>
    <col min="14881" max="15104" width="9.140625" style="890"/>
    <col min="15105" max="15110" width="9.5703125" style="890" customWidth="1"/>
    <col min="15111" max="15111" width="11.28515625" style="890" customWidth="1"/>
    <col min="15112" max="15112" width="12" style="890" customWidth="1"/>
    <col min="15113" max="15115" width="9.5703125" style="890" customWidth="1"/>
    <col min="15116" max="15116" width="12" style="890" customWidth="1"/>
    <col min="15117" max="15117" width="12" style="890" bestFit="1" customWidth="1"/>
    <col min="15118" max="15120" width="9.5703125" style="890" customWidth="1"/>
    <col min="15121" max="15121" width="2.28515625" style="890" customWidth="1"/>
    <col min="15122" max="15124" width="10.28515625" style="890" customWidth="1"/>
    <col min="15125" max="15125" width="13.28515625" style="890" customWidth="1"/>
    <col min="15126" max="15126" width="21.85546875" style="890" customWidth="1"/>
    <col min="15127" max="15127" width="14.140625" style="890" customWidth="1"/>
    <col min="15128" max="15129" width="10.28515625" style="890" customWidth="1"/>
    <col min="15130" max="15130" width="9.140625" style="890"/>
    <col min="15131" max="15131" width="13.140625" style="890" customWidth="1"/>
    <col min="15132" max="15132" width="9.5703125" style="890" bestFit="1" customWidth="1"/>
    <col min="15133" max="15135" width="9.140625" style="890"/>
    <col min="15136" max="15136" width="9.5703125" style="890" bestFit="1" customWidth="1"/>
    <col min="15137" max="15360" width="9.140625" style="890"/>
    <col min="15361" max="15366" width="9.5703125" style="890" customWidth="1"/>
    <col min="15367" max="15367" width="11.28515625" style="890" customWidth="1"/>
    <col min="15368" max="15368" width="12" style="890" customWidth="1"/>
    <col min="15369" max="15371" width="9.5703125" style="890" customWidth="1"/>
    <col min="15372" max="15372" width="12" style="890" customWidth="1"/>
    <col min="15373" max="15373" width="12" style="890" bestFit="1" customWidth="1"/>
    <col min="15374" max="15376" width="9.5703125" style="890" customWidth="1"/>
    <col min="15377" max="15377" width="2.28515625" style="890" customWidth="1"/>
    <col min="15378" max="15380" width="10.28515625" style="890" customWidth="1"/>
    <col min="15381" max="15381" width="13.28515625" style="890" customWidth="1"/>
    <col min="15382" max="15382" width="21.85546875" style="890" customWidth="1"/>
    <col min="15383" max="15383" width="14.140625" style="890" customWidth="1"/>
    <col min="15384" max="15385" width="10.28515625" style="890" customWidth="1"/>
    <col min="15386" max="15386" width="9.140625" style="890"/>
    <col min="15387" max="15387" width="13.140625" style="890" customWidth="1"/>
    <col min="15388" max="15388" width="9.5703125" style="890" bestFit="1" customWidth="1"/>
    <col min="15389" max="15391" width="9.140625" style="890"/>
    <col min="15392" max="15392" width="9.5703125" style="890" bestFit="1" customWidth="1"/>
    <col min="15393" max="15616" width="9.140625" style="890"/>
    <col min="15617" max="15622" width="9.5703125" style="890" customWidth="1"/>
    <col min="15623" max="15623" width="11.28515625" style="890" customWidth="1"/>
    <col min="15624" max="15624" width="12" style="890" customWidth="1"/>
    <col min="15625" max="15627" width="9.5703125" style="890" customWidth="1"/>
    <col min="15628" max="15628" width="12" style="890" customWidth="1"/>
    <col min="15629" max="15629" width="12" style="890" bestFit="1" customWidth="1"/>
    <col min="15630" max="15632" width="9.5703125" style="890" customWidth="1"/>
    <col min="15633" max="15633" width="2.28515625" style="890" customWidth="1"/>
    <col min="15634" max="15636" width="10.28515625" style="890" customWidth="1"/>
    <col min="15637" max="15637" width="13.28515625" style="890" customWidth="1"/>
    <col min="15638" max="15638" width="21.85546875" style="890" customWidth="1"/>
    <col min="15639" max="15639" width="14.140625" style="890" customWidth="1"/>
    <col min="15640" max="15641" width="10.28515625" style="890" customWidth="1"/>
    <col min="15642" max="15642" width="9.140625" style="890"/>
    <col min="15643" max="15643" width="13.140625" style="890" customWidth="1"/>
    <col min="15644" max="15644" width="9.5703125" style="890" bestFit="1" customWidth="1"/>
    <col min="15645" max="15647" width="9.140625" style="890"/>
    <col min="15648" max="15648" width="9.5703125" style="890" bestFit="1" customWidth="1"/>
    <col min="15649" max="15872" width="9.140625" style="890"/>
    <col min="15873" max="15878" width="9.5703125" style="890" customWidth="1"/>
    <col min="15879" max="15879" width="11.28515625" style="890" customWidth="1"/>
    <col min="15880" max="15880" width="12" style="890" customWidth="1"/>
    <col min="15881" max="15883" width="9.5703125" style="890" customWidth="1"/>
    <col min="15884" max="15884" width="12" style="890" customWidth="1"/>
    <col min="15885" max="15885" width="12" style="890" bestFit="1" customWidth="1"/>
    <col min="15886" max="15888" width="9.5703125" style="890" customWidth="1"/>
    <col min="15889" max="15889" width="2.28515625" style="890" customWidth="1"/>
    <col min="15890" max="15892" width="10.28515625" style="890" customWidth="1"/>
    <col min="15893" max="15893" width="13.28515625" style="890" customWidth="1"/>
    <col min="15894" max="15894" width="21.85546875" style="890" customWidth="1"/>
    <col min="15895" max="15895" width="14.140625" style="890" customWidth="1"/>
    <col min="15896" max="15897" width="10.28515625" style="890" customWidth="1"/>
    <col min="15898" max="15898" width="9.140625" style="890"/>
    <col min="15899" max="15899" width="13.140625" style="890" customWidth="1"/>
    <col min="15900" max="15900" width="9.5703125" style="890" bestFit="1" customWidth="1"/>
    <col min="15901" max="15903" width="9.140625" style="890"/>
    <col min="15904" max="15904" width="9.5703125" style="890" bestFit="1" customWidth="1"/>
    <col min="15905" max="16128" width="9.140625" style="890"/>
    <col min="16129" max="16134" width="9.5703125" style="890" customWidth="1"/>
    <col min="16135" max="16135" width="11.28515625" style="890" customWidth="1"/>
    <col min="16136" max="16136" width="12" style="890" customWidth="1"/>
    <col min="16137" max="16139" width="9.5703125" style="890" customWidth="1"/>
    <col min="16140" max="16140" width="12" style="890" customWidth="1"/>
    <col min="16141" max="16141" width="12" style="890" bestFit="1" customWidth="1"/>
    <col min="16142" max="16144" width="9.5703125" style="890" customWidth="1"/>
    <col min="16145" max="16145" width="2.28515625" style="890" customWidth="1"/>
    <col min="16146" max="16148" width="10.28515625" style="890" customWidth="1"/>
    <col min="16149" max="16149" width="13.28515625" style="890" customWidth="1"/>
    <col min="16150" max="16150" width="21.85546875" style="890" customWidth="1"/>
    <col min="16151" max="16151" width="14.140625" style="890" customWidth="1"/>
    <col min="16152" max="16153" width="10.28515625" style="890" customWidth="1"/>
    <col min="16154" max="16154" width="9.140625" style="890"/>
    <col min="16155" max="16155" width="13.140625" style="890" customWidth="1"/>
    <col min="16156" max="16156" width="9.5703125" style="890" bestFit="1" customWidth="1"/>
    <col min="16157" max="16159" width="9.140625" style="890"/>
    <col min="16160" max="16160" width="9.5703125" style="890" bestFit="1" customWidth="1"/>
    <col min="16161" max="16384" width="9.140625" style="890"/>
  </cols>
  <sheetData>
    <row r="1" spans="2:30" ht="24.75" customHeight="1">
      <c r="E1" s="1193" t="s">
        <v>986</v>
      </c>
      <c r="F1" s="1193"/>
      <c r="G1" s="1193"/>
      <c r="H1" s="1193"/>
      <c r="I1" s="1193"/>
      <c r="J1" s="1193"/>
      <c r="K1" s="1193"/>
      <c r="L1" s="1193"/>
    </row>
    <row r="2" spans="2:30" ht="20.25" customHeight="1">
      <c r="B2" s="1090" t="s">
        <v>987</v>
      </c>
      <c r="F2" s="1194" t="str">
        <f>REPT('BASIC CLIENT INFO'!B2,1)</f>
        <v/>
      </c>
      <c r="G2" s="1194"/>
      <c r="H2" s="1194"/>
      <c r="I2" s="1194"/>
      <c r="J2" s="1194"/>
      <c r="K2" s="1194"/>
      <c r="L2" s="1091"/>
      <c r="N2" s="1090" t="s">
        <v>988</v>
      </c>
    </row>
    <row r="3" spans="2:30" ht="22.5" customHeight="1">
      <c r="B3" s="1189">
        <f>SUM('P&amp;L COMPARISONS'!B8)/'P&amp;L COMPARISONS'!B6*12</f>
        <v>0</v>
      </c>
      <c r="C3" s="1189"/>
      <c r="D3" s="1092" t="s">
        <v>1004</v>
      </c>
      <c r="G3" s="26" t="str">
        <f>REPT('BASIC CLIENT INFO'!D3,1)</f>
        <v/>
      </c>
      <c r="I3" s="1188" t="str">
        <f>REPT('BASIC CLIENT INFO'!F3,1)</f>
        <v/>
      </c>
      <c r="J3" s="1188"/>
      <c r="N3" s="1189">
        <f>SUM(B3)*I13+B3</f>
        <v>0</v>
      </c>
      <c r="O3" s="1189"/>
    </row>
    <row r="4" spans="2:30" ht="15" customHeight="1">
      <c r="D4" s="1080"/>
      <c r="E4" s="1093"/>
      <c r="G4" s="1190"/>
      <c r="H4" s="1190"/>
      <c r="I4" s="1190"/>
      <c r="J4" s="1190"/>
      <c r="K4" s="1116"/>
      <c r="L4" s="1094"/>
      <c r="M4" s="41"/>
      <c r="N4" s="1191"/>
      <c r="O4" s="1191"/>
      <c r="AB4" s="4"/>
      <c r="AC4" s="1068"/>
      <c r="AD4" s="1068"/>
    </row>
    <row r="5" spans="2:30" ht="15" customHeight="1">
      <c r="D5" s="1080"/>
      <c r="E5" s="1069"/>
      <c r="G5" s="1081"/>
      <c r="H5" s="1081"/>
      <c r="I5" s="1081"/>
      <c r="J5" s="1081"/>
      <c r="L5" s="1094"/>
      <c r="M5" s="1115"/>
      <c r="AB5" s="4"/>
      <c r="AC5" s="1068"/>
      <c r="AD5" s="1068"/>
    </row>
    <row r="6" spans="2:30" ht="15" customHeight="1">
      <c r="D6" s="1080"/>
      <c r="E6" s="1069"/>
      <c r="G6" s="1081"/>
      <c r="H6" s="1081"/>
      <c r="I6" s="1081"/>
      <c r="J6" s="1081"/>
      <c r="L6" s="1094"/>
      <c r="M6" s="41"/>
      <c r="AB6" s="4"/>
      <c r="AC6" s="1068"/>
      <c r="AD6" s="1068"/>
    </row>
    <row r="7" spans="2:30" ht="15" customHeight="1">
      <c r="D7" s="1080"/>
      <c r="E7" s="1093"/>
      <c r="G7" s="1190"/>
      <c r="H7" s="1190"/>
      <c r="I7" s="1190"/>
      <c r="J7" s="1190"/>
      <c r="M7" s="41"/>
      <c r="AB7" s="4"/>
      <c r="AC7" s="1068"/>
      <c r="AD7" s="1068"/>
    </row>
    <row r="8" spans="2:30" ht="15" customHeight="1">
      <c r="D8" s="1095"/>
      <c r="E8" s="1069"/>
      <c r="G8" s="1081"/>
      <c r="H8" s="1096"/>
      <c r="I8" s="1097"/>
      <c r="J8" s="1081"/>
      <c r="L8" s="1098"/>
      <c r="M8" s="41"/>
      <c r="AB8" s="4"/>
      <c r="AC8" s="1068"/>
      <c r="AD8" s="1068"/>
    </row>
    <row r="9" spans="2:30" ht="15" customHeight="1">
      <c r="B9" s="1178"/>
      <c r="C9" s="1178"/>
      <c r="D9" s="1192" t="s">
        <v>989</v>
      </c>
      <c r="E9" s="1192"/>
      <c r="F9" s="1192"/>
      <c r="G9" s="1081"/>
      <c r="H9" s="1081"/>
      <c r="I9" s="1081"/>
      <c r="J9" s="1081"/>
      <c r="L9" s="1192" t="s">
        <v>990</v>
      </c>
      <c r="M9" s="1192"/>
      <c r="U9" s="1070"/>
      <c r="W9" s="1070"/>
      <c r="AB9" s="4"/>
      <c r="AC9" s="1068"/>
      <c r="AD9" s="1068"/>
    </row>
    <row r="10" spans="2:30" ht="18">
      <c r="B10" s="1178"/>
      <c r="C10" s="1178"/>
      <c r="D10" s="1192" t="e">
        <f>SUM(D11)/B3</f>
        <v>#DIV/0!</v>
      </c>
      <c r="E10" s="1192"/>
      <c r="F10" s="1117"/>
      <c r="G10" s="1099"/>
      <c r="H10" s="1099"/>
      <c r="I10" s="1099"/>
      <c r="J10" s="1099"/>
      <c r="L10" s="1192" t="e">
        <f>SUM(D10)+I14</f>
        <v>#DIV/0!</v>
      </c>
      <c r="M10" s="1192"/>
      <c r="U10" s="1071"/>
      <c r="W10" s="1072"/>
      <c r="AB10" s="4"/>
      <c r="AC10" s="1068"/>
      <c r="AD10" s="1068"/>
    </row>
    <row r="11" spans="2:30" ht="18">
      <c r="B11" s="1178"/>
      <c r="C11" s="1178"/>
      <c r="D11" s="1196">
        <f>SUM(B3)-D20</f>
        <v>0</v>
      </c>
      <c r="E11" s="1196"/>
      <c r="F11" s="1117"/>
      <c r="G11" s="1081"/>
      <c r="H11" s="1081"/>
      <c r="J11" s="1081"/>
      <c r="L11" s="1196" t="e">
        <f>L10*$N$3</f>
        <v>#DIV/0!</v>
      </c>
      <c r="M11" s="1196"/>
      <c r="U11" s="1073"/>
      <c r="W11" s="1072"/>
      <c r="AB11" s="4"/>
      <c r="AC11" s="1068"/>
      <c r="AD11" s="1068"/>
    </row>
    <row r="12" spans="2:30" ht="18.75" thickBot="1">
      <c r="B12" s="1178"/>
      <c r="C12" s="1178"/>
      <c r="D12" s="1080"/>
      <c r="E12" s="1069"/>
      <c r="J12" s="1081"/>
      <c r="M12" s="41"/>
      <c r="U12" s="1073"/>
      <c r="W12" s="1072"/>
      <c r="AB12" s="4"/>
      <c r="AC12" s="1068"/>
      <c r="AD12" s="1068"/>
    </row>
    <row r="13" spans="2:30" ht="18.75" thickBot="1">
      <c r="B13" s="1178"/>
      <c r="C13" s="1178"/>
      <c r="D13" s="1080"/>
      <c r="E13" s="1069"/>
      <c r="G13" s="1094" t="s">
        <v>1007</v>
      </c>
      <c r="H13" s="1081"/>
      <c r="I13" s="1125">
        <v>0.1</v>
      </c>
      <c r="J13" s="1099"/>
      <c r="M13" s="41"/>
      <c r="U13" s="1073"/>
      <c r="W13" s="1072"/>
      <c r="AB13" s="4"/>
      <c r="AC13" s="1068"/>
      <c r="AD13" s="1068"/>
    </row>
    <row r="14" spans="2:30" ht="18.75" thickBot="1">
      <c r="B14" s="1178"/>
      <c r="C14" s="1178"/>
      <c r="D14" s="1080"/>
      <c r="E14" s="1069"/>
      <c r="G14" s="1094" t="s">
        <v>1005</v>
      </c>
      <c r="H14" s="1099"/>
      <c r="I14" s="1125">
        <v>-0.08</v>
      </c>
      <c r="J14" s="1081"/>
      <c r="M14" s="41"/>
      <c r="U14" s="1073"/>
      <c r="W14" s="1072"/>
      <c r="AB14" s="4"/>
      <c r="AC14" s="1068"/>
      <c r="AD14" s="1068"/>
    </row>
    <row r="15" spans="2:30" ht="19.5" customHeight="1" thickBot="1">
      <c r="B15" s="1178"/>
      <c r="C15" s="1178"/>
      <c r="D15" s="1080"/>
      <c r="E15" s="1069"/>
      <c r="G15" s="1094" t="s">
        <v>1006</v>
      </c>
      <c r="H15" s="1081"/>
      <c r="I15" s="1118">
        <v>60000</v>
      </c>
      <c r="J15" s="1099"/>
      <c r="M15" s="41"/>
      <c r="U15" s="1073"/>
      <c r="W15" s="1072"/>
      <c r="AB15" s="4"/>
      <c r="AC15" s="1068"/>
      <c r="AD15" s="1068"/>
    </row>
    <row r="16" spans="2:30" ht="15" customHeight="1">
      <c r="B16" s="1178"/>
      <c r="C16" s="1178"/>
      <c r="D16" s="1198"/>
      <c r="E16" s="1198"/>
      <c r="G16" s="1190"/>
      <c r="H16" s="1190"/>
      <c r="I16" s="1190"/>
      <c r="J16" s="1190"/>
      <c r="M16" s="41"/>
      <c r="U16" s="1073"/>
      <c r="W16" s="1074"/>
      <c r="AB16" s="4"/>
      <c r="AC16" s="1068"/>
      <c r="AD16" s="1068"/>
    </row>
    <row r="17" spans="2:36" ht="15" customHeight="1">
      <c r="B17" s="1178"/>
      <c r="C17" s="1178"/>
      <c r="D17" s="1095"/>
      <c r="E17" s="1069"/>
      <c r="G17" s="1081"/>
      <c r="H17" s="1081"/>
      <c r="I17" s="1081"/>
      <c r="J17" s="1081"/>
      <c r="L17" s="1098"/>
      <c r="M17" s="41"/>
      <c r="U17" s="1073"/>
      <c r="W17" s="1070"/>
      <c r="AB17" s="14"/>
    </row>
    <row r="18" spans="2:36" ht="15" customHeight="1">
      <c r="B18" s="1178"/>
      <c r="C18" s="1178"/>
      <c r="D18" s="1195" t="s">
        <v>991</v>
      </c>
      <c r="E18" s="1195"/>
      <c r="F18" s="1195"/>
      <c r="G18" s="1081"/>
      <c r="H18" s="1081"/>
      <c r="I18" s="1081"/>
      <c r="J18" s="1081"/>
      <c r="K18" s="1195" t="s">
        <v>992</v>
      </c>
      <c r="L18" s="1195"/>
      <c r="M18" s="1195"/>
      <c r="U18" s="1073"/>
      <c r="W18" s="1075"/>
      <c r="X18" s="1068"/>
    </row>
    <row r="19" spans="2:36" ht="15" customHeight="1">
      <c r="B19" s="1178"/>
      <c r="C19" s="1178"/>
      <c r="D19" s="1195">
        <f>SUM('P&amp;L COMPARISONS'!C17)</f>
        <v>0</v>
      </c>
      <c r="E19" s="1195"/>
      <c r="F19" s="1119"/>
      <c r="G19" s="1190"/>
      <c r="H19" s="1190"/>
      <c r="I19" s="1190"/>
      <c r="J19" s="1190"/>
      <c r="K19" s="1119"/>
      <c r="L19" s="1195" t="e">
        <f>SUM(L20)/N3</f>
        <v>#DIV/0!</v>
      </c>
      <c r="M19" s="1195"/>
      <c r="U19" s="1073"/>
      <c r="W19" s="1075"/>
      <c r="X19" s="1068"/>
    </row>
    <row r="20" spans="2:36" ht="15" customHeight="1">
      <c r="B20" s="1178"/>
      <c r="C20" s="1178"/>
      <c r="D20" s="1197">
        <f>SUM(B3*D19)</f>
        <v>0</v>
      </c>
      <c r="E20" s="1197"/>
      <c r="F20" s="1119"/>
      <c r="G20" s="1081"/>
      <c r="H20" s="1081"/>
      <c r="I20" s="1081"/>
      <c r="J20" s="1081"/>
      <c r="K20" s="1119"/>
      <c r="L20" s="1197" t="e">
        <f>SUM(N3)-L11</f>
        <v>#DIV/0!</v>
      </c>
      <c r="M20" s="1197"/>
      <c r="U20" s="1073"/>
      <c r="W20" s="1075"/>
      <c r="X20" s="1068"/>
    </row>
    <row r="21" spans="2:36" ht="15" customHeight="1">
      <c r="B21" s="1178"/>
      <c r="C21" s="1178"/>
      <c r="D21" s="1080"/>
      <c r="E21" s="1093"/>
      <c r="G21" s="1081"/>
      <c r="H21" s="1081"/>
      <c r="I21" s="1081"/>
      <c r="J21" s="1081"/>
      <c r="M21" s="41"/>
      <c r="U21" s="1073"/>
      <c r="W21" s="1075"/>
      <c r="X21" s="1068"/>
    </row>
    <row r="22" spans="2:36" ht="15" customHeight="1">
      <c r="B22" s="1178"/>
      <c r="C22" s="1178"/>
      <c r="D22" s="1095"/>
      <c r="E22" s="41"/>
      <c r="G22" s="1190"/>
      <c r="H22" s="1190"/>
      <c r="I22" s="1190"/>
      <c r="J22" s="1190"/>
      <c r="L22" s="1098"/>
      <c r="M22" s="41"/>
      <c r="U22" s="1071"/>
      <c r="W22" s="1075"/>
      <c r="X22" s="1068"/>
    </row>
    <row r="23" spans="2:36" ht="15" customHeight="1">
      <c r="B23" s="1178"/>
      <c r="C23" s="1178"/>
      <c r="D23" s="1199" t="s">
        <v>993</v>
      </c>
      <c r="E23" s="1199"/>
      <c r="F23" s="1199"/>
      <c r="G23" s="1081"/>
      <c r="H23" s="1081"/>
      <c r="I23" s="1081"/>
      <c r="J23" s="1081"/>
      <c r="L23" s="1199" t="s">
        <v>994</v>
      </c>
      <c r="M23" s="1199"/>
      <c r="W23" s="1076"/>
      <c r="X23" s="1068"/>
      <c r="AA23" s="1068"/>
      <c r="AB23" s="1068"/>
      <c r="AC23" s="1068"/>
      <c r="AD23" s="1077"/>
      <c r="AE23" s="1068"/>
      <c r="AF23" s="1068"/>
    </row>
    <row r="24" spans="2:36" ht="15" customHeight="1">
      <c r="B24" s="1178"/>
      <c r="C24" s="1178"/>
      <c r="D24" s="1199" t="e">
        <f>SUM(D25)/B3</f>
        <v>#DIV/0!</v>
      </c>
      <c r="E24" s="1199"/>
      <c r="F24" s="1120"/>
      <c r="G24" s="1081"/>
      <c r="H24" s="1081"/>
      <c r="I24" s="1081"/>
      <c r="J24" s="1081"/>
      <c r="L24" s="1199" t="e">
        <f>SUM(L25)/N3</f>
        <v>#DIV/0!</v>
      </c>
      <c r="M24" s="1199"/>
      <c r="W24" s="1078"/>
      <c r="X24" s="1068"/>
      <c r="Z24" s="14"/>
      <c r="AA24" s="1077"/>
      <c r="AB24" s="1077"/>
      <c r="AC24" s="1077"/>
      <c r="AD24" s="1077"/>
      <c r="AE24" s="4"/>
      <c r="AF24" s="1077"/>
      <c r="AI24" s="1079"/>
      <c r="AJ24" s="14"/>
    </row>
    <row r="25" spans="2:36" ht="15" customHeight="1">
      <c r="B25" s="1178"/>
      <c r="C25" s="1178"/>
      <c r="D25" s="1201">
        <f>SUM('P&amp;L COMPARISONS'!B36)/'P&amp;L COMPARISONS'!B6*12</f>
        <v>-476609</v>
      </c>
      <c r="E25" s="1201"/>
      <c r="F25" s="1120"/>
      <c r="G25" s="1081"/>
      <c r="H25" s="1081"/>
      <c r="I25" s="1081"/>
      <c r="J25" s="1081"/>
      <c r="L25" s="1201">
        <f>SUM(D25)+I15</f>
        <v>-416609</v>
      </c>
      <c r="M25" s="1201"/>
      <c r="W25" s="1075"/>
      <c r="X25" s="1068"/>
      <c r="Z25" s="14"/>
      <c r="AA25" s="1077"/>
      <c r="AB25" s="1077"/>
      <c r="AC25" s="1077"/>
      <c r="AD25" s="1077"/>
      <c r="AE25" s="4"/>
      <c r="AF25" s="1077"/>
      <c r="AI25" s="1079"/>
      <c r="AJ25" s="14"/>
    </row>
    <row r="26" spans="2:36" ht="15" customHeight="1">
      <c r="D26" s="1080"/>
      <c r="E26" s="1069"/>
      <c r="G26" s="1081"/>
      <c r="H26" s="1081"/>
      <c r="I26" s="1081"/>
      <c r="J26" s="1081"/>
      <c r="M26" s="41"/>
      <c r="W26" s="1075"/>
      <c r="X26" s="1068"/>
      <c r="Z26" s="14"/>
      <c r="AA26" s="1077"/>
      <c r="AB26" s="1077"/>
      <c r="AC26" s="1077"/>
      <c r="AD26" s="1077"/>
      <c r="AE26" s="4"/>
      <c r="AF26" s="1077"/>
      <c r="AI26" s="1079"/>
      <c r="AJ26" s="14"/>
    </row>
    <row r="27" spans="2:36" ht="15" customHeight="1">
      <c r="D27" s="1080"/>
      <c r="E27" s="1069"/>
      <c r="G27" s="1081"/>
      <c r="H27" s="1081"/>
      <c r="I27" s="1081"/>
      <c r="J27" s="1081"/>
      <c r="M27" s="41"/>
      <c r="W27" s="1075"/>
      <c r="X27" s="1068"/>
      <c r="Z27" s="14"/>
      <c r="AA27" s="1077"/>
      <c r="AB27" s="1077"/>
      <c r="AC27" s="1077"/>
      <c r="AD27" s="1077"/>
      <c r="AE27" s="4"/>
      <c r="AF27" s="1077"/>
      <c r="AI27" s="1079">
        <f>AD28-AD26-AD25</f>
        <v>0</v>
      </c>
      <c r="AJ27" s="14"/>
    </row>
    <row r="28" spans="2:36" ht="15" customHeight="1">
      <c r="D28" s="1080"/>
      <c r="E28" s="1069"/>
      <c r="G28" s="1081"/>
      <c r="H28" s="1081"/>
      <c r="I28" s="1081"/>
      <c r="J28" s="1081"/>
      <c r="M28" s="41"/>
      <c r="Z28" s="14"/>
      <c r="AA28" s="1077"/>
      <c r="AB28" s="1077"/>
      <c r="AC28" s="1077"/>
      <c r="AD28" s="1077"/>
      <c r="AE28" s="4"/>
      <c r="AF28" s="1077"/>
      <c r="AI28" s="1079"/>
      <c r="AJ28" s="14"/>
    </row>
    <row r="29" spans="2:36" ht="15" customHeight="1">
      <c r="D29" s="1080"/>
      <c r="E29" s="1069"/>
      <c r="G29" s="1190"/>
      <c r="H29" s="1190"/>
      <c r="I29" s="1190"/>
      <c r="J29" s="1190"/>
      <c r="M29" s="41"/>
      <c r="Z29" s="14"/>
      <c r="AA29" s="1077"/>
      <c r="AB29" s="1077"/>
      <c r="AC29" s="1077"/>
      <c r="AD29" s="1077"/>
      <c r="AE29" s="4"/>
      <c r="AF29" s="1077"/>
      <c r="AI29" s="1079"/>
      <c r="AJ29" s="14"/>
    </row>
    <row r="30" spans="2:36" ht="15" customHeight="1">
      <c r="D30" s="1095"/>
      <c r="E30" s="1069"/>
      <c r="G30" s="1081"/>
      <c r="H30" s="1081"/>
      <c r="I30" s="1081"/>
      <c r="J30" s="1081"/>
      <c r="K30" s="1123"/>
      <c r="L30" s="1124" t="s">
        <v>995</v>
      </c>
      <c r="M30" s="1121" t="e">
        <f>SUM(M32-M31)</f>
        <v>#DIV/0!</v>
      </c>
      <c r="Z30" s="14"/>
      <c r="AE30" s="1077"/>
      <c r="AF30" s="1077"/>
      <c r="AI30" s="1079"/>
      <c r="AJ30" s="14"/>
    </row>
    <row r="31" spans="2:36" ht="15" customHeight="1">
      <c r="D31" s="1121" t="s">
        <v>996</v>
      </c>
      <c r="E31" s="1122"/>
      <c r="G31" s="1081"/>
      <c r="H31" s="1081"/>
      <c r="I31" s="1081"/>
      <c r="J31" s="1081"/>
      <c r="K31" s="1123"/>
      <c r="L31" s="1124" t="s">
        <v>996</v>
      </c>
      <c r="M31" s="1121" t="e">
        <f>SUM(D32)</f>
        <v>#DIV/0!</v>
      </c>
      <c r="X31" s="1072"/>
      <c r="Z31" s="14"/>
      <c r="AE31" s="4"/>
      <c r="AF31" s="1077"/>
      <c r="AI31" s="1079"/>
      <c r="AJ31" s="14"/>
    </row>
    <row r="32" spans="2:36" ht="15" customHeight="1">
      <c r="D32" s="1200" t="e">
        <f>SUM(D33)/B3</f>
        <v>#DIV/0!</v>
      </c>
      <c r="E32" s="1200"/>
      <c r="G32" s="1190"/>
      <c r="H32" s="1190"/>
      <c r="I32" s="1190"/>
      <c r="J32" s="1190"/>
      <c r="K32" s="1123"/>
      <c r="L32" s="1124" t="s">
        <v>997</v>
      </c>
      <c r="M32" s="1121" t="e">
        <f>SUM(L33)/N3</f>
        <v>#DIV/0!</v>
      </c>
      <c r="AE32" s="4"/>
      <c r="AF32" s="1077"/>
    </row>
    <row r="33" spans="1:32" ht="15" customHeight="1" thickBot="1">
      <c r="D33" s="1202">
        <f>SUM(B3-D11-D25)</f>
        <v>476609</v>
      </c>
      <c r="E33" s="1202"/>
      <c r="G33" s="1099"/>
      <c r="H33" s="1099"/>
      <c r="I33" s="1099"/>
      <c r="J33" s="1099"/>
      <c r="K33" s="1123"/>
      <c r="L33" s="1202" t="e">
        <f>SUM(N3)-L11-L25</f>
        <v>#DIV/0!</v>
      </c>
      <c r="M33" s="1202"/>
      <c r="AE33" s="4"/>
      <c r="AF33" s="1077"/>
    </row>
    <row r="34" spans="1:32" ht="18.75" customHeight="1">
      <c r="D34" s="1100"/>
      <c r="E34" s="1100"/>
      <c r="F34" s="1103" t="s">
        <v>998</v>
      </c>
      <c r="G34" s="1104"/>
      <c r="H34" s="1105"/>
      <c r="I34" s="1105"/>
      <c r="J34" s="1205" t="e">
        <f>SUM(N3*D32)-D33</f>
        <v>#DIV/0!</v>
      </c>
      <c r="K34" s="1206"/>
      <c r="L34" s="1101"/>
      <c r="M34" s="1101"/>
      <c r="AE34" s="4"/>
      <c r="AF34" s="1077"/>
    </row>
    <row r="35" spans="1:32" ht="18.75" customHeight="1">
      <c r="D35" s="1080"/>
      <c r="E35" s="1069"/>
      <c r="F35" s="1106" t="s">
        <v>999</v>
      </c>
      <c r="G35" s="1107"/>
      <c r="H35" s="1108"/>
      <c r="I35" s="1108"/>
      <c r="J35" s="1207" t="e">
        <f>(B3*L19)-D20</f>
        <v>#DIV/0!</v>
      </c>
      <c r="K35" s="1208"/>
      <c r="M35" s="41"/>
    </row>
    <row r="36" spans="1:32" ht="18.75" customHeight="1">
      <c r="D36" s="1080"/>
      <c r="E36" s="1069"/>
      <c r="F36" s="1106" t="s">
        <v>1000</v>
      </c>
      <c r="G36" s="1107"/>
      <c r="H36" s="1108"/>
      <c r="I36" s="1108"/>
      <c r="J36" s="1207" t="e">
        <f>L20-D20</f>
        <v>#DIV/0!</v>
      </c>
      <c r="K36" s="1208"/>
      <c r="M36" s="41"/>
    </row>
    <row r="37" spans="1:32" ht="18.75" customHeight="1">
      <c r="D37" s="1080"/>
      <c r="E37" s="1069"/>
      <c r="F37" s="1106" t="s">
        <v>1001</v>
      </c>
      <c r="G37" s="1107"/>
      <c r="H37" s="1109"/>
      <c r="I37" s="1108"/>
      <c r="J37" s="1207">
        <f>D25-L25</f>
        <v>-60000</v>
      </c>
      <c r="K37" s="1208"/>
      <c r="M37" s="41"/>
      <c r="N37" s="1102"/>
    </row>
    <row r="38" spans="1:32" ht="18.75" customHeight="1">
      <c r="D38" s="1080"/>
      <c r="E38" s="1069"/>
      <c r="F38" s="1110" t="s">
        <v>1003</v>
      </c>
      <c r="G38" s="1111"/>
      <c r="H38" s="1112"/>
      <c r="I38" s="1112"/>
      <c r="J38" s="1209" t="e">
        <f>J36+J37</f>
        <v>#DIV/0!</v>
      </c>
      <c r="K38" s="1210"/>
      <c r="P38" s="1080"/>
      <c r="Q38" s="1069"/>
      <c r="AE38" s="1079"/>
      <c r="AF38" s="1079"/>
    </row>
    <row r="39" spans="1:32" ht="18" customHeight="1" thickBot="1">
      <c r="D39" s="1080"/>
      <c r="E39" s="1069"/>
      <c r="F39" s="1113" t="s">
        <v>1002</v>
      </c>
      <c r="G39" s="1114"/>
      <c r="H39" s="1114"/>
      <c r="I39" s="1114"/>
      <c r="J39" s="1203" t="e">
        <f>SUM(J38)/12</f>
        <v>#DIV/0!</v>
      </c>
      <c r="K39" s="1204"/>
      <c r="M39" s="41"/>
    </row>
    <row r="40" spans="1:32" ht="22.5" customHeight="1">
      <c r="A40" s="1193"/>
      <c r="B40" s="1193"/>
      <c r="C40" s="1193"/>
      <c r="D40" s="1193"/>
      <c r="E40" s="1193"/>
      <c r="F40" s="1193"/>
      <c r="G40" s="1193"/>
      <c r="H40" s="1193"/>
      <c r="I40" s="1193"/>
      <c r="J40" s="1193"/>
      <c r="K40" s="1193"/>
      <c r="L40" s="1193"/>
      <c r="M40" s="1193"/>
      <c r="N40" s="1193"/>
      <c r="O40" s="1193"/>
      <c r="P40" s="1193"/>
      <c r="Q40" s="1193"/>
    </row>
    <row r="41" spans="1:32" ht="15" customHeight="1">
      <c r="D41" s="1080"/>
      <c r="E41" s="1082"/>
      <c r="G41" s="1190"/>
      <c r="H41" s="1190"/>
      <c r="I41" s="1190"/>
      <c r="J41" s="1190"/>
      <c r="M41" s="41"/>
    </row>
    <row r="42" spans="1:32" ht="15" customHeight="1">
      <c r="D42" s="1083"/>
      <c r="E42" s="1083"/>
      <c r="G42" s="1081"/>
      <c r="H42" s="1081"/>
      <c r="I42" s="1081"/>
      <c r="J42" s="1081"/>
      <c r="M42" s="1084"/>
    </row>
    <row r="43" spans="1:32" ht="15" customHeight="1">
      <c r="D43" s="1083"/>
      <c r="E43" s="1083"/>
    </row>
    <row r="44" spans="1:32" ht="15">
      <c r="D44" s="1083"/>
      <c r="E44" s="1083"/>
    </row>
    <row r="45" spans="1:32" ht="15">
      <c r="D45" s="1083"/>
      <c r="E45" s="1083"/>
    </row>
    <row r="46" spans="1:32" ht="15">
      <c r="D46" s="1083"/>
      <c r="E46" s="1083"/>
    </row>
    <row r="47" spans="1:32" ht="15">
      <c r="D47" s="1083"/>
      <c r="E47" s="1083"/>
    </row>
    <row r="48" spans="1:32" ht="15">
      <c r="D48" s="1083"/>
      <c r="E48" s="1083"/>
    </row>
    <row r="49" spans="4:5" ht="15">
      <c r="D49" s="1083"/>
      <c r="E49" s="1083"/>
    </row>
    <row r="51" spans="4:5" ht="15">
      <c r="D51" s="1083"/>
      <c r="E51" s="1083"/>
    </row>
    <row r="52" spans="4:5" ht="15">
      <c r="D52" s="1083"/>
      <c r="E52" s="1083"/>
    </row>
    <row r="53" spans="4:5" ht="15">
      <c r="D53" s="1083"/>
      <c r="E53" s="1083"/>
    </row>
    <row r="54" spans="4:5" ht="15">
      <c r="D54" s="1083"/>
      <c r="E54" s="1083"/>
    </row>
    <row r="55" spans="4:5" ht="15">
      <c r="D55" s="1083"/>
      <c r="E55" s="1083"/>
    </row>
    <row r="56" spans="4:5" ht="15">
      <c r="D56" s="1083"/>
      <c r="E56" s="1083"/>
    </row>
    <row r="57" spans="4:5" ht="15">
      <c r="D57" s="1083"/>
      <c r="E57" s="1083"/>
    </row>
    <row r="58" spans="4:5" ht="15">
      <c r="D58" s="1083"/>
      <c r="E58" s="1083"/>
    </row>
    <row r="60" spans="4:5" ht="15">
      <c r="D60" s="1083"/>
      <c r="E60" s="1083"/>
    </row>
    <row r="61" spans="4:5" ht="15">
      <c r="D61" s="1083"/>
      <c r="E61" s="1083"/>
    </row>
    <row r="62" spans="4:5" ht="15">
      <c r="D62" s="1083"/>
      <c r="E62" s="1083"/>
    </row>
    <row r="63" spans="4:5" ht="15">
      <c r="D63" s="1083"/>
      <c r="E63" s="1083"/>
    </row>
    <row r="64" spans="4:5" ht="15.75">
      <c r="D64" s="1085"/>
      <c r="E64" s="1085"/>
    </row>
    <row r="66" spans="4:13">
      <c r="D66" s="1086"/>
      <c r="E66" s="1086"/>
      <c r="F66" s="1087"/>
      <c r="H66" s="1088"/>
      <c r="J66" s="1086"/>
      <c r="K66" s="1087"/>
      <c r="M66" s="1088"/>
    </row>
    <row r="67" spans="4:13">
      <c r="D67" s="1086"/>
      <c r="E67" s="1086"/>
      <c r="F67" s="1087"/>
      <c r="H67" s="1089"/>
      <c r="J67" s="1086"/>
      <c r="K67" s="1087"/>
      <c r="M67" s="1089"/>
    </row>
    <row r="68" spans="4:13">
      <c r="D68" s="1086"/>
      <c r="E68" s="1086"/>
      <c r="F68" s="1087"/>
      <c r="H68" s="1089"/>
      <c r="J68" s="1086"/>
      <c r="K68" s="1087"/>
      <c r="M68" s="1089"/>
    </row>
    <row r="69" spans="4:13">
      <c r="D69" s="1086"/>
      <c r="E69" s="1086"/>
      <c r="F69" s="1087"/>
      <c r="H69" s="1089"/>
      <c r="J69" s="1086"/>
      <c r="K69" s="1087"/>
      <c r="M69" s="1089"/>
    </row>
  </sheetData>
  <mergeCells count="43">
    <mergeCell ref="D33:E33"/>
    <mergeCell ref="L33:M33"/>
    <mergeCell ref="G41:J41"/>
    <mergeCell ref="J39:K39"/>
    <mergeCell ref="D9:F9"/>
    <mergeCell ref="D18:F18"/>
    <mergeCell ref="D23:F23"/>
    <mergeCell ref="K18:M18"/>
    <mergeCell ref="L23:M23"/>
    <mergeCell ref="L9:M9"/>
    <mergeCell ref="J34:K34"/>
    <mergeCell ref="J35:K35"/>
    <mergeCell ref="J36:K36"/>
    <mergeCell ref="J37:K37"/>
    <mergeCell ref="J38:K38"/>
    <mergeCell ref="A40:Q40"/>
    <mergeCell ref="G22:J22"/>
    <mergeCell ref="D24:E24"/>
    <mergeCell ref="L24:M24"/>
    <mergeCell ref="G29:J29"/>
    <mergeCell ref="D32:E32"/>
    <mergeCell ref="G32:J32"/>
    <mergeCell ref="D25:E25"/>
    <mergeCell ref="L25:M25"/>
    <mergeCell ref="L19:M19"/>
    <mergeCell ref="D11:E11"/>
    <mergeCell ref="L11:M11"/>
    <mergeCell ref="D20:E20"/>
    <mergeCell ref="L20:M20"/>
    <mergeCell ref="D16:E16"/>
    <mergeCell ref="G16:J16"/>
    <mergeCell ref="B3:C3"/>
    <mergeCell ref="D19:E19"/>
    <mergeCell ref="G19:J19"/>
    <mergeCell ref="G7:J7"/>
    <mergeCell ref="D10:E10"/>
    <mergeCell ref="I3:J3"/>
    <mergeCell ref="N3:O3"/>
    <mergeCell ref="G4:J4"/>
    <mergeCell ref="N4:O4"/>
    <mergeCell ref="L10:M10"/>
    <mergeCell ref="E1:L1"/>
    <mergeCell ref="F2:K2"/>
  </mergeCells>
  <printOptions horizontalCentered="1" verticalCentered="1"/>
  <pageMargins left="0.5" right="0.5" top="1.43" bottom="0.61" header="0.52" footer="0.25"/>
  <pageSetup scale="71" orientation="landscape" horizontalDpi="4294967293" verticalDpi="4294967293" r:id="rId1"/>
  <headerFooter scaleWithDoc="0">
    <oddHeader>&amp;L&amp;G</oddHeader>
    <oddFooter>&amp;Cwww.belfieldinc.com</oddFooter>
  </headerFooter>
  <rowBreaks count="2" manualBreakCount="2">
    <brk id="38" max="16383" man="1"/>
    <brk id="74" max="16383" man="1"/>
  </rowBreaks>
  <colBreaks count="3" manualBreakCount="3">
    <brk id="10" max="39" man="1"/>
    <brk id="15" max="39" man="1"/>
    <brk id="16" max="39"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print_sheet">
                <anchor>
                  <from>
                    <xdr:col>16</xdr:col>
                    <xdr:colOff>9525</xdr:colOff>
                    <xdr:row>0</xdr:row>
                    <xdr:rowOff>257175</xdr:rowOff>
                  </from>
                  <to>
                    <xdr:col>18</xdr:col>
                    <xdr:colOff>419100</xdr:colOff>
                    <xdr:row>2</xdr:row>
                    <xdr:rowOff>123825</xdr:rowOff>
                  </to>
                </anchor>
              </controlPr>
            </control>
          </mc:Choice>
        </mc:AlternateContent>
        <mc:AlternateContent xmlns:mc="http://schemas.openxmlformats.org/markup-compatibility/2006">
          <mc:Choice Requires="x14">
            <control shapeId="18434" r:id="rId6" name="Button 2">
              <controlPr defaultSize="0" print="0" autoFill="0" autoPict="0" macro="[0]!PLCOMPARISONS_Button20_Click">
                <anchor>
                  <from>
                    <xdr:col>0</xdr:col>
                    <xdr:colOff>38100</xdr:colOff>
                    <xdr:row>0</xdr:row>
                    <xdr:rowOff>19050</xdr:rowOff>
                  </from>
                  <to>
                    <xdr:col>2</xdr:col>
                    <xdr:colOff>104775</xdr:colOff>
                    <xdr:row>1</xdr:row>
                    <xdr:rowOff>57150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indexed="11"/>
    <pageSetUpPr fitToPage="1"/>
  </sheetPr>
  <dimension ref="A1:L43"/>
  <sheetViews>
    <sheetView showGridLines="0" showRowColHeaders="0" view="pageLayout" zoomScale="87" zoomScaleNormal="80" zoomScaleSheetLayoutView="100" zoomScalePageLayoutView="87" workbookViewId="0"/>
  </sheetViews>
  <sheetFormatPr defaultColWidth="9.140625" defaultRowHeight="12.75"/>
  <cols>
    <col min="1" max="1" width="32.7109375" style="915" customWidth="1"/>
    <col min="2" max="2" width="20.7109375" style="915" customWidth="1"/>
    <col min="3" max="3" width="11.7109375" style="926" customWidth="1"/>
    <col min="4" max="4" width="2.7109375" style="915" customWidth="1"/>
    <col min="5" max="5" width="20.7109375" style="915" customWidth="1"/>
    <col min="6" max="6" width="11.7109375" style="915" customWidth="1"/>
    <col min="7" max="7" width="2.7109375" style="915" customWidth="1"/>
    <col min="8" max="8" width="20.7109375" style="915" customWidth="1"/>
    <col min="9" max="9" width="11.7109375" style="915" customWidth="1"/>
    <col min="10" max="10" width="2.7109375" style="915" customWidth="1"/>
    <col min="11" max="11" width="20.7109375" style="915" customWidth="1"/>
    <col min="12" max="12" width="11.7109375" style="915" customWidth="1"/>
    <col min="13" max="16384" width="9.140625" style="915"/>
  </cols>
  <sheetData>
    <row r="1" spans="1:12" ht="26.1" customHeight="1">
      <c r="A1" s="800"/>
      <c r="B1" s="790"/>
      <c r="C1" s="1211" t="str">
        <f>REPT('BASIC CLIENT INFO'!B2,1)</f>
        <v/>
      </c>
      <c r="D1" s="1211"/>
      <c r="E1" s="1211"/>
      <c r="F1" s="1211"/>
      <c r="G1" s="1211"/>
      <c r="H1" s="1211"/>
      <c r="I1" s="790"/>
      <c r="J1" s="790"/>
      <c r="K1" s="790"/>
      <c r="L1" s="790"/>
    </row>
    <row r="2" spans="1:12" ht="26.1" customHeight="1">
      <c r="B2" s="790"/>
      <c r="C2" s="927"/>
      <c r="D2" s="790"/>
      <c r="E2" s="928" t="str">
        <f>REPT('BASIC CLIENT INFO'!B3,1)</f>
        <v>Survey #</v>
      </c>
      <c r="F2" s="1212" t="str">
        <f>REPT('BASIC CLIENT INFO'!D3,1)</f>
        <v/>
      </c>
      <c r="G2" s="1212"/>
      <c r="H2" s="790"/>
      <c r="I2" s="790"/>
      <c r="J2" s="790"/>
      <c r="K2" s="790"/>
      <c r="L2" s="790"/>
    </row>
    <row r="3" spans="1:12" ht="26.1" customHeight="1" thickBot="1">
      <c r="A3" s="790"/>
      <c r="B3" s="790"/>
      <c r="C3" s="1213" t="s">
        <v>245</v>
      </c>
      <c r="D3" s="1213"/>
      <c r="E3" s="1213"/>
      <c r="F3" s="1213"/>
      <c r="G3" s="1213"/>
      <c r="H3" s="1213"/>
      <c r="I3" s="790"/>
      <c r="J3" s="790"/>
      <c r="K3" s="790"/>
      <c r="L3" s="790"/>
    </row>
    <row r="4" spans="1:12" ht="16.5" thickBot="1">
      <c r="A4" s="929" t="s">
        <v>224</v>
      </c>
      <c r="B4" s="930">
        <f>SUM('P&amp;L COMPARISONS'!B5)</f>
        <v>2025</v>
      </c>
      <c r="C4" s="931"/>
      <c r="D4" s="932"/>
      <c r="E4" s="923">
        <f>SUM('P&amp;L COMPARISONS'!E5)</f>
        <v>2024</v>
      </c>
      <c r="F4" s="933"/>
      <c r="G4" s="932"/>
      <c r="H4" s="923">
        <f>SUM('P&amp;L COMPARISONS'!H5)</f>
        <v>2023</v>
      </c>
      <c r="I4" s="933"/>
      <c r="J4" s="932"/>
      <c r="K4" s="923">
        <f>SUM('P&amp;L COMPARISONS'!K5)</f>
        <v>2022</v>
      </c>
      <c r="L4" s="933"/>
    </row>
    <row r="5" spans="1:12" ht="15.75">
      <c r="A5" s="929" t="s">
        <v>243</v>
      </c>
      <c r="B5" s="934">
        <f>SUM('P&amp;L COMPARISONS'!B6)</f>
        <v>12</v>
      </c>
      <c r="C5" s="931"/>
      <c r="D5" s="932"/>
      <c r="E5" s="935">
        <f>SUM('P&amp;L COMPARISONS'!E6)</f>
        <v>12</v>
      </c>
      <c r="F5" s="933"/>
      <c r="G5" s="932"/>
      <c r="H5" s="935">
        <v>12</v>
      </c>
      <c r="I5" s="933"/>
      <c r="J5" s="932"/>
      <c r="K5" s="935">
        <v>12</v>
      </c>
      <c r="L5" s="936"/>
    </row>
    <row r="6" spans="1:12" ht="15.75">
      <c r="A6" s="937" t="s">
        <v>245</v>
      </c>
      <c r="B6" s="938"/>
      <c r="C6" s="931"/>
      <c r="D6" s="932"/>
      <c r="E6" s="932"/>
      <c r="F6" s="933"/>
      <c r="G6" s="932"/>
      <c r="H6" s="932"/>
      <c r="I6" s="933"/>
      <c r="J6" s="932"/>
      <c r="K6" s="932"/>
      <c r="L6" s="933"/>
    </row>
    <row r="7" spans="1:12" ht="15">
      <c r="A7" s="988" t="s">
        <v>1079</v>
      </c>
      <c r="B7" s="1002">
        <v>0</v>
      </c>
      <c r="C7" s="939">
        <f>IFERROR(SUM(B7)/'P&amp;L COMPARISONS'!$B$8,0)</f>
        <v>0</v>
      </c>
      <c r="D7" s="932"/>
      <c r="E7" s="1002">
        <v>0</v>
      </c>
      <c r="F7" s="939">
        <f>IFERROR(SUM(E7)/'P&amp;L COMPARISONS'!$E$8,0)</f>
        <v>0</v>
      </c>
      <c r="G7" s="932"/>
      <c r="H7" s="1002">
        <v>0</v>
      </c>
      <c r="I7" s="939">
        <f>IFERROR(SUM(H7)/'P&amp;L COMPARISONS'!$H$8,0)</f>
        <v>0</v>
      </c>
      <c r="J7" s="932"/>
      <c r="K7" s="1002">
        <v>0</v>
      </c>
      <c r="L7" s="939">
        <f>IFERROR(SUM(K7)/'P&amp;L COMPARISONS'!$K$8,0)</f>
        <v>0</v>
      </c>
    </row>
    <row r="8" spans="1:12" ht="15">
      <c r="A8" s="988" t="s">
        <v>1066</v>
      </c>
      <c r="B8" s="1002">
        <v>0</v>
      </c>
      <c r="C8" s="939">
        <f>IFERROR(SUM(B8)/'P&amp;L COMPARISONS'!$B$8,0)</f>
        <v>0</v>
      </c>
      <c r="D8" s="932"/>
      <c r="E8" s="1002">
        <v>0</v>
      </c>
      <c r="F8" s="939">
        <f>IFERROR(SUM(E8)/'P&amp;L COMPARISONS'!$E$8,0)</f>
        <v>0</v>
      </c>
      <c r="G8" s="932"/>
      <c r="H8" s="1002">
        <v>0</v>
      </c>
      <c r="I8" s="939">
        <f>IFERROR(SUM(H8)/'P&amp;L COMPARISONS'!$H$8,0)</f>
        <v>0</v>
      </c>
      <c r="J8" s="932"/>
      <c r="K8" s="1002">
        <v>0</v>
      </c>
      <c r="L8" s="939">
        <f>IFERROR(SUM(K8)/'P&amp;L COMPARISONS'!$K$8,0)</f>
        <v>0</v>
      </c>
    </row>
    <row r="9" spans="1:12" ht="15">
      <c r="A9" s="988" t="s">
        <v>1081</v>
      </c>
      <c r="B9" s="1002">
        <v>0</v>
      </c>
      <c r="C9" s="939">
        <f>IFERROR(SUM(B9)/'P&amp;L COMPARISONS'!$B$8,0)</f>
        <v>0</v>
      </c>
      <c r="D9" s="932"/>
      <c r="E9" s="1002">
        <v>0</v>
      </c>
      <c r="F9" s="939">
        <f>IFERROR(SUM(E9)/'P&amp;L COMPARISONS'!$E$8,0)</f>
        <v>0</v>
      </c>
      <c r="G9" s="932"/>
      <c r="H9" s="1002">
        <v>0</v>
      </c>
      <c r="I9" s="939">
        <f>IFERROR(SUM(H9)/'P&amp;L COMPARISONS'!$H$8,0)</f>
        <v>0</v>
      </c>
      <c r="J9" s="932"/>
      <c r="K9" s="1002">
        <v>0</v>
      </c>
      <c r="L9" s="939">
        <f>IFERROR(SUM(K9)/'P&amp;L COMPARISONS'!$K$8,0)</f>
        <v>0</v>
      </c>
    </row>
    <row r="10" spans="1:12" ht="15">
      <c r="A10" s="1176" t="s">
        <v>1067</v>
      </c>
      <c r="B10" s="1002">
        <v>0</v>
      </c>
      <c r="C10" s="939">
        <f>IFERROR(SUM(B10)/'P&amp;L COMPARISONS'!$B$8,0)</f>
        <v>0</v>
      </c>
      <c r="D10" s="932"/>
      <c r="E10" s="1002">
        <v>0</v>
      </c>
      <c r="F10" s="939">
        <f>IFERROR(SUM(E10)/'P&amp;L COMPARISONS'!$E$8,0)</f>
        <v>0</v>
      </c>
      <c r="G10" s="932"/>
      <c r="H10" s="1002">
        <v>0</v>
      </c>
      <c r="I10" s="939">
        <f>IFERROR(SUM(H10)/'P&amp;L COMPARISONS'!$H$8,0)</f>
        <v>0</v>
      </c>
      <c r="J10" s="932"/>
      <c r="K10" s="1002">
        <v>0</v>
      </c>
      <c r="L10" s="939">
        <f>IFERROR(SUM(K10)/'P&amp;L COMPARISONS'!$K$8,0)</f>
        <v>0</v>
      </c>
    </row>
    <row r="11" spans="1:12" ht="15">
      <c r="A11" s="988"/>
      <c r="B11" s="1130">
        <v>0</v>
      </c>
      <c r="C11" s="939">
        <f>IFERROR(SUM(B11)/'P&amp;L COMPARISONS'!$B$8,0)</f>
        <v>0</v>
      </c>
      <c r="D11" s="932"/>
      <c r="E11" s="1002">
        <v>0</v>
      </c>
      <c r="F11" s="939">
        <f>IFERROR(SUM(E11)/'P&amp;L COMPARISONS'!$E$8,0)</f>
        <v>0</v>
      </c>
      <c r="G11" s="932"/>
      <c r="H11" s="1002">
        <v>0</v>
      </c>
      <c r="I11" s="939">
        <f>IFERROR(SUM(H11)/'P&amp;L COMPARISONS'!$H$8,0)</f>
        <v>0</v>
      </c>
      <c r="J11" s="932"/>
      <c r="K11" s="1002">
        <v>0</v>
      </c>
      <c r="L11" s="939">
        <f>IFERROR(SUM(K11)/'P&amp;L COMPARISONS'!$K$8,0)</f>
        <v>0</v>
      </c>
    </row>
    <row r="12" spans="1:12" ht="15">
      <c r="A12" s="988"/>
      <c r="B12" s="1002">
        <v>0</v>
      </c>
      <c r="C12" s="939">
        <f>IFERROR(SUM(B12)/'P&amp;L COMPARISONS'!$B$8,0)</f>
        <v>0</v>
      </c>
      <c r="D12" s="932"/>
      <c r="E12" s="1002">
        <v>0</v>
      </c>
      <c r="F12" s="939">
        <f>IFERROR(SUM(E12)/'P&amp;L COMPARISONS'!$E$8,0)</f>
        <v>0</v>
      </c>
      <c r="G12" s="932"/>
      <c r="H12" s="1002">
        <v>0</v>
      </c>
      <c r="I12" s="939">
        <f>IFERROR(SUM(H12)/'P&amp;L COMPARISONS'!$H$8,0)</f>
        <v>0</v>
      </c>
      <c r="J12" s="932"/>
      <c r="K12" s="1002">
        <v>0</v>
      </c>
      <c r="L12" s="939">
        <f>IFERROR(SUM(K12)/'P&amp;L COMPARISONS'!$K$8,0)</f>
        <v>0</v>
      </c>
    </row>
    <row r="13" spans="1:12" ht="15">
      <c r="A13" s="988"/>
      <c r="B13" s="1002">
        <v>0</v>
      </c>
      <c r="C13" s="939">
        <f>IFERROR(SUM(B13)/'P&amp;L COMPARISONS'!$B$8,0)</f>
        <v>0</v>
      </c>
      <c r="D13" s="932"/>
      <c r="E13" s="1002">
        <v>0</v>
      </c>
      <c r="F13" s="939">
        <f>IFERROR(SUM(E13)/'P&amp;L COMPARISONS'!$E$8,0)</f>
        <v>0</v>
      </c>
      <c r="G13" s="932"/>
      <c r="H13" s="1002">
        <v>0</v>
      </c>
      <c r="I13" s="939">
        <f>IFERROR(SUM(H13)/'P&amp;L COMPARISONS'!$H$8,0)</f>
        <v>0</v>
      </c>
      <c r="J13" s="932"/>
      <c r="K13" s="1002">
        <v>0</v>
      </c>
      <c r="L13" s="939">
        <f>IFERROR(SUM(K13)/'P&amp;L COMPARISONS'!$K$8,0)</f>
        <v>0</v>
      </c>
    </row>
    <row r="14" spans="1:12" ht="15">
      <c r="A14" s="988"/>
      <c r="B14" s="1002">
        <v>0</v>
      </c>
      <c r="C14" s="939">
        <f>IFERROR(SUM(B14)/'P&amp;L COMPARISONS'!$B$8,0)</f>
        <v>0</v>
      </c>
      <c r="D14" s="932"/>
      <c r="E14" s="1002">
        <v>0</v>
      </c>
      <c r="F14" s="939">
        <f>IFERROR(SUM(E14)/'P&amp;L COMPARISONS'!$E$8,0)</f>
        <v>0</v>
      </c>
      <c r="G14" s="932"/>
      <c r="H14" s="1002">
        <v>0</v>
      </c>
      <c r="I14" s="939">
        <f>IFERROR(SUM(H14)/'P&amp;L COMPARISONS'!$H$8,0)</f>
        <v>0</v>
      </c>
      <c r="J14" s="932"/>
      <c r="K14" s="1002">
        <v>0</v>
      </c>
      <c r="L14" s="939">
        <f>IFERROR(SUM(K14)/'P&amp;L COMPARISONS'!$K$8,0)</f>
        <v>0</v>
      </c>
    </row>
    <row r="15" spans="1:12" ht="15">
      <c r="A15" s="988"/>
      <c r="B15" s="1002">
        <v>0</v>
      </c>
      <c r="C15" s="939">
        <f>IFERROR(SUM(B15)/'P&amp;L COMPARISONS'!$B$8,0)</f>
        <v>0</v>
      </c>
      <c r="D15" s="932"/>
      <c r="E15" s="1002">
        <v>0</v>
      </c>
      <c r="F15" s="939">
        <f>IFERROR(SUM(E15)/'P&amp;L COMPARISONS'!$E$8,0)</f>
        <v>0</v>
      </c>
      <c r="G15" s="932"/>
      <c r="H15" s="1002">
        <v>0</v>
      </c>
      <c r="I15" s="939">
        <f>IFERROR(SUM(H15)/'P&amp;L COMPARISONS'!$H$8,0)</f>
        <v>0</v>
      </c>
      <c r="J15" s="932"/>
      <c r="K15" s="1002">
        <v>0</v>
      </c>
      <c r="L15" s="939">
        <f>IFERROR(SUM(K15)/'P&amp;L COMPARISONS'!$K$8,0)</f>
        <v>0</v>
      </c>
    </row>
    <row r="16" spans="1:12" ht="15">
      <c r="A16" s="988"/>
      <c r="B16" s="1002">
        <v>0</v>
      </c>
      <c r="C16" s="939">
        <f>IFERROR(SUM(B16)/'P&amp;L COMPARISONS'!$B$8,0)</f>
        <v>0</v>
      </c>
      <c r="D16" s="932"/>
      <c r="E16" s="1002">
        <v>0</v>
      </c>
      <c r="F16" s="939">
        <f>IFERROR(SUM(E16)/'P&amp;L COMPARISONS'!$E$8,0)</f>
        <v>0</v>
      </c>
      <c r="G16" s="932"/>
      <c r="H16" s="1002">
        <v>0</v>
      </c>
      <c r="I16" s="939">
        <f>IFERROR(SUM(H16)/'P&amp;L COMPARISONS'!$H$8,0)</f>
        <v>0</v>
      </c>
      <c r="J16" s="932"/>
      <c r="K16" s="1002">
        <v>0</v>
      </c>
      <c r="L16" s="939">
        <f>IFERROR(SUM(K16)/'P&amp;L COMPARISONS'!$K$8,0)</f>
        <v>0</v>
      </c>
    </row>
    <row r="17" spans="1:12" ht="15">
      <c r="A17" s="988"/>
      <c r="B17" s="1002">
        <v>0</v>
      </c>
      <c r="C17" s="939">
        <f>IFERROR(SUM(B17)/'P&amp;L COMPARISONS'!$B$8,0)</f>
        <v>0</v>
      </c>
      <c r="D17" s="932"/>
      <c r="E17" s="1002">
        <v>0</v>
      </c>
      <c r="F17" s="939">
        <f>IFERROR(SUM(E17)/'P&amp;L COMPARISONS'!$E$8,0)</f>
        <v>0</v>
      </c>
      <c r="G17" s="932"/>
      <c r="H17" s="1002">
        <v>0</v>
      </c>
      <c r="I17" s="939">
        <f>IFERROR(SUM(H17)/'P&amp;L COMPARISONS'!$H$8,0)</f>
        <v>0</v>
      </c>
      <c r="J17" s="932"/>
      <c r="K17" s="1002">
        <v>0</v>
      </c>
      <c r="L17" s="939">
        <f>IFERROR(SUM(K17)/'P&amp;L COMPARISONS'!$K$8,0)</f>
        <v>0</v>
      </c>
    </row>
    <row r="18" spans="1:12" ht="15">
      <c r="A18" s="988"/>
      <c r="B18" s="1002">
        <v>0</v>
      </c>
      <c r="C18" s="939">
        <f>IFERROR(SUM(B18)/'P&amp;L COMPARISONS'!$B$8,0)</f>
        <v>0</v>
      </c>
      <c r="D18" s="932"/>
      <c r="E18" s="1002">
        <v>0</v>
      </c>
      <c r="F18" s="939">
        <f>IFERROR(SUM(E18)/'P&amp;L COMPARISONS'!$E$8,0)</f>
        <v>0</v>
      </c>
      <c r="G18" s="932"/>
      <c r="H18" s="1002">
        <v>0</v>
      </c>
      <c r="I18" s="939">
        <f>IFERROR(SUM(H18)/'P&amp;L COMPARISONS'!$H$8,0)</f>
        <v>0</v>
      </c>
      <c r="J18" s="932"/>
      <c r="K18" s="1002">
        <v>0</v>
      </c>
      <c r="L18" s="939">
        <f>IFERROR(SUM(K18)/'P&amp;L COMPARISONS'!$K$8,0)</f>
        <v>0</v>
      </c>
    </row>
    <row r="19" spans="1:12" ht="15">
      <c r="A19" s="988"/>
      <c r="B19" s="1002">
        <v>0</v>
      </c>
      <c r="C19" s="939">
        <f>IFERROR(SUM(B19)/'P&amp;L COMPARISONS'!$B$8,0)</f>
        <v>0</v>
      </c>
      <c r="D19" s="932"/>
      <c r="E19" s="1002">
        <v>0</v>
      </c>
      <c r="F19" s="939">
        <f>IFERROR(SUM(E19)/'P&amp;L COMPARISONS'!$E$8,0)</f>
        <v>0</v>
      </c>
      <c r="G19" s="932"/>
      <c r="H19" s="1002">
        <v>0</v>
      </c>
      <c r="I19" s="939">
        <f>IFERROR(SUM(H19)/'P&amp;L COMPARISONS'!$H$8,0)</f>
        <v>0</v>
      </c>
      <c r="J19" s="932"/>
      <c r="K19" s="1002">
        <v>0</v>
      </c>
      <c r="L19" s="939">
        <f>IFERROR(SUM(K19)/'P&amp;L COMPARISONS'!$K$8,0)</f>
        <v>0</v>
      </c>
    </row>
    <row r="20" spans="1:12" ht="15">
      <c r="A20" s="988"/>
      <c r="B20" s="1002">
        <v>0</v>
      </c>
      <c r="C20" s="939">
        <f>IFERROR(SUM(B20)/'P&amp;L COMPARISONS'!$B$8,0)</f>
        <v>0</v>
      </c>
      <c r="D20" s="932"/>
      <c r="E20" s="1002">
        <v>0</v>
      </c>
      <c r="F20" s="939">
        <f>IFERROR(SUM(E20)/'P&amp;L COMPARISONS'!$E$8,0)</f>
        <v>0</v>
      </c>
      <c r="G20" s="932"/>
      <c r="H20" s="1002">
        <v>0</v>
      </c>
      <c r="I20" s="939">
        <f>IFERROR(SUM(H20)/'P&amp;L COMPARISONS'!$H$8,0)</f>
        <v>0</v>
      </c>
      <c r="J20" s="932"/>
      <c r="K20" s="1002">
        <v>0</v>
      </c>
      <c r="L20" s="939">
        <f>IFERROR(SUM(K20)/'P&amp;L COMPARISONS'!$K$8,0)</f>
        <v>0</v>
      </c>
    </row>
    <row r="21" spans="1:12" ht="15">
      <c r="A21" s="988"/>
      <c r="B21" s="1002">
        <v>0</v>
      </c>
      <c r="C21" s="939">
        <f>IFERROR(SUM(B21)/'P&amp;L COMPARISONS'!$B$8,0)</f>
        <v>0</v>
      </c>
      <c r="D21" s="932"/>
      <c r="E21" s="1002">
        <v>0</v>
      </c>
      <c r="F21" s="939">
        <f>IFERROR(SUM(E21)/'P&amp;L COMPARISONS'!$E$8,0)</f>
        <v>0</v>
      </c>
      <c r="G21" s="932"/>
      <c r="H21" s="1002">
        <v>0</v>
      </c>
      <c r="I21" s="939">
        <f>IFERROR(SUM(H21)/'P&amp;L COMPARISONS'!$H$8,0)</f>
        <v>0</v>
      </c>
      <c r="J21" s="932"/>
      <c r="K21" s="1002">
        <v>0</v>
      </c>
      <c r="L21" s="939">
        <f>IFERROR(SUM(K21)/'P&amp;L COMPARISONS'!$K$8,0)</f>
        <v>0</v>
      </c>
    </row>
    <row r="22" spans="1:12" ht="15">
      <c r="A22" s="988"/>
      <c r="B22" s="1002">
        <v>0</v>
      </c>
      <c r="C22" s="939">
        <f>IFERROR(SUM(B22)/'P&amp;L COMPARISONS'!$B$8,0)</f>
        <v>0</v>
      </c>
      <c r="D22" s="932"/>
      <c r="E22" s="1002">
        <v>0</v>
      </c>
      <c r="F22" s="939">
        <f>IFERROR(SUM(E22)/'P&amp;L COMPARISONS'!$E$8,0)</f>
        <v>0</v>
      </c>
      <c r="G22" s="932"/>
      <c r="H22" s="1002">
        <v>0</v>
      </c>
      <c r="I22" s="939">
        <f>IFERROR(SUM(H22)/'P&amp;L COMPARISONS'!$H$8,0)</f>
        <v>0</v>
      </c>
      <c r="J22" s="932"/>
      <c r="K22" s="1002">
        <v>0</v>
      </c>
      <c r="L22" s="939">
        <f>IFERROR(SUM(K22)/'P&amp;L COMPARISONS'!$K$8,0)</f>
        <v>0</v>
      </c>
    </row>
    <row r="23" spans="1:12" ht="15">
      <c r="A23" s="988"/>
      <c r="B23" s="1002">
        <v>0</v>
      </c>
      <c r="C23" s="939">
        <f>IFERROR(SUM(B23)/'P&amp;L COMPARISONS'!$B$8,0)</f>
        <v>0</v>
      </c>
      <c r="D23" s="932"/>
      <c r="E23" s="1002">
        <v>0</v>
      </c>
      <c r="F23" s="939">
        <f>IFERROR(SUM(E23)/'P&amp;L COMPARISONS'!$E$8,0)</f>
        <v>0</v>
      </c>
      <c r="G23" s="932"/>
      <c r="H23" s="1002">
        <v>0</v>
      </c>
      <c r="I23" s="939">
        <f>IFERROR(SUM(H23)/'P&amp;L COMPARISONS'!$H$8,0)</f>
        <v>0</v>
      </c>
      <c r="J23" s="932"/>
      <c r="K23" s="1002">
        <v>0</v>
      </c>
      <c r="L23" s="939">
        <f>IFERROR(SUM(K23)/'P&amp;L COMPARISONS'!$K$8,0)</f>
        <v>0</v>
      </c>
    </row>
    <row r="24" spans="1:12" ht="15">
      <c r="A24" s="988"/>
      <c r="B24" s="1002">
        <v>0</v>
      </c>
      <c r="C24" s="939">
        <f>IFERROR(SUM(B24)/'P&amp;L COMPARISONS'!$B$8,0)</f>
        <v>0</v>
      </c>
      <c r="D24" s="932"/>
      <c r="E24" s="1002">
        <v>0</v>
      </c>
      <c r="F24" s="939">
        <f>IFERROR(SUM(E24)/'P&amp;L COMPARISONS'!$E$8,0)</f>
        <v>0</v>
      </c>
      <c r="G24" s="932"/>
      <c r="H24" s="1002">
        <v>0</v>
      </c>
      <c r="I24" s="939">
        <f>IFERROR(SUM(H24)/'P&amp;L COMPARISONS'!$H$8,0)</f>
        <v>0</v>
      </c>
      <c r="J24" s="932"/>
      <c r="K24" s="1002">
        <v>0</v>
      </c>
      <c r="L24" s="939">
        <f>IFERROR(SUM(K24)/'P&amp;L COMPARISONS'!$K$8,0)</f>
        <v>0</v>
      </c>
    </row>
    <row r="25" spans="1:12" ht="15">
      <c r="A25" s="988"/>
      <c r="B25" s="1002">
        <v>0</v>
      </c>
      <c r="C25" s="939">
        <f>IFERROR(SUM(B25)/'P&amp;L COMPARISONS'!$B$8,0)</f>
        <v>0</v>
      </c>
      <c r="D25" s="932"/>
      <c r="E25" s="1002">
        <v>0</v>
      </c>
      <c r="F25" s="939">
        <f>IFERROR(SUM(E25)/'P&amp;L COMPARISONS'!$E$8,0)</f>
        <v>0</v>
      </c>
      <c r="G25" s="932"/>
      <c r="H25" s="1002">
        <v>0</v>
      </c>
      <c r="I25" s="939">
        <f>IFERROR(SUM(H25)/'P&amp;L COMPARISONS'!$H$8,0)</f>
        <v>0</v>
      </c>
      <c r="J25" s="932"/>
      <c r="K25" s="1002">
        <v>0</v>
      </c>
      <c r="L25" s="939">
        <f>IFERROR(SUM(K25)/'P&amp;L COMPARISONS'!$K$8,0)</f>
        <v>0</v>
      </c>
    </row>
    <row r="26" spans="1:12" ht="15">
      <c r="A26" s="988"/>
      <c r="B26" s="1002">
        <v>0</v>
      </c>
      <c r="C26" s="939">
        <f>IFERROR(SUM(B26)/'P&amp;L COMPARISONS'!$B$8,0)</f>
        <v>0</v>
      </c>
      <c r="D26" s="932"/>
      <c r="E26" s="1002">
        <v>0</v>
      </c>
      <c r="F26" s="939">
        <f>IFERROR(SUM(E26)/'P&amp;L COMPARISONS'!$E$8,0)</f>
        <v>0</v>
      </c>
      <c r="G26" s="932"/>
      <c r="H26" s="1002">
        <v>0</v>
      </c>
      <c r="I26" s="939">
        <f>IFERROR(SUM(H26)/'P&amp;L COMPARISONS'!$H$8,0)</f>
        <v>0</v>
      </c>
      <c r="J26" s="932"/>
      <c r="K26" s="1002">
        <v>0</v>
      </c>
      <c r="L26" s="939">
        <f>IFERROR(SUM(K26)/'P&amp;L COMPARISONS'!$K$8,0)</f>
        <v>0</v>
      </c>
    </row>
    <row r="27" spans="1:12" ht="15">
      <c r="A27" s="988"/>
      <c r="B27" s="1002">
        <v>0</v>
      </c>
      <c r="C27" s="939">
        <f>IFERROR(SUM(B27)/'P&amp;L COMPARISONS'!$B$8,0)</f>
        <v>0</v>
      </c>
      <c r="D27" s="932"/>
      <c r="E27" s="1002">
        <v>0</v>
      </c>
      <c r="F27" s="939">
        <f>IFERROR(SUM(E27)/'P&amp;L COMPARISONS'!$E$8,0)</f>
        <v>0</v>
      </c>
      <c r="G27" s="932"/>
      <c r="H27" s="1002">
        <v>0</v>
      </c>
      <c r="I27" s="939">
        <f>IFERROR(SUM(H27)/'P&amp;L COMPARISONS'!$H$8,0)</f>
        <v>0</v>
      </c>
      <c r="J27" s="932"/>
      <c r="K27" s="1002">
        <v>0</v>
      </c>
      <c r="L27" s="939">
        <f>IFERROR(SUM(K27)/'P&amp;L COMPARISONS'!$K$8,0)</f>
        <v>0</v>
      </c>
    </row>
    <row r="28" spans="1:12" ht="15">
      <c r="A28" s="988"/>
      <c r="B28" s="1002">
        <v>0</v>
      </c>
      <c r="C28" s="939">
        <f>IFERROR(SUM(B28)/'P&amp;L COMPARISONS'!$B$8,0)</f>
        <v>0</v>
      </c>
      <c r="D28" s="932"/>
      <c r="E28" s="1002">
        <v>0</v>
      </c>
      <c r="F28" s="939">
        <f>IFERROR(SUM(E28)/'P&amp;L COMPARISONS'!$E$8,0)</f>
        <v>0</v>
      </c>
      <c r="G28" s="932"/>
      <c r="H28" s="1002">
        <v>0</v>
      </c>
      <c r="I28" s="939">
        <f>IFERROR(SUM(H28)/'P&amp;L COMPARISONS'!$H$8,0)</f>
        <v>0</v>
      </c>
      <c r="J28" s="932"/>
      <c r="K28" s="1002">
        <v>0</v>
      </c>
      <c r="L28" s="939">
        <f>IFERROR(SUM(K28)/'P&amp;L COMPARISONS'!$K$8,0)</f>
        <v>0</v>
      </c>
    </row>
    <row r="29" spans="1:12" ht="15">
      <c r="A29" s="988"/>
      <c r="B29" s="1002">
        <v>0</v>
      </c>
      <c r="C29" s="939">
        <f>IFERROR(SUM(B29)/'P&amp;L COMPARISONS'!$B$8,0)</f>
        <v>0</v>
      </c>
      <c r="D29" s="932"/>
      <c r="E29" s="1002">
        <v>0</v>
      </c>
      <c r="F29" s="939">
        <f>IFERROR(SUM(E29)/'P&amp;L COMPARISONS'!$E$8,0)</f>
        <v>0</v>
      </c>
      <c r="G29" s="932"/>
      <c r="H29" s="1002">
        <v>0</v>
      </c>
      <c r="I29" s="939">
        <f>IFERROR(SUM(H29)/'P&amp;L COMPARISONS'!$H$8,0)</f>
        <v>0</v>
      </c>
      <c r="J29" s="932"/>
      <c r="K29" s="1002">
        <v>0</v>
      </c>
      <c r="L29" s="939">
        <f>IFERROR(SUM(K29)/'P&amp;L COMPARISONS'!$K$8,0)</f>
        <v>0</v>
      </c>
    </row>
    <row r="30" spans="1:12" ht="15">
      <c r="A30" s="988"/>
      <c r="B30" s="1002">
        <v>0</v>
      </c>
      <c r="C30" s="939">
        <f>IFERROR(SUM(B30)/'P&amp;L COMPARISONS'!$B$8,0)</f>
        <v>0</v>
      </c>
      <c r="D30" s="932"/>
      <c r="E30" s="1002">
        <v>0</v>
      </c>
      <c r="F30" s="939">
        <f>IFERROR(SUM(E30)/'P&amp;L COMPARISONS'!$E$8,0)</f>
        <v>0</v>
      </c>
      <c r="G30" s="932"/>
      <c r="H30" s="1002">
        <v>0</v>
      </c>
      <c r="I30" s="939">
        <f>IFERROR(SUM(H30)/'P&amp;L COMPARISONS'!$H$8,0)</f>
        <v>0</v>
      </c>
      <c r="J30" s="932"/>
      <c r="K30" s="1002">
        <v>0</v>
      </c>
      <c r="L30" s="939">
        <f>IFERROR(SUM(K30)/'P&amp;L COMPARISONS'!$K$8,0)</f>
        <v>0</v>
      </c>
    </row>
    <row r="31" spans="1:12" ht="15">
      <c r="A31" s="988"/>
      <c r="B31" s="1008">
        <v>0</v>
      </c>
      <c r="C31" s="939">
        <f>IFERROR(SUM(B31)/'P&amp;L COMPARISONS'!$B$8,0)</f>
        <v>0</v>
      </c>
      <c r="D31" s="932"/>
      <c r="E31" s="1002">
        <v>0</v>
      </c>
      <c r="F31" s="939">
        <f>IFERROR(SUM(E31)/'P&amp;L COMPARISONS'!$E$8,0)</f>
        <v>0</v>
      </c>
      <c r="G31" s="932"/>
      <c r="H31" s="1008">
        <v>0</v>
      </c>
      <c r="I31" s="939">
        <f>IFERROR(SUM(H31)/'P&amp;L COMPARISONS'!$H$8,0)</f>
        <v>0</v>
      </c>
      <c r="J31" s="932"/>
      <c r="K31" s="1002">
        <v>0</v>
      </c>
      <c r="L31" s="939">
        <f>IFERROR(SUM(K31)/'P&amp;L COMPARISONS'!$K$8,0)</f>
        <v>0</v>
      </c>
    </row>
    <row r="32" spans="1:12" ht="15.75">
      <c r="A32" s="937" t="s">
        <v>545</v>
      </c>
      <c r="B32" s="1007">
        <f>SUM(B7:B31)</f>
        <v>0</v>
      </c>
      <c r="C32" s="939">
        <f>IFERROR(SUM(B32)/'P&amp;L COMPARISONS'!$B$8,0)</f>
        <v>0</v>
      </c>
      <c r="D32" s="932"/>
      <c r="E32" s="1007">
        <f>SUM(E7:E31)</f>
        <v>0</v>
      </c>
      <c r="F32" s="939">
        <f>IFERROR(SUM(E32)/'P&amp;L COMPARISONS'!$E$8,0)</f>
        <v>0</v>
      </c>
      <c r="G32" s="932"/>
      <c r="H32" s="1007">
        <f>SUM(H7:H31)</f>
        <v>0</v>
      </c>
      <c r="I32" s="939">
        <f>IFERROR(SUM(H32)/'P&amp;L COMPARISONS'!$H$8,0)</f>
        <v>0</v>
      </c>
      <c r="J32" s="932"/>
      <c r="K32" s="1007">
        <f>SUM(K7:K31)</f>
        <v>0</v>
      </c>
      <c r="L32" s="939">
        <f>IFERROR(SUM(K32)/'P&amp;L COMPARISONS'!$K$8,0)</f>
        <v>0</v>
      </c>
    </row>
    <row r="33" spans="1:12">
      <c r="A33" s="916"/>
      <c r="B33" s="916"/>
      <c r="C33" s="925"/>
      <c r="D33" s="916"/>
      <c r="E33" s="916"/>
      <c r="F33" s="916"/>
      <c r="G33" s="916"/>
      <c r="H33" s="916"/>
      <c r="I33" s="916"/>
      <c r="J33" s="916"/>
      <c r="K33" s="916"/>
      <c r="L33" s="916"/>
    </row>
    <row r="34" spans="1:12" ht="12" customHeight="1">
      <c r="A34" s="916"/>
      <c r="B34" s="916"/>
      <c r="C34" s="925"/>
      <c r="D34" s="916"/>
      <c r="E34" s="916"/>
      <c r="F34" s="916"/>
      <c r="G34" s="916"/>
      <c r="H34" s="916"/>
      <c r="I34" s="916"/>
      <c r="J34" s="916"/>
      <c r="K34" s="916"/>
      <c r="L34" s="916"/>
    </row>
    <row r="35" spans="1:12" ht="6" hidden="1" customHeight="1">
      <c r="A35" s="916"/>
      <c r="B35" s="916"/>
      <c r="C35" s="925"/>
      <c r="D35" s="916"/>
      <c r="E35" s="916"/>
      <c r="F35" s="916"/>
      <c r="G35" s="916"/>
      <c r="H35" s="916"/>
      <c r="I35" s="916"/>
      <c r="J35" s="916"/>
      <c r="K35" s="916"/>
      <c r="L35" s="916"/>
    </row>
    <row r="36" spans="1:12" hidden="1">
      <c r="A36" s="916"/>
      <c r="B36" s="916"/>
      <c r="C36" s="925"/>
      <c r="D36" s="916"/>
      <c r="E36" s="916"/>
      <c r="F36" s="916"/>
      <c r="G36" s="916"/>
      <c r="H36" s="916"/>
      <c r="I36" s="916"/>
      <c r="J36" s="916"/>
      <c r="K36" s="916"/>
      <c r="L36" s="916"/>
    </row>
    <row r="37" spans="1:12" hidden="1">
      <c r="A37" s="916"/>
      <c r="B37" s="916"/>
      <c r="C37" s="925"/>
      <c r="D37" s="916"/>
      <c r="E37" s="916"/>
      <c r="F37" s="916"/>
      <c r="G37" s="916"/>
      <c r="H37" s="916"/>
      <c r="I37" s="916"/>
      <c r="J37" s="916"/>
      <c r="K37" s="916"/>
      <c r="L37" s="916"/>
    </row>
    <row r="38" spans="1:12" ht="30" customHeight="1">
      <c r="A38" s="916"/>
      <c r="B38" s="916"/>
      <c r="C38" s="925"/>
      <c r="D38" s="916"/>
      <c r="E38" s="916"/>
      <c r="F38" s="916"/>
      <c r="G38" s="916"/>
      <c r="H38" s="916"/>
      <c r="I38" s="916"/>
      <c r="J38" s="916"/>
      <c r="K38" s="916"/>
      <c r="L38" s="916"/>
    </row>
    <row r="39" spans="1:12">
      <c r="A39" s="916"/>
      <c r="B39" s="916"/>
      <c r="C39" s="925"/>
      <c r="D39" s="916"/>
      <c r="E39" s="916"/>
      <c r="F39" s="916"/>
      <c r="G39" s="916"/>
      <c r="H39" s="916"/>
      <c r="I39" s="916"/>
      <c r="J39" s="916"/>
      <c r="K39" s="916"/>
      <c r="L39" s="916"/>
    </row>
    <row r="40" spans="1:12">
      <c r="A40" s="916"/>
      <c r="B40" s="916"/>
      <c r="C40" s="925"/>
      <c r="D40" s="916"/>
      <c r="E40" s="916"/>
      <c r="F40" s="916"/>
      <c r="G40" s="916"/>
      <c r="H40" s="916"/>
      <c r="I40" s="916"/>
      <c r="J40" s="916"/>
      <c r="K40" s="916"/>
      <c r="L40" s="916"/>
    </row>
    <row r="41" spans="1:12">
      <c r="A41" s="916"/>
      <c r="B41" s="916"/>
      <c r="C41" s="925"/>
      <c r="D41" s="916"/>
      <c r="E41" s="916"/>
      <c r="F41" s="916"/>
      <c r="G41" s="916"/>
      <c r="H41" s="916"/>
      <c r="I41" s="916"/>
      <c r="J41" s="916"/>
      <c r="K41" s="916"/>
      <c r="L41" s="916"/>
    </row>
    <row r="42" spans="1:12">
      <c r="A42" s="916"/>
      <c r="B42" s="916"/>
      <c r="C42" s="925"/>
      <c r="D42" s="916"/>
      <c r="E42" s="916"/>
      <c r="F42" s="916"/>
      <c r="G42" s="916"/>
      <c r="H42" s="916"/>
      <c r="I42" s="916"/>
      <c r="J42" s="916"/>
      <c r="K42" s="916"/>
      <c r="L42" s="916"/>
    </row>
    <row r="43" spans="1:12">
      <c r="A43" s="916"/>
      <c r="B43" s="916"/>
      <c r="C43" s="925"/>
      <c r="D43" s="916"/>
      <c r="E43" s="916"/>
      <c r="F43" s="916"/>
      <c r="G43" s="916"/>
      <c r="H43" s="916"/>
      <c r="I43" s="916"/>
      <c r="J43" s="916"/>
      <c r="K43" s="916"/>
      <c r="L43" s="916"/>
    </row>
  </sheetData>
  <autoFilter ref="A1:I32" xr:uid="{00000000-0009-0000-0000-000006000000}">
    <filterColumn colId="2" showButton="0"/>
    <filterColumn colId="3" showButton="0"/>
    <filterColumn colId="4" showButton="0"/>
    <filterColumn colId="5" showButton="0"/>
    <filterColumn colId="6" showButton="0"/>
  </autoFilter>
  <mergeCells count="3">
    <mergeCell ref="C1:H1"/>
    <mergeCell ref="F2:G2"/>
    <mergeCell ref="C3:H3"/>
  </mergeCells>
  <phoneticPr fontId="3" type="noConversion"/>
  <printOptions horizontalCentered="1" verticalCentered="1"/>
  <pageMargins left="0.5" right="0.5" top="1.43" bottom="0.61" header="0.52" footer="0.25"/>
  <pageSetup scale="75" orientation="landscape" r:id="rId1"/>
  <headerFooter scaleWithDoc="0">
    <oddHeader>&amp;L&amp;G&amp;CPage &amp;P</oddHeader>
    <oddFooter>&amp;Cwww.belfieldinc.com</oddFooter>
  </headerFooter>
  <colBreaks count="2" manualBreakCount="2">
    <brk id="9" max="31" man="1"/>
    <brk id="11" max="31" man="1"/>
  </col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4338" r:id="rId5" name="Button 2">
              <controlPr defaultSize="0" print="0" autoFill="0" autoPict="0" macro="[0]!PLCOMPARISONS_Button20_Click">
                <anchor>
                  <from>
                    <xdr:col>0</xdr:col>
                    <xdr:colOff>142875</xdr:colOff>
                    <xdr:row>0</xdr:row>
                    <xdr:rowOff>276225</xdr:rowOff>
                  </from>
                  <to>
                    <xdr:col>0</xdr:col>
                    <xdr:colOff>1485900</xdr:colOff>
                    <xdr:row>2</xdr:row>
                    <xdr:rowOff>28575</xdr:rowOff>
                  </to>
                </anchor>
              </controlPr>
            </control>
          </mc:Choice>
        </mc:AlternateContent>
        <mc:AlternateContent xmlns:mc="http://schemas.openxmlformats.org/markup-compatibility/2006">
          <mc:Choice Requires="x14">
            <control shapeId="14341" r:id="rId6" name="Button 5">
              <controlPr defaultSize="0" print="0" autoFill="0" autoPict="0" macro="[0]!MISCDIRECTEXPENSES_Button5_Click">
                <anchor>
                  <from>
                    <xdr:col>13</xdr:col>
                    <xdr:colOff>209550</xdr:colOff>
                    <xdr:row>0</xdr:row>
                    <xdr:rowOff>228600</xdr:rowOff>
                  </from>
                  <to>
                    <xdr:col>14</xdr:col>
                    <xdr:colOff>495300</xdr:colOff>
                    <xdr:row>2</xdr:row>
                    <xdr:rowOff>114300</xdr:rowOff>
                  </to>
                </anchor>
              </controlPr>
            </control>
          </mc:Choice>
        </mc:AlternateContent>
        <mc:AlternateContent xmlns:mc="http://schemas.openxmlformats.org/markup-compatibility/2006">
          <mc:Choice Requires="x14">
            <control shapeId="14342" r:id="rId7" name="Button 6">
              <controlPr defaultSize="0" print="0" autoFill="0" autoPict="0" macro="[0]!MISCDIRECTEXPENSES_Button6_Click">
                <anchor>
                  <from>
                    <xdr:col>13</xdr:col>
                    <xdr:colOff>228600</xdr:colOff>
                    <xdr:row>2</xdr:row>
                    <xdr:rowOff>285750</xdr:rowOff>
                  </from>
                  <to>
                    <xdr:col>14</xdr:col>
                    <xdr:colOff>495300</xdr:colOff>
                    <xdr:row>5</xdr:row>
                    <xdr:rowOff>38100</xdr:rowOff>
                  </to>
                </anchor>
              </controlPr>
            </control>
          </mc:Choice>
        </mc:AlternateContent>
        <mc:AlternateContent xmlns:mc="http://schemas.openxmlformats.org/markup-compatibility/2006">
          <mc:Choice Requires="x14">
            <control shapeId="14344" r:id="rId8" name="Button 8">
              <controlPr defaultSize="0" print="0" autoFill="0" autoPict="0" macro="[0]!print_sheet">
                <anchor>
                  <from>
                    <xdr:col>13</xdr:col>
                    <xdr:colOff>238125</xdr:colOff>
                    <xdr:row>6</xdr:row>
                    <xdr:rowOff>152400</xdr:rowOff>
                  </from>
                  <to>
                    <xdr:col>14</xdr:col>
                    <xdr:colOff>495300</xdr:colOff>
                    <xdr:row>9</xdr:row>
                    <xdr:rowOff>142875</xdr:rowOff>
                  </to>
                </anchor>
              </controlPr>
            </control>
          </mc:Choice>
        </mc:AlternateContent>
        <mc:AlternateContent xmlns:mc="http://schemas.openxmlformats.org/markup-compatibility/2006">
          <mc:Choice Requires="x14">
            <control shapeId="14345" r:id="rId9" name="Button 9">
              <controlPr defaultSize="0" print="0" autoFill="0" autoPict="0" macro="[0]!MISCINDIRECTEXPENSES_Button1_Click">
                <anchor>
                  <from>
                    <xdr:col>0</xdr:col>
                    <xdr:colOff>476250</xdr:colOff>
                    <xdr:row>37</xdr:row>
                    <xdr:rowOff>76200</xdr:rowOff>
                  </from>
                  <to>
                    <xdr:col>0</xdr:col>
                    <xdr:colOff>1524000</xdr:colOff>
                    <xdr:row>40</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tabColor indexed="11"/>
    <pageSetUpPr fitToPage="1"/>
  </sheetPr>
  <dimension ref="A1:L43"/>
  <sheetViews>
    <sheetView showGridLines="0" showRowColHeaders="0" view="pageLayout" zoomScaleNormal="80" zoomScaleSheetLayoutView="100" workbookViewId="0"/>
  </sheetViews>
  <sheetFormatPr defaultColWidth="9.140625" defaultRowHeight="12.75"/>
  <cols>
    <col min="1" max="1" width="32.7109375" style="915" customWidth="1"/>
    <col min="2" max="2" width="20.7109375" style="915" customWidth="1"/>
    <col min="3" max="3" width="11.7109375" style="942" customWidth="1"/>
    <col min="4" max="4" width="2.7109375" style="915" customWidth="1"/>
    <col min="5" max="5" width="20.7109375" style="915" customWidth="1"/>
    <col min="6" max="6" width="11.7109375" style="915" customWidth="1"/>
    <col min="7" max="7" width="2.7109375" style="915" customWidth="1"/>
    <col min="8" max="8" width="20.7109375" style="915" customWidth="1"/>
    <col min="9" max="9" width="11.7109375" style="915" customWidth="1"/>
    <col min="10" max="10" width="2.7109375" style="915" customWidth="1"/>
    <col min="11" max="11" width="20.7109375" style="915" customWidth="1"/>
    <col min="12" max="12" width="11.7109375" style="915" customWidth="1"/>
    <col min="13" max="16384" width="9.140625" style="915"/>
  </cols>
  <sheetData>
    <row r="1" spans="1:12" ht="26.1" customHeight="1">
      <c r="A1" s="800"/>
      <c r="B1" s="790"/>
      <c r="C1" s="1211" t="str">
        <f>REPT('BASIC CLIENT INFO'!B2,1)</f>
        <v/>
      </c>
      <c r="D1" s="1211"/>
      <c r="E1" s="1211"/>
      <c r="F1" s="1211"/>
      <c r="G1" s="1211"/>
      <c r="H1" s="1211"/>
      <c r="I1" s="790"/>
      <c r="J1" s="790"/>
      <c r="K1" s="790"/>
      <c r="L1" s="790"/>
    </row>
    <row r="2" spans="1:12" ht="26.1" customHeight="1">
      <c r="B2" s="790"/>
      <c r="C2" s="927"/>
      <c r="D2" s="790"/>
      <c r="E2" s="928" t="str">
        <f>REPT('BASIC CLIENT INFO'!B3,1)</f>
        <v>Survey #</v>
      </c>
      <c r="F2" s="1212" t="str">
        <f>REPT('BASIC CLIENT INFO'!D3,1)</f>
        <v/>
      </c>
      <c r="G2" s="1212"/>
      <c r="H2" s="790"/>
      <c r="I2" s="790"/>
      <c r="J2" s="790"/>
      <c r="K2" s="790"/>
      <c r="L2" s="790"/>
    </row>
    <row r="3" spans="1:12" ht="26.1" customHeight="1" thickBot="1">
      <c r="A3" s="790"/>
      <c r="B3" s="790"/>
      <c r="C3" s="1214" t="s">
        <v>244</v>
      </c>
      <c r="D3" s="1214"/>
      <c r="E3" s="1214"/>
      <c r="F3" s="1214"/>
      <c r="G3" s="1214"/>
      <c r="H3" s="1214"/>
      <c r="I3" s="790"/>
      <c r="J3" s="790"/>
      <c r="K3" s="790"/>
      <c r="L3" s="790"/>
    </row>
    <row r="4" spans="1:12" ht="16.5" thickBot="1">
      <c r="A4" s="929" t="s">
        <v>224</v>
      </c>
      <c r="B4" s="930">
        <f>SUM('P&amp;L COMPARISONS'!B5)</f>
        <v>2025</v>
      </c>
      <c r="C4" s="931"/>
      <c r="D4" s="932"/>
      <c r="E4" s="923">
        <f>SUM('P&amp;L COMPARISONS'!E5)</f>
        <v>2024</v>
      </c>
      <c r="F4" s="933"/>
      <c r="G4" s="932"/>
      <c r="H4" s="923">
        <f>SUM('P&amp;L COMPARISONS'!H5)</f>
        <v>2023</v>
      </c>
      <c r="I4" s="933"/>
      <c r="J4" s="932"/>
      <c r="K4" s="923">
        <f>SUM('P&amp;L COMPARISONS'!K5)</f>
        <v>2022</v>
      </c>
      <c r="L4" s="933"/>
    </row>
    <row r="5" spans="1:12" ht="15.75">
      <c r="A5" s="929" t="s">
        <v>243</v>
      </c>
      <c r="B5" s="934">
        <f>SUM('P&amp;L COMPARISONS'!B6)</f>
        <v>12</v>
      </c>
      <c r="C5" s="931"/>
      <c r="D5" s="932"/>
      <c r="E5" s="935">
        <f>SUM('P&amp;L COMPARISONS'!E6)</f>
        <v>12</v>
      </c>
      <c r="F5" s="933"/>
      <c r="G5" s="932"/>
      <c r="H5" s="935">
        <v>12</v>
      </c>
      <c r="I5" s="933"/>
      <c r="J5" s="932"/>
      <c r="K5" s="935">
        <v>12</v>
      </c>
      <c r="L5" s="936"/>
    </row>
    <row r="6" spans="1:12" ht="15.75">
      <c r="A6" s="937" t="s">
        <v>244</v>
      </c>
      <c r="B6" s="938"/>
      <c r="C6" s="931"/>
      <c r="D6" s="932"/>
      <c r="E6" s="932"/>
      <c r="F6" s="933"/>
      <c r="G6" s="932"/>
      <c r="H6" s="932"/>
      <c r="I6" s="933"/>
      <c r="J6" s="932"/>
      <c r="K6" s="932"/>
      <c r="L6" s="933"/>
    </row>
    <row r="7" spans="1:12" ht="15">
      <c r="A7" s="988" t="s">
        <v>1071</v>
      </c>
      <c r="B7" s="1002">
        <v>0</v>
      </c>
      <c r="C7" s="939">
        <f>IFERROR(SUM(B7)/'P&amp;L COMPARISONS'!$B$8,0)</f>
        <v>0</v>
      </c>
      <c r="D7" s="932"/>
      <c r="E7" s="1002">
        <v>0</v>
      </c>
      <c r="F7" s="939">
        <f>IFERROR(SUM(E7)/'P&amp;L COMPARISONS'!$E$8,0)</f>
        <v>0</v>
      </c>
      <c r="G7" s="932"/>
      <c r="H7" s="1002">
        <v>0</v>
      </c>
      <c r="I7" s="939">
        <f>IFERROR(SUM(H7)/'P&amp;L COMPARISONS'!$H$8,0)</f>
        <v>0</v>
      </c>
      <c r="J7" s="932"/>
      <c r="K7" s="1002">
        <v>0</v>
      </c>
      <c r="L7" s="939">
        <f>IFERROR(SUM(K7)/'P&amp;L COMPARISONS'!$K$8,0)</f>
        <v>0</v>
      </c>
    </row>
    <row r="8" spans="1:12" ht="15">
      <c r="A8" s="988" t="s">
        <v>1072</v>
      </c>
      <c r="B8" s="1002">
        <v>0</v>
      </c>
      <c r="C8" s="939">
        <f>IFERROR(SUM(B8)/'P&amp;L COMPARISONS'!$B$8,0)</f>
        <v>0</v>
      </c>
      <c r="D8" s="932"/>
      <c r="E8" s="1002">
        <v>0</v>
      </c>
      <c r="F8" s="939">
        <f>IFERROR(SUM(E8)/'P&amp;L COMPARISONS'!$E$8,0)</f>
        <v>0</v>
      </c>
      <c r="G8" s="932"/>
      <c r="H8" s="1002">
        <v>0</v>
      </c>
      <c r="I8" s="939">
        <f>IFERROR(SUM(H8)/'P&amp;L COMPARISONS'!$H$8,0)</f>
        <v>0</v>
      </c>
      <c r="J8" s="932"/>
      <c r="K8" s="1002">
        <v>0</v>
      </c>
      <c r="L8" s="939">
        <f>IFERROR(SUM(K8)/'P&amp;L COMPARISONS'!$K$8,0)</f>
        <v>0</v>
      </c>
    </row>
    <row r="9" spans="1:12" ht="15">
      <c r="A9" s="988" t="s">
        <v>1073</v>
      </c>
      <c r="B9" s="1002">
        <v>0</v>
      </c>
      <c r="C9" s="939">
        <f>IFERROR(SUM(B9)/'P&amp;L COMPARISONS'!$B$8,0)</f>
        <v>0</v>
      </c>
      <c r="D9" s="932"/>
      <c r="E9" s="1002">
        <v>0</v>
      </c>
      <c r="F9" s="939">
        <f>IFERROR(SUM(E9)/'P&amp;L COMPARISONS'!$E$8,0)</f>
        <v>0</v>
      </c>
      <c r="G9" s="932"/>
      <c r="H9" s="1002">
        <v>0</v>
      </c>
      <c r="I9" s="939">
        <f>IFERROR(SUM(H9)/'P&amp;L COMPARISONS'!$H$8,0)</f>
        <v>0</v>
      </c>
      <c r="J9" s="932"/>
      <c r="K9" s="1002">
        <v>0</v>
      </c>
      <c r="L9" s="939">
        <f>IFERROR(SUM(K9)/'P&amp;L COMPARISONS'!$K$8,0)</f>
        <v>0</v>
      </c>
    </row>
    <row r="10" spans="1:12" ht="15">
      <c r="A10" s="988" t="s">
        <v>1080</v>
      </c>
      <c r="B10" s="1002">
        <v>0</v>
      </c>
      <c r="C10" s="939">
        <f>IFERROR(SUM(B10)/'P&amp;L COMPARISONS'!$B$8,0)</f>
        <v>0</v>
      </c>
      <c r="D10" s="932"/>
      <c r="E10" s="1002">
        <v>0</v>
      </c>
      <c r="F10" s="939">
        <f>IFERROR(SUM(E10)/'P&amp;L COMPARISONS'!$E$8,0)</f>
        <v>0</v>
      </c>
      <c r="G10" s="932"/>
      <c r="H10" s="1002">
        <v>0</v>
      </c>
      <c r="I10" s="939">
        <f>IFERROR(SUM(H10)/'P&amp;L COMPARISONS'!$H$8,0)</f>
        <v>0</v>
      </c>
      <c r="J10" s="932"/>
      <c r="K10" s="1002">
        <v>0</v>
      </c>
      <c r="L10" s="939">
        <f>IFERROR(SUM(K10)/'P&amp;L COMPARISONS'!$K$8,0)</f>
        <v>0</v>
      </c>
    </row>
    <row r="11" spans="1:12" ht="15">
      <c r="A11" s="988" t="s">
        <v>1082</v>
      </c>
      <c r="B11" s="1002">
        <v>0</v>
      </c>
      <c r="C11" s="939">
        <f>IFERROR(SUM(B11)/'P&amp;L COMPARISONS'!$B$8,0)</f>
        <v>0</v>
      </c>
      <c r="D11" s="932"/>
      <c r="E11" s="1002">
        <v>0</v>
      </c>
      <c r="F11" s="939">
        <f>IFERROR(SUM(E11)/'P&amp;L COMPARISONS'!$E$8,0)</f>
        <v>0</v>
      </c>
      <c r="G11" s="932"/>
      <c r="H11" s="1002">
        <v>0</v>
      </c>
      <c r="I11" s="939">
        <f>IFERROR(SUM(H11)/'P&amp;L COMPARISONS'!$H$8,0)</f>
        <v>0</v>
      </c>
      <c r="J11" s="932"/>
      <c r="K11" s="1002">
        <v>0</v>
      </c>
      <c r="L11" s="939">
        <f>IFERROR(SUM(K11)/'P&amp;L COMPARISONS'!$K$8,0)</f>
        <v>0</v>
      </c>
    </row>
    <row r="12" spans="1:12" ht="15">
      <c r="A12" s="988"/>
      <c r="B12" s="1002">
        <v>0</v>
      </c>
      <c r="C12" s="939">
        <f>IFERROR(SUM(B12)/'P&amp;L COMPARISONS'!$B$8,0)</f>
        <v>0</v>
      </c>
      <c r="D12" s="932"/>
      <c r="E12" s="1002">
        <v>0</v>
      </c>
      <c r="F12" s="939">
        <f>IFERROR(SUM(E12)/'P&amp;L COMPARISONS'!$E$8,0)</f>
        <v>0</v>
      </c>
      <c r="G12" s="932"/>
      <c r="H12" s="1002">
        <v>0</v>
      </c>
      <c r="I12" s="939">
        <f>IFERROR(SUM(H12)/'P&amp;L COMPARISONS'!$H$8,0)</f>
        <v>0</v>
      </c>
      <c r="J12" s="932"/>
      <c r="K12" s="1002">
        <v>0</v>
      </c>
      <c r="L12" s="939">
        <f>IFERROR(SUM(K12)/'P&amp;L COMPARISONS'!$K$8,0)</f>
        <v>0</v>
      </c>
    </row>
    <row r="13" spans="1:12" ht="15">
      <c r="A13" s="988"/>
      <c r="B13" s="1002">
        <v>0</v>
      </c>
      <c r="C13" s="939">
        <f>IFERROR(SUM(B13)/'P&amp;L COMPARISONS'!$B$8,0)</f>
        <v>0</v>
      </c>
      <c r="D13" s="932"/>
      <c r="E13" s="1002">
        <v>0</v>
      </c>
      <c r="F13" s="939">
        <f>IFERROR(SUM(E13)/'P&amp;L COMPARISONS'!$E$8,0)</f>
        <v>0</v>
      </c>
      <c r="G13" s="932"/>
      <c r="H13" s="1002">
        <v>0</v>
      </c>
      <c r="I13" s="939">
        <f>IFERROR(SUM(H13)/'P&amp;L COMPARISONS'!$H$8,0)</f>
        <v>0</v>
      </c>
      <c r="J13" s="932"/>
      <c r="K13" s="1002">
        <v>0</v>
      </c>
      <c r="L13" s="939">
        <f>IFERROR(SUM(K13)/'P&amp;L COMPARISONS'!$K$8,0)</f>
        <v>0</v>
      </c>
    </row>
    <row r="14" spans="1:12" ht="15">
      <c r="A14" s="988"/>
      <c r="B14" s="1002">
        <v>0</v>
      </c>
      <c r="C14" s="939">
        <f>IFERROR(SUM(B14)/'P&amp;L COMPARISONS'!$B$8,0)</f>
        <v>0</v>
      </c>
      <c r="D14" s="932"/>
      <c r="E14" s="1002">
        <v>0</v>
      </c>
      <c r="F14" s="939">
        <f>IFERROR(SUM(E14)/'P&amp;L COMPARISONS'!$E$8,0)</f>
        <v>0</v>
      </c>
      <c r="G14" s="932"/>
      <c r="H14" s="1002">
        <v>0</v>
      </c>
      <c r="I14" s="939">
        <f>IFERROR(SUM(H14)/'P&amp;L COMPARISONS'!$H$8,0)</f>
        <v>0</v>
      </c>
      <c r="J14" s="932"/>
      <c r="K14" s="1002">
        <v>0</v>
      </c>
      <c r="L14" s="939">
        <f>IFERROR(SUM(K14)/'P&amp;L COMPARISONS'!$K$8,0)</f>
        <v>0</v>
      </c>
    </row>
    <row r="15" spans="1:12" ht="15">
      <c r="A15" s="988"/>
      <c r="B15" s="1002">
        <v>0</v>
      </c>
      <c r="C15" s="939">
        <f>IFERROR(SUM(B15)/'P&amp;L COMPARISONS'!$B$8,0)</f>
        <v>0</v>
      </c>
      <c r="D15" s="932"/>
      <c r="E15" s="1002">
        <v>0</v>
      </c>
      <c r="F15" s="939">
        <f>IFERROR(SUM(E15)/'P&amp;L COMPARISONS'!$E$8,0)</f>
        <v>0</v>
      </c>
      <c r="G15" s="932"/>
      <c r="H15" s="1002">
        <v>0</v>
      </c>
      <c r="I15" s="939">
        <f>IFERROR(SUM(H15)/'P&amp;L COMPARISONS'!$H$8,0)</f>
        <v>0</v>
      </c>
      <c r="J15" s="932"/>
      <c r="K15" s="1002">
        <v>0</v>
      </c>
      <c r="L15" s="939">
        <f>IFERROR(SUM(K15)/'P&amp;L COMPARISONS'!$K$8,0)</f>
        <v>0</v>
      </c>
    </row>
    <row r="16" spans="1:12" ht="15">
      <c r="A16" s="988"/>
      <c r="B16" s="1002">
        <v>0</v>
      </c>
      <c r="C16" s="939">
        <f>IFERROR(SUM(B16)/'P&amp;L COMPARISONS'!$B$8,0)</f>
        <v>0</v>
      </c>
      <c r="D16" s="932"/>
      <c r="E16" s="1002">
        <v>0</v>
      </c>
      <c r="F16" s="939">
        <f>IFERROR(SUM(E16)/'P&amp;L COMPARISONS'!$E$8,0)</f>
        <v>0</v>
      </c>
      <c r="G16" s="932"/>
      <c r="H16" s="1002">
        <v>0</v>
      </c>
      <c r="I16" s="939">
        <f>IFERROR(SUM(H16)/'P&amp;L COMPARISONS'!$H$8,0)</f>
        <v>0</v>
      </c>
      <c r="J16" s="932"/>
      <c r="K16" s="1002">
        <v>0</v>
      </c>
      <c r="L16" s="939">
        <f>IFERROR(SUM(K16)/'P&amp;L COMPARISONS'!$K$8,0)</f>
        <v>0</v>
      </c>
    </row>
    <row r="17" spans="1:12" ht="15">
      <c r="A17" s="988"/>
      <c r="B17" s="1002">
        <v>0</v>
      </c>
      <c r="C17" s="939">
        <f>IFERROR(SUM(B17)/'P&amp;L COMPARISONS'!$B$8,0)</f>
        <v>0</v>
      </c>
      <c r="D17" s="932"/>
      <c r="E17" s="1002">
        <v>0</v>
      </c>
      <c r="F17" s="939">
        <f>IFERROR(SUM(E17)/'P&amp;L COMPARISONS'!$E$8,0)</f>
        <v>0</v>
      </c>
      <c r="G17" s="932"/>
      <c r="H17" s="1002">
        <v>0</v>
      </c>
      <c r="I17" s="939">
        <f>IFERROR(SUM(H17)/'P&amp;L COMPARISONS'!$H$8,0)</f>
        <v>0</v>
      </c>
      <c r="J17" s="932"/>
      <c r="K17" s="1002">
        <v>0</v>
      </c>
      <c r="L17" s="939">
        <f>IFERROR(SUM(K17)/'P&amp;L COMPARISONS'!$K$8,0)</f>
        <v>0</v>
      </c>
    </row>
    <row r="18" spans="1:12" ht="15">
      <c r="A18" s="988"/>
      <c r="B18" s="1002">
        <v>0</v>
      </c>
      <c r="C18" s="939">
        <f>IFERROR(SUM(B18)/'P&amp;L COMPARISONS'!$B$8,0)</f>
        <v>0</v>
      </c>
      <c r="D18" s="932"/>
      <c r="E18" s="1002">
        <v>0</v>
      </c>
      <c r="F18" s="939">
        <f>IFERROR(SUM(E18)/'P&amp;L COMPARISONS'!$E$8,0)</f>
        <v>0</v>
      </c>
      <c r="G18" s="932"/>
      <c r="H18" s="1002">
        <v>0</v>
      </c>
      <c r="I18" s="939">
        <f>IFERROR(SUM(H18)/'P&amp;L COMPARISONS'!$H$8,0)</f>
        <v>0</v>
      </c>
      <c r="J18" s="932"/>
      <c r="K18" s="1002">
        <v>0</v>
      </c>
      <c r="L18" s="939">
        <f>IFERROR(SUM(K18)/'P&amp;L COMPARISONS'!$K$8,0)</f>
        <v>0</v>
      </c>
    </row>
    <row r="19" spans="1:12" ht="15">
      <c r="A19" s="988"/>
      <c r="B19" s="1002">
        <v>0</v>
      </c>
      <c r="C19" s="939">
        <f>IFERROR(SUM(B19)/'P&amp;L COMPARISONS'!$B$8,0)</f>
        <v>0</v>
      </c>
      <c r="D19" s="932"/>
      <c r="E19" s="1002">
        <v>0</v>
      </c>
      <c r="F19" s="939">
        <f>IFERROR(SUM(E19)/'P&amp;L COMPARISONS'!$E$8,0)</f>
        <v>0</v>
      </c>
      <c r="G19" s="932"/>
      <c r="H19" s="1002">
        <v>0</v>
      </c>
      <c r="I19" s="939">
        <f>IFERROR(SUM(H19)/'P&amp;L COMPARISONS'!$H$8,0)</f>
        <v>0</v>
      </c>
      <c r="J19" s="932"/>
      <c r="K19" s="1002">
        <v>0</v>
      </c>
      <c r="L19" s="939">
        <f>IFERROR(SUM(K19)/'P&amp;L COMPARISONS'!$K$8,0)</f>
        <v>0</v>
      </c>
    </row>
    <row r="20" spans="1:12" ht="15">
      <c r="A20" s="988"/>
      <c r="B20" s="1002">
        <v>0</v>
      </c>
      <c r="C20" s="939">
        <f>IFERROR(SUM(B20)/'P&amp;L COMPARISONS'!$B$8,0)</f>
        <v>0</v>
      </c>
      <c r="D20" s="932"/>
      <c r="E20" s="1002">
        <v>0</v>
      </c>
      <c r="F20" s="939">
        <f>IFERROR(SUM(E20)/'P&amp;L COMPARISONS'!$E$8,0)</f>
        <v>0</v>
      </c>
      <c r="G20" s="932"/>
      <c r="H20" s="1002">
        <v>0</v>
      </c>
      <c r="I20" s="939">
        <f>IFERROR(SUM(H20)/'P&amp;L COMPARISONS'!$H$8,0)</f>
        <v>0</v>
      </c>
      <c r="J20" s="932"/>
      <c r="K20" s="1002">
        <v>0</v>
      </c>
      <c r="L20" s="939">
        <f>IFERROR(SUM(K20)/'P&amp;L COMPARISONS'!$K$8,0)</f>
        <v>0</v>
      </c>
    </row>
    <row r="21" spans="1:12" ht="15">
      <c r="A21" s="988"/>
      <c r="B21" s="1002">
        <v>0</v>
      </c>
      <c r="C21" s="939">
        <f>IFERROR(SUM(B21)/'P&amp;L COMPARISONS'!$B$8,0)</f>
        <v>0</v>
      </c>
      <c r="D21" s="932"/>
      <c r="E21" s="1002">
        <v>0</v>
      </c>
      <c r="F21" s="939">
        <f>IFERROR(SUM(E21)/'P&amp;L COMPARISONS'!$E$8,0)</f>
        <v>0</v>
      </c>
      <c r="G21" s="932"/>
      <c r="H21" s="1002">
        <v>0</v>
      </c>
      <c r="I21" s="939">
        <f>IFERROR(SUM(H21)/'P&amp;L COMPARISONS'!$H$8,0)</f>
        <v>0</v>
      </c>
      <c r="J21" s="932"/>
      <c r="K21" s="1002">
        <v>0</v>
      </c>
      <c r="L21" s="939">
        <f>IFERROR(SUM(K21)/'P&amp;L COMPARISONS'!$K$8,0)</f>
        <v>0</v>
      </c>
    </row>
    <row r="22" spans="1:12" ht="15">
      <c r="A22" s="988"/>
      <c r="B22" s="1002">
        <v>0</v>
      </c>
      <c r="C22" s="939">
        <f>IFERROR(SUM(B22)/'P&amp;L COMPARISONS'!$B$8,0)</f>
        <v>0</v>
      </c>
      <c r="D22" s="932"/>
      <c r="E22" s="1002">
        <v>0</v>
      </c>
      <c r="F22" s="939">
        <f>IFERROR(SUM(E22)/'P&amp;L COMPARISONS'!$E$8,0)</f>
        <v>0</v>
      </c>
      <c r="G22" s="932"/>
      <c r="H22" s="1002">
        <v>0</v>
      </c>
      <c r="I22" s="939">
        <f>IFERROR(SUM(H22)/'P&amp;L COMPARISONS'!$H$8,0)</f>
        <v>0</v>
      </c>
      <c r="J22" s="932"/>
      <c r="K22" s="1002">
        <v>0</v>
      </c>
      <c r="L22" s="939">
        <f>IFERROR(SUM(K22)/'P&amp;L COMPARISONS'!$K$8,0)</f>
        <v>0</v>
      </c>
    </row>
    <row r="23" spans="1:12" ht="15">
      <c r="A23" s="988"/>
      <c r="B23" s="1002">
        <v>0</v>
      </c>
      <c r="C23" s="939">
        <f>IFERROR(SUM(B23)/'P&amp;L COMPARISONS'!$B$8,0)</f>
        <v>0</v>
      </c>
      <c r="D23" s="932"/>
      <c r="E23" s="1002">
        <v>0</v>
      </c>
      <c r="F23" s="939">
        <f>IFERROR(SUM(E23)/'P&amp;L COMPARISONS'!$E$8,0)</f>
        <v>0</v>
      </c>
      <c r="G23" s="932"/>
      <c r="H23" s="1002">
        <v>0</v>
      </c>
      <c r="I23" s="939">
        <f>IFERROR(SUM(H23)/'P&amp;L COMPARISONS'!$H$8,0)</f>
        <v>0</v>
      </c>
      <c r="J23" s="932"/>
      <c r="K23" s="1002">
        <v>0</v>
      </c>
      <c r="L23" s="939">
        <f>IFERROR(SUM(K23)/'P&amp;L COMPARISONS'!$K$8,0)</f>
        <v>0</v>
      </c>
    </row>
    <row r="24" spans="1:12" ht="15">
      <c r="A24" s="988"/>
      <c r="B24" s="1002">
        <v>0</v>
      </c>
      <c r="C24" s="939">
        <f>IFERROR(SUM(B24)/'P&amp;L COMPARISONS'!$B$8,0)</f>
        <v>0</v>
      </c>
      <c r="D24" s="932"/>
      <c r="E24" s="1002">
        <v>0</v>
      </c>
      <c r="F24" s="939">
        <f>IFERROR(SUM(E24)/'P&amp;L COMPARISONS'!$E$8,0)</f>
        <v>0</v>
      </c>
      <c r="G24" s="932"/>
      <c r="H24" s="1002">
        <v>0</v>
      </c>
      <c r="I24" s="939">
        <f>IFERROR(SUM(H24)/'P&amp;L COMPARISONS'!$H$8,0)</f>
        <v>0</v>
      </c>
      <c r="J24" s="932"/>
      <c r="K24" s="1002">
        <v>0</v>
      </c>
      <c r="L24" s="939">
        <f>IFERROR(SUM(K24)/'P&amp;L COMPARISONS'!$K$8,0)</f>
        <v>0</v>
      </c>
    </row>
    <row r="25" spans="1:12" ht="15">
      <c r="A25" s="988"/>
      <c r="B25" s="1002">
        <v>0</v>
      </c>
      <c r="C25" s="939">
        <f>IFERROR(SUM(B25)/'P&amp;L COMPARISONS'!$B$8,0)</f>
        <v>0</v>
      </c>
      <c r="D25" s="932"/>
      <c r="E25" s="1002">
        <v>0</v>
      </c>
      <c r="F25" s="939">
        <f>IFERROR(SUM(E25)/'P&amp;L COMPARISONS'!$E$8,0)</f>
        <v>0</v>
      </c>
      <c r="G25" s="932"/>
      <c r="H25" s="1002">
        <v>0</v>
      </c>
      <c r="I25" s="939">
        <f>IFERROR(SUM(H25)/'P&amp;L COMPARISONS'!$H$8,0)</f>
        <v>0</v>
      </c>
      <c r="J25" s="932"/>
      <c r="K25" s="1002">
        <v>0</v>
      </c>
      <c r="L25" s="939">
        <f>IFERROR(SUM(K25)/'P&amp;L COMPARISONS'!$K$8,0)</f>
        <v>0</v>
      </c>
    </row>
    <row r="26" spans="1:12" ht="15">
      <c r="A26" s="988"/>
      <c r="B26" s="1002">
        <v>0</v>
      </c>
      <c r="C26" s="939">
        <f>IFERROR(SUM(B26)/'P&amp;L COMPARISONS'!$B$8,0)</f>
        <v>0</v>
      </c>
      <c r="D26" s="932"/>
      <c r="E26" s="1002">
        <v>0</v>
      </c>
      <c r="F26" s="939">
        <f>IFERROR(SUM(E26)/'P&amp;L COMPARISONS'!$E$8,0)</f>
        <v>0</v>
      </c>
      <c r="G26" s="932"/>
      <c r="H26" s="1002">
        <v>0</v>
      </c>
      <c r="I26" s="939">
        <f>IFERROR(SUM(H26)/'P&amp;L COMPARISONS'!$H$8,0)</f>
        <v>0</v>
      </c>
      <c r="J26" s="932"/>
      <c r="K26" s="1002">
        <v>0</v>
      </c>
      <c r="L26" s="939">
        <f>IFERROR(SUM(K26)/'P&amp;L COMPARISONS'!$K$8,0)</f>
        <v>0</v>
      </c>
    </row>
    <row r="27" spans="1:12" ht="15">
      <c r="A27" s="988"/>
      <c r="B27" s="1002">
        <v>0</v>
      </c>
      <c r="C27" s="939">
        <f>IFERROR(SUM(B27)/'P&amp;L COMPARISONS'!$B$8,0)</f>
        <v>0</v>
      </c>
      <c r="D27" s="932"/>
      <c r="E27" s="1002">
        <v>0</v>
      </c>
      <c r="F27" s="939">
        <f>IFERROR(SUM(E27)/'P&amp;L COMPARISONS'!$E$8,0)</f>
        <v>0</v>
      </c>
      <c r="G27" s="932"/>
      <c r="H27" s="1002">
        <v>0</v>
      </c>
      <c r="I27" s="939">
        <f>IFERROR(SUM(H27)/'P&amp;L COMPARISONS'!$H$8,0)</f>
        <v>0</v>
      </c>
      <c r="J27" s="932"/>
      <c r="K27" s="1002">
        <v>0</v>
      </c>
      <c r="L27" s="939">
        <f>IFERROR(SUM(K27)/'P&amp;L COMPARISONS'!$K$8,0)</f>
        <v>0</v>
      </c>
    </row>
    <row r="28" spans="1:12" ht="15">
      <c r="A28" s="988"/>
      <c r="B28" s="1002">
        <v>0</v>
      </c>
      <c r="C28" s="939">
        <f>IFERROR(SUM(B28)/'P&amp;L COMPARISONS'!$B$8,0)</f>
        <v>0</v>
      </c>
      <c r="D28" s="932"/>
      <c r="E28" s="1002">
        <v>0</v>
      </c>
      <c r="F28" s="939">
        <f>IFERROR(SUM(E28)/'P&amp;L COMPARISONS'!$E$8,0)</f>
        <v>0</v>
      </c>
      <c r="G28" s="932"/>
      <c r="H28" s="1002">
        <v>0</v>
      </c>
      <c r="I28" s="939">
        <f>IFERROR(SUM(H28)/'P&amp;L COMPARISONS'!$H$8,0)</f>
        <v>0</v>
      </c>
      <c r="J28" s="932"/>
      <c r="K28" s="1002">
        <v>0</v>
      </c>
      <c r="L28" s="939">
        <f>IFERROR(SUM(K28)/'P&amp;L COMPARISONS'!$K$8,0)</f>
        <v>0</v>
      </c>
    </row>
    <row r="29" spans="1:12" ht="15">
      <c r="A29" s="988"/>
      <c r="B29" s="1002">
        <v>0</v>
      </c>
      <c r="C29" s="939">
        <f>IFERROR(SUM(B29)/'P&amp;L COMPARISONS'!$B$8,0)</f>
        <v>0</v>
      </c>
      <c r="D29" s="932"/>
      <c r="E29" s="1002">
        <v>0</v>
      </c>
      <c r="F29" s="939">
        <f>IFERROR(SUM(E29)/'P&amp;L COMPARISONS'!$E$8,0)</f>
        <v>0</v>
      </c>
      <c r="G29" s="932"/>
      <c r="H29" s="1002">
        <v>0</v>
      </c>
      <c r="I29" s="939">
        <f>IFERROR(SUM(H29)/'P&amp;L COMPARISONS'!$H$8,0)</f>
        <v>0</v>
      </c>
      <c r="J29" s="932"/>
      <c r="K29" s="1002">
        <v>0</v>
      </c>
      <c r="L29" s="939">
        <f>IFERROR(SUM(K29)/'P&amp;L COMPARISONS'!$K$8,0)</f>
        <v>0</v>
      </c>
    </row>
    <row r="30" spans="1:12" ht="15">
      <c r="A30" s="988"/>
      <c r="B30" s="1002">
        <v>0</v>
      </c>
      <c r="C30" s="939">
        <f>IFERROR(SUM(B30)/'P&amp;L COMPARISONS'!$B$8,0)</f>
        <v>0</v>
      </c>
      <c r="D30" s="932"/>
      <c r="E30" s="1002">
        <v>0</v>
      </c>
      <c r="F30" s="939">
        <f>IFERROR(SUM(E30)/'P&amp;L COMPARISONS'!$E$8,0)</f>
        <v>0</v>
      </c>
      <c r="G30" s="932"/>
      <c r="H30" s="1002">
        <v>0</v>
      </c>
      <c r="I30" s="939">
        <f>IFERROR(SUM(H30)/'P&amp;L COMPARISONS'!$H$8,0)</f>
        <v>0</v>
      </c>
      <c r="J30" s="932"/>
      <c r="K30" s="1002">
        <v>0</v>
      </c>
      <c r="L30" s="939">
        <f>IFERROR(SUM(K30)/'P&amp;L COMPARISONS'!$K$8,0)</f>
        <v>0</v>
      </c>
    </row>
    <row r="31" spans="1:12" ht="15">
      <c r="A31" s="988"/>
      <c r="B31" s="1002">
        <v>0</v>
      </c>
      <c r="C31" s="939">
        <f>IFERROR(SUM(B31)/'P&amp;L COMPARISONS'!$B$8,0)</f>
        <v>0</v>
      </c>
      <c r="D31" s="932"/>
      <c r="E31" s="1002">
        <v>0</v>
      </c>
      <c r="F31" s="939">
        <f>IFERROR(SUM(E31)/'P&amp;L COMPARISONS'!$E$8,0)</f>
        <v>0</v>
      </c>
      <c r="G31" s="932"/>
      <c r="H31" s="1002">
        <v>0</v>
      </c>
      <c r="I31" s="939">
        <f>IFERROR(SUM(H31)/'P&amp;L COMPARISONS'!$H$8,0)</f>
        <v>0</v>
      </c>
      <c r="J31" s="932"/>
      <c r="K31" s="1002">
        <v>0</v>
      </c>
      <c r="L31" s="939">
        <f>IFERROR(SUM(K31)/'P&amp;L COMPARISONS'!$K$8,0)</f>
        <v>0</v>
      </c>
    </row>
    <row r="32" spans="1:12" ht="15.75">
      <c r="A32" s="937" t="s">
        <v>546</v>
      </c>
      <c r="B32" s="1007">
        <f>SUM(B7:B31)</f>
        <v>0</v>
      </c>
      <c r="C32" s="939">
        <f>IFERROR(SUM(B32)/'P&amp;L COMPARISONS'!$B$8,0)</f>
        <v>0</v>
      </c>
      <c r="D32" s="932"/>
      <c r="E32" s="1007">
        <f>SUM(E7:E31)</f>
        <v>0</v>
      </c>
      <c r="F32" s="939">
        <f>IFERROR(SUM(E32)/'P&amp;L COMPARISONS'!$E$8,0)</f>
        <v>0</v>
      </c>
      <c r="G32" s="932"/>
      <c r="H32" s="1007">
        <f>SUM(H7:H31)</f>
        <v>0</v>
      </c>
      <c r="I32" s="939">
        <f>IFERROR(SUM(H32)/'P&amp;L COMPARISONS'!$H$8,0)</f>
        <v>0</v>
      </c>
      <c r="J32" s="932"/>
      <c r="K32" s="940">
        <f>SUM(K7:K31)</f>
        <v>0</v>
      </c>
      <c r="L32" s="939">
        <f>IFERROR(SUM(K32)/'P&amp;L COMPARISONS'!$K$8,0)</f>
        <v>0</v>
      </c>
    </row>
    <row r="33" spans="1:12">
      <c r="A33" s="916"/>
      <c r="B33" s="916"/>
      <c r="C33" s="941"/>
      <c r="D33" s="916"/>
      <c r="E33" s="916"/>
      <c r="F33" s="916"/>
      <c r="G33" s="916"/>
      <c r="H33" s="916"/>
      <c r="I33" s="916"/>
      <c r="J33" s="916"/>
      <c r="K33" s="916"/>
      <c r="L33" s="916"/>
    </row>
    <row r="34" spans="1:12">
      <c r="A34" s="916"/>
      <c r="B34" s="916"/>
      <c r="C34" s="941"/>
      <c r="D34" s="916"/>
      <c r="E34" s="916"/>
      <c r="F34" s="916"/>
      <c r="G34" s="916"/>
      <c r="H34" s="916"/>
      <c r="I34" s="916"/>
      <c r="J34" s="916"/>
      <c r="K34" s="916"/>
      <c r="L34" s="916"/>
    </row>
    <row r="35" spans="1:12" ht="5.25" customHeight="1">
      <c r="A35" s="916"/>
      <c r="B35" s="916"/>
      <c r="C35" s="941"/>
      <c r="D35" s="916"/>
      <c r="E35" s="916"/>
      <c r="F35" s="916"/>
      <c r="G35" s="916"/>
      <c r="H35" s="916"/>
      <c r="I35" s="916"/>
      <c r="J35" s="916"/>
      <c r="K35" s="916"/>
      <c r="L35" s="916"/>
    </row>
    <row r="36" spans="1:12" hidden="1">
      <c r="A36" s="916"/>
      <c r="B36" s="916"/>
      <c r="C36" s="941"/>
      <c r="D36" s="916"/>
      <c r="E36" s="916"/>
      <c r="F36" s="916"/>
      <c r="G36" s="916"/>
      <c r="H36" s="916"/>
      <c r="I36" s="916"/>
      <c r="J36" s="916"/>
      <c r="K36" s="916"/>
      <c r="L36" s="916"/>
    </row>
    <row r="37" spans="1:12" hidden="1">
      <c r="A37" s="916"/>
      <c r="B37" s="916"/>
      <c r="C37" s="941"/>
      <c r="D37" s="916"/>
      <c r="E37" s="916"/>
      <c r="F37" s="916"/>
      <c r="G37" s="916"/>
      <c r="H37" s="916"/>
      <c r="I37" s="916"/>
      <c r="J37" s="916"/>
      <c r="K37" s="916"/>
      <c r="L37" s="916"/>
    </row>
    <row r="38" spans="1:12" ht="27.75" customHeight="1">
      <c r="A38" s="916"/>
      <c r="B38" s="916"/>
      <c r="C38" s="941"/>
      <c r="D38" s="916"/>
      <c r="E38" s="916"/>
      <c r="F38" s="916"/>
      <c r="G38" s="916"/>
      <c r="H38" s="916"/>
      <c r="I38" s="916"/>
      <c r="J38" s="916"/>
      <c r="K38" s="916"/>
      <c r="L38" s="916"/>
    </row>
    <row r="39" spans="1:12">
      <c r="A39" s="916"/>
      <c r="B39" s="916"/>
      <c r="C39" s="941"/>
      <c r="D39" s="916"/>
      <c r="E39" s="916"/>
      <c r="F39" s="916"/>
      <c r="G39" s="916"/>
      <c r="H39" s="916"/>
      <c r="I39" s="916"/>
      <c r="J39" s="916"/>
      <c r="K39" s="916"/>
      <c r="L39" s="916"/>
    </row>
    <row r="40" spans="1:12">
      <c r="A40" s="916"/>
      <c r="B40" s="916"/>
      <c r="C40" s="941"/>
      <c r="D40" s="916"/>
      <c r="E40" s="916"/>
      <c r="F40" s="916"/>
      <c r="G40" s="916"/>
      <c r="H40" s="916"/>
      <c r="I40" s="916"/>
      <c r="J40" s="916"/>
      <c r="K40" s="916"/>
      <c r="L40" s="916"/>
    </row>
    <row r="41" spans="1:12">
      <c r="A41" s="916"/>
      <c r="B41" s="916"/>
      <c r="C41" s="941"/>
      <c r="D41" s="916"/>
      <c r="E41" s="916"/>
      <c r="F41" s="916"/>
      <c r="G41" s="916"/>
      <c r="H41" s="916"/>
      <c r="I41" s="916"/>
      <c r="J41" s="916"/>
      <c r="K41" s="916"/>
      <c r="L41" s="916"/>
    </row>
    <row r="42" spans="1:12">
      <c r="A42" s="916"/>
      <c r="B42" s="916"/>
      <c r="C42" s="941"/>
      <c r="D42" s="916"/>
      <c r="E42" s="916"/>
      <c r="F42" s="916"/>
      <c r="G42" s="916"/>
      <c r="H42" s="916"/>
      <c r="I42" s="916"/>
      <c r="J42" s="916"/>
      <c r="K42" s="916"/>
      <c r="L42" s="916"/>
    </row>
    <row r="43" spans="1:12">
      <c r="A43" s="916"/>
      <c r="B43" s="916"/>
      <c r="C43" s="941"/>
      <c r="D43" s="916"/>
      <c r="E43" s="916"/>
      <c r="F43" s="916"/>
      <c r="G43" s="916"/>
      <c r="H43" s="916"/>
      <c r="I43" s="916"/>
      <c r="J43" s="916"/>
      <c r="K43" s="916"/>
      <c r="L43" s="916"/>
    </row>
  </sheetData>
  <mergeCells count="3">
    <mergeCell ref="C1:H1"/>
    <mergeCell ref="F2:G2"/>
    <mergeCell ref="C3:H3"/>
  </mergeCells>
  <phoneticPr fontId="3" type="noConversion"/>
  <printOptions horizontalCentered="1" verticalCentered="1"/>
  <pageMargins left="0.5" right="0.5" top="1.43" bottom="0.61" header="0.52" footer="0.25"/>
  <pageSetup scale="76"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5361" r:id="rId5" name="Button 1">
              <controlPr defaultSize="0" print="0" autoFill="0" autoPict="0" macro="[0]!MISCINDIRECTEXPENSES_Button1_Click">
                <anchor>
                  <from>
                    <xdr:col>0</xdr:col>
                    <xdr:colOff>257175</xdr:colOff>
                    <xdr:row>37</xdr:row>
                    <xdr:rowOff>247650</xdr:rowOff>
                  </from>
                  <to>
                    <xdr:col>0</xdr:col>
                    <xdr:colOff>1295400</xdr:colOff>
                    <xdr:row>42</xdr:row>
                    <xdr:rowOff>47625</xdr:rowOff>
                  </to>
                </anchor>
              </controlPr>
            </control>
          </mc:Choice>
        </mc:AlternateContent>
        <mc:AlternateContent xmlns:mc="http://schemas.openxmlformats.org/markup-compatibility/2006">
          <mc:Choice Requires="x14">
            <control shapeId="15362" r:id="rId6" name="Button 2">
              <controlPr defaultSize="0" print="0" autoFill="0" autoPict="0" macro="[0]!PLCOMPARISONS_Button20_Click">
                <anchor>
                  <from>
                    <xdr:col>0</xdr:col>
                    <xdr:colOff>19050</xdr:colOff>
                    <xdr:row>0</xdr:row>
                    <xdr:rowOff>38100</xdr:rowOff>
                  </from>
                  <to>
                    <xdr:col>0</xdr:col>
                    <xdr:colOff>1628775</xdr:colOff>
                    <xdr:row>1</xdr:row>
                    <xdr:rowOff>142875</xdr:rowOff>
                  </to>
                </anchor>
              </controlPr>
            </control>
          </mc:Choice>
        </mc:AlternateContent>
        <mc:AlternateContent xmlns:mc="http://schemas.openxmlformats.org/markup-compatibility/2006">
          <mc:Choice Requires="x14">
            <control shapeId="15365" r:id="rId7" name="Button 5">
              <controlPr defaultSize="0" print="0" autoFill="0" autoPict="0" macro="[0]!MISCINDIRECTEXPENSES_Button5_Click">
                <anchor>
                  <from>
                    <xdr:col>13</xdr:col>
                    <xdr:colOff>133350</xdr:colOff>
                    <xdr:row>1</xdr:row>
                    <xdr:rowOff>123825</xdr:rowOff>
                  </from>
                  <to>
                    <xdr:col>14</xdr:col>
                    <xdr:colOff>361950</xdr:colOff>
                    <xdr:row>3</xdr:row>
                    <xdr:rowOff>76200</xdr:rowOff>
                  </to>
                </anchor>
              </controlPr>
            </control>
          </mc:Choice>
        </mc:AlternateContent>
        <mc:AlternateContent xmlns:mc="http://schemas.openxmlformats.org/markup-compatibility/2006">
          <mc:Choice Requires="x14">
            <control shapeId="15366" r:id="rId8" name="Button 6">
              <controlPr defaultSize="0" print="0" autoFill="0" autoPict="0" macro="[0]!MISCINDIRECTEXPENSES_Button6_Click">
                <anchor>
                  <from>
                    <xdr:col>13</xdr:col>
                    <xdr:colOff>180975</xdr:colOff>
                    <xdr:row>5</xdr:row>
                    <xdr:rowOff>85725</xdr:rowOff>
                  </from>
                  <to>
                    <xdr:col>14</xdr:col>
                    <xdr:colOff>400050</xdr:colOff>
                    <xdr:row>8</xdr:row>
                    <xdr:rowOff>114300</xdr:rowOff>
                  </to>
                </anchor>
              </controlPr>
            </control>
          </mc:Choice>
        </mc:AlternateContent>
        <mc:AlternateContent xmlns:mc="http://schemas.openxmlformats.org/markup-compatibility/2006">
          <mc:Choice Requires="x14">
            <control shapeId="15368" r:id="rId9" name="Button 8">
              <controlPr defaultSize="0" print="0" autoFill="0" autoPict="0" macro="[0]!print_sheet">
                <anchor>
                  <from>
                    <xdr:col>13</xdr:col>
                    <xdr:colOff>209550</xdr:colOff>
                    <xdr:row>11</xdr:row>
                    <xdr:rowOff>0</xdr:rowOff>
                  </from>
                  <to>
                    <xdr:col>14</xdr:col>
                    <xdr:colOff>476250</xdr:colOff>
                    <xdr:row>14</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tabColor rgb="FF00FF00"/>
    <pageSetUpPr fitToPage="1"/>
  </sheetPr>
  <dimension ref="A1:O60"/>
  <sheetViews>
    <sheetView showGridLines="0" showRowColHeaders="0" view="pageLayout" zoomScale="80" zoomScaleNormal="80" zoomScalePageLayoutView="80" workbookViewId="0"/>
  </sheetViews>
  <sheetFormatPr defaultColWidth="9.140625" defaultRowHeight="12.75"/>
  <cols>
    <col min="1" max="1" width="15.85546875" style="915" customWidth="1"/>
    <col min="2" max="2" width="27.28515625" style="915" customWidth="1"/>
    <col min="3" max="3" width="20.7109375" style="915" customWidth="1"/>
    <col min="4" max="4" width="11.7109375" style="915" customWidth="1"/>
    <col min="5" max="5" width="3.7109375" style="915" customWidth="1"/>
    <col min="6" max="6" width="20.7109375" style="915" customWidth="1"/>
    <col min="7" max="7" width="11.7109375" style="915" customWidth="1"/>
    <col min="8" max="8" width="3.7109375" style="915" customWidth="1"/>
    <col min="9" max="9" width="20.7109375" style="915" customWidth="1"/>
    <col min="10" max="10" width="11.7109375" style="915" customWidth="1"/>
    <col min="11" max="11" width="3.7109375" style="915" customWidth="1"/>
    <col min="12" max="12" width="20.7109375" style="915" customWidth="1"/>
    <col min="13" max="13" width="11.7109375" style="915" customWidth="1"/>
    <col min="14" max="16384" width="9.140625" style="915"/>
  </cols>
  <sheetData>
    <row r="1" spans="1:15" ht="26.1" customHeight="1">
      <c r="A1" s="790"/>
      <c r="B1" s="790"/>
      <c r="C1" s="1222" t="str">
        <f>REPT('BASIC CLIENT INFO'!B2,1)</f>
        <v/>
      </c>
      <c r="D1" s="1222"/>
      <c r="E1" s="1222"/>
      <c r="F1" s="1222"/>
      <c r="G1" s="1222"/>
      <c r="H1" s="1222"/>
      <c r="I1" s="1222"/>
      <c r="J1" s="919"/>
      <c r="K1" s="919"/>
      <c r="L1" s="790"/>
      <c r="M1" s="943"/>
    </row>
    <row r="2" spans="1:15" ht="26.1" customHeight="1">
      <c r="A2" s="800"/>
      <c r="B2" s="790"/>
      <c r="C2" s="944"/>
      <c r="D2" s="1223" t="str">
        <f>REPT('BASIC CLIENT INFO'!B3,1)</f>
        <v>Survey #</v>
      </c>
      <c r="E2" s="1223"/>
      <c r="F2" s="1223"/>
      <c r="G2" s="945" t="str">
        <f>REPT('BASIC CLIENT INFO'!D3,1)</f>
        <v/>
      </c>
      <c r="H2" s="946"/>
      <c r="I2" s="947"/>
      <c r="J2" s="919"/>
      <c r="K2" s="919"/>
      <c r="L2" s="790"/>
      <c r="M2" s="948"/>
    </row>
    <row r="3" spans="1:15" ht="26.1" customHeight="1" thickBot="1">
      <c r="A3" s="790"/>
      <c r="B3" s="1030"/>
      <c r="C3" s="946"/>
      <c r="D3" s="946"/>
      <c r="E3" s="946"/>
      <c r="F3" s="949" t="s">
        <v>497</v>
      </c>
      <c r="G3" s="950"/>
      <c r="H3" s="950"/>
      <c r="I3" s="950"/>
      <c r="J3" s="950"/>
      <c r="K3" s="950"/>
      <c r="L3" s="790"/>
      <c r="M3" s="951"/>
    </row>
    <row r="4" spans="1:15" ht="16.5" thickBot="1">
      <c r="A4" s="790"/>
      <c r="B4" s="922" t="str">
        <f>REPT('P&amp;L COMPARISONS'!A5,1)</f>
        <v>Fiscal Period End  12/31</v>
      </c>
      <c r="C4" s="930">
        <f>SUM('P&amp;L COMPARISONS'!B5)</f>
        <v>2025</v>
      </c>
      <c r="D4" s="920"/>
      <c r="E4" s="790"/>
      <c r="F4" s="923">
        <f>SUM('P&amp;L COMPARISONS'!E5)</f>
        <v>2024</v>
      </c>
      <c r="G4" s="921"/>
      <c r="H4" s="790"/>
      <c r="I4" s="923">
        <f>SUM('P&amp;L COMPARISONS'!H5)</f>
        <v>2023</v>
      </c>
      <c r="J4" s="921"/>
      <c r="K4" s="790"/>
      <c r="L4" s="923">
        <f>SUM('P&amp;L COMPARISONS'!K5)</f>
        <v>2022</v>
      </c>
      <c r="M4" s="951"/>
    </row>
    <row r="5" spans="1:15" ht="15">
      <c r="A5" s="790"/>
      <c r="B5" s="922" t="s">
        <v>243</v>
      </c>
      <c r="C5" s="952">
        <f>SUM('P&amp;L COMPARISONS'!B6)</f>
        <v>12</v>
      </c>
      <c r="D5" s="920"/>
      <c r="E5" s="790"/>
      <c r="F5" s="953">
        <f>SUM('P&amp;L COMPARISONS'!E6)</f>
        <v>12</v>
      </c>
      <c r="G5" s="921"/>
      <c r="H5" s="790"/>
      <c r="I5" s="953">
        <f>SUM('P&amp;L COMPARISONS'!H6)</f>
        <v>12</v>
      </c>
      <c r="J5" s="921"/>
      <c r="K5" s="790"/>
      <c r="L5" s="953">
        <f>SUM('P&amp;L COMPARISONS'!K6)</f>
        <v>12</v>
      </c>
      <c r="M5" s="951"/>
    </row>
    <row r="6" spans="1:15">
      <c r="A6" s="790"/>
      <c r="B6" s="790"/>
      <c r="C6" s="924"/>
      <c r="D6" s="920"/>
      <c r="E6" s="790"/>
      <c r="F6" s="790"/>
      <c r="G6" s="921"/>
      <c r="H6" s="790"/>
      <c r="I6" s="790"/>
      <c r="J6" s="921"/>
      <c r="K6" s="790"/>
      <c r="L6" s="790"/>
      <c r="M6" s="790"/>
    </row>
    <row r="7" spans="1:15" ht="15.75">
      <c r="A7" s="954"/>
      <c r="B7" s="954" t="s">
        <v>239</v>
      </c>
      <c r="C7" s="1000">
        <f>SUM('P&amp;L COMPARISONS'!B8)</f>
        <v>0</v>
      </c>
      <c r="D7" s="955">
        <f>IFERROR(SUM(C7)/$C$7,0)</f>
        <v>0</v>
      </c>
      <c r="E7" s="932"/>
      <c r="F7" s="1000">
        <f>SUM('P&amp;L COMPARISONS'!E8)</f>
        <v>0</v>
      </c>
      <c r="G7" s="955">
        <f>IFERROR(SUM(F7)/$F$7,0)</f>
        <v>0</v>
      </c>
      <c r="H7" s="932"/>
      <c r="I7" s="1000">
        <f>SUM('P&amp;L COMPARISONS'!H8)</f>
        <v>0</v>
      </c>
      <c r="J7" s="955">
        <f>IFERROR(SUM(I7)/$I$7,0)</f>
        <v>0</v>
      </c>
      <c r="K7" s="932"/>
      <c r="L7" s="1000">
        <f>SUM('P&amp;L COMPARISONS'!K8)</f>
        <v>0</v>
      </c>
      <c r="M7" s="955">
        <f>IFERROR(SUM(L7)/$L$7,0)</f>
        <v>0</v>
      </c>
      <c r="N7" s="918"/>
      <c r="O7" s="918"/>
    </row>
    <row r="8" spans="1:15" ht="15.75">
      <c r="A8" s="1219" t="s">
        <v>351</v>
      </c>
      <c r="B8" s="1219"/>
      <c r="C8" s="1001"/>
      <c r="D8" s="932"/>
      <c r="E8" s="932"/>
      <c r="F8" s="1001"/>
      <c r="G8" s="932"/>
      <c r="H8" s="932"/>
      <c r="I8" s="1001"/>
      <c r="J8" s="932"/>
      <c r="K8" s="932"/>
      <c r="L8" s="1001"/>
      <c r="M8" s="932"/>
      <c r="N8" s="918"/>
      <c r="O8" s="918"/>
    </row>
    <row r="9" spans="1:15" ht="15.75">
      <c r="A9" s="937"/>
      <c r="B9" s="956" t="s">
        <v>365</v>
      </c>
      <c r="C9" s="1001"/>
      <c r="D9" s="932"/>
      <c r="E9" s="932"/>
      <c r="F9" s="1001"/>
      <c r="G9" s="932"/>
      <c r="H9" s="932"/>
      <c r="I9" s="1001"/>
      <c r="J9" s="932"/>
      <c r="K9" s="932"/>
      <c r="L9" s="1001"/>
      <c r="M9" s="932"/>
      <c r="N9" s="918"/>
      <c r="O9" s="918"/>
    </row>
    <row r="10" spans="1:15" ht="15.75">
      <c r="A10" s="790"/>
      <c r="B10" s="957" t="s">
        <v>357</v>
      </c>
      <c r="C10" s="1002">
        <v>0</v>
      </c>
      <c r="D10" s="955">
        <f t="shared" ref="D10:D17" si="0">IFERROR(SUM(C10)/$C$7,0)</f>
        <v>0</v>
      </c>
      <c r="E10" s="932"/>
      <c r="F10" s="1002">
        <v>0</v>
      </c>
      <c r="G10" s="955">
        <f t="shared" ref="G10:G17" si="1">IFERROR(SUM(F10)/$F$7,0)</f>
        <v>0</v>
      </c>
      <c r="H10" s="932"/>
      <c r="I10" s="1002">
        <v>0</v>
      </c>
      <c r="J10" s="955">
        <f t="shared" ref="J10:J46" si="2">IFERROR(SUM(I10)/$I$7,0)</f>
        <v>0</v>
      </c>
      <c r="K10" s="932"/>
      <c r="L10" s="1002">
        <v>0</v>
      </c>
      <c r="M10" s="955">
        <f t="shared" ref="M10:M46" si="3">IFERROR(SUM(L10)/$L$7,0)</f>
        <v>0</v>
      </c>
      <c r="N10" s="918"/>
      <c r="O10" s="918"/>
    </row>
    <row r="11" spans="1:15" ht="15.75">
      <c r="A11" s="790"/>
      <c r="B11" s="957" t="s">
        <v>358</v>
      </c>
      <c r="C11" s="1002">
        <v>0</v>
      </c>
      <c r="D11" s="955">
        <f t="shared" si="0"/>
        <v>0</v>
      </c>
      <c r="E11" s="932"/>
      <c r="F11" s="1002">
        <v>0</v>
      </c>
      <c r="G11" s="955">
        <f t="shared" si="1"/>
        <v>0</v>
      </c>
      <c r="H11" s="932"/>
      <c r="I11" s="1002">
        <v>0</v>
      </c>
      <c r="J11" s="955">
        <f t="shared" si="2"/>
        <v>0</v>
      </c>
      <c r="K11" s="932"/>
      <c r="L11" s="1002">
        <v>0</v>
      </c>
      <c r="M11" s="955">
        <f t="shared" si="3"/>
        <v>0</v>
      </c>
      <c r="N11" s="918"/>
      <c r="O11" s="918"/>
    </row>
    <row r="12" spans="1:15" ht="15.75">
      <c r="A12" s="790"/>
      <c r="B12" s="957" t="s">
        <v>359</v>
      </c>
      <c r="C12" s="1002">
        <v>0</v>
      </c>
      <c r="D12" s="955">
        <f t="shared" si="0"/>
        <v>0</v>
      </c>
      <c r="E12" s="932"/>
      <c r="F12" s="1002">
        <v>0</v>
      </c>
      <c r="G12" s="955">
        <f t="shared" si="1"/>
        <v>0</v>
      </c>
      <c r="H12" s="932"/>
      <c r="I12" s="1002">
        <v>0</v>
      </c>
      <c r="J12" s="955">
        <f t="shared" si="2"/>
        <v>0</v>
      </c>
      <c r="K12" s="932"/>
      <c r="L12" s="1002">
        <v>0</v>
      </c>
      <c r="M12" s="955">
        <f t="shared" si="3"/>
        <v>0</v>
      </c>
      <c r="N12" s="918"/>
      <c r="O12" s="918"/>
    </row>
    <row r="13" spans="1:15" ht="15.75">
      <c r="A13" s="790"/>
      <c r="B13" s="957" t="s">
        <v>360</v>
      </c>
      <c r="C13" s="1002">
        <v>0</v>
      </c>
      <c r="D13" s="955">
        <f t="shared" si="0"/>
        <v>0</v>
      </c>
      <c r="E13" s="932"/>
      <c r="F13" s="1002">
        <v>0</v>
      </c>
      <c r="G13" s="955">
        <f t="shared" si="1"/>
        <v>0</v>
      </c>
      <c r="H13" s="932"/>
      <c r="I13" s="1002">
        <v>0</v>
      </c>
      <c r="J13" s="955">
        <f t="shared" si="2"/>
        <v>0</v>
      </c>
      <c r="K13" s="932"/>
      <c r="L13" s="1002">
        <v>0</v>
      </c>
      <c r="M13" s="955">
        <f t="shared" si="3"/>
        <v>0</v>
      </c>
      <c r="N13" s="918"/>
      <c r="O13" s="918"/>
    </row>
    <row r="14" spans="1:15" ht="15.75">
      <c r="A14" s="790"/>
      <c r="B14" s="957" t="s">
        <v>361</v>
      </c>
      <c r="C14" s="1002">
        <v>0</v>
      </c>
      <c r="D14" s="955">
        <f t="shared" si="0"/>
        <v>0</v>
      </c>
      <c r="E14" s="932"/>
      <c r="F14" s="1002">
        <v>0</v>
      </c>
      <c r="G14" s="955">
        <f t="shared" si="1"/>
        <v>0</v>
      </c>
      <c r="H14" s="932"/>
      <c r="I14" s="1002">
        <v>0</v>
      </c>
      <c r="J14" s="955">
        <f t="shared" si="2"/>
        <v>0</v>
      </c>
      <c r="K14" s="932"/>
      <c r="L14" s="1002">
        <v>0</v>
      </c>
      <c r="M14" s="955">
        <f t="shared" si="3"/>
        <v>0</v>
      </c>
      <c r="N14" s="918"/>
      <c r="O14" s="918"/>
    </row>
    <row r="15" spans="1:15" ht="15.75">
      <c r="A15" s="790"/>
      <c r="B15" s="957" t="s">
        <v>362</v>
      </c>
      <c r="C15" s="1002">
        <v>0</v>
      </c>
      <c r="D15" s="955">
        <f t="shared" si="0"/>
        <v>0</v>
      </c>
      <c r="E15" s="932"/>
      <c r="F15" s="1002">
        <v>0</v>
      </c>
      <c r="G15" s="955">
        <f t="shared" si="1"/>
        <v>0</v>
      </c>
      <c r="H15" s="932"/>
      <c r="I15" s="1002">
        <v>0</v>
      </c>
      <c r="J15" s="955">
        <f t="shared" si="2"/>
        <v>0</v>
      </c>
      <c r="K15" s="932"/>
      <c r="L15" s="1002">
        <v>0</v>
      </c>
      <c r="M15" s="955">
        <f t="shared" si="3"/>
        <v>0</v>
      </c>
      <c r="N15" s="918"/>
      <c r="O15" s="918"/>
    </row>
    <row r="16" spans="1:15" ht="15.75">
      <c r="A16" s="790"/>
      <c r="B16" s="957" t="s">
        <v>363</v>
      </c>
      <c r="C16" s="1002">
        <v>0</v>
      </c>
      <c r="D16" s="955">
        <f t="shared" si="0"/>
        <v>0</v>
      </c>
      <c r="E16" s="932"/>
      <c r="F16" s="1002">
        <v>0</v>
      </c>
      <c r="G16" s="955">
        <f t="shared" si="1"/>
        <v>0</v>
      </c>
      <c r="H16" s="932"/>
      <c r="I16" s="1002">
        <v>0</v>
      </c>
      <c r="J16" s="955">
        <f t="shared" si="2"/>
        <v>0</v>
      </c>
      <c r="K16" s="932"/>
      <c r="L16" s="1002">
        <v>0</v>
      </c>
      <c r="M16" s="955">
        <f t="shared" si="3"/>
        <v>0</v>
      </c>
      <c r="N16" s="918"/>
      <c r="O16" s="918"/>
    </row>
    <row r="17" spans="1:15" ht="15.75">
      <c r="A17" s="790"/>
      <c r="B17" s="957" t="s">
        <v>364</v>
      </c>
      <c r="C17" s="1002">
        <v>0</v>
      </c>
      <c r="D17" s="955">
        <f t="shared" si="0"/>
        <v>0</v>
      </c>
      <c r="E17" s="932"/>
      <c r="F17" s="1002">
        <v>0</v>
      </c>
      <c r="G17" s="955">
        <f t="shared" si="1"/>
        <v>0</v>
      </c>
      <c r="H17" s="932"/>
      <c r="I17" s="1002">
        <v>0</v>
      </c>
      <c r="J17" s="955">
        <f t="shared" si="2"/>
        <v>0</v>
      </c>
      <c r="K17" s="932"/>
      <c r="L17" s="1002">
        <v>0</v>
      </c>
      <c r="M17" s="955">
        <f t="shared" si="3"/>
        <v>0</v>
      </c>
      <c r="N17" s="918"/>
      <c r="O17" s="918"/>
    </row>
    <row r="18" spans="1:15" ht="15.75">
      <c r="A18" s="1216" t="s">
        <v>366</v>
      </c>
      <c r="B18" s="1217"/>
      <c r="C18" s="1003">
        <f>SUM(C10:C17)</f>
        <v>0</v>
      </c>
      <c r="D18" s="958">
        <f>IFERROR(SUM(C18)/$C$7,0)</f>
        <v>0</v>
      </c>
      <c r="E18" s="959"/>
      <c r="F18" s="1003">
        <f>SUM(F10:F17)</f>
        <v>0</v>
      </c>
      <c r="G18" s="958">
        <f>IFERROR(SUM(F18)/$F$7,0)</f>
        <v>0</v>
      </c>
      <c r="H18" s="959"/>
      <c r="I18" s="1003">
        <f>SUM(I10:I17)</f>
        <v>0</v>
      </c>
      <c r="J18" s="958">
        <f t="shared" si="2"/>
        <v>0</v>
      </c>
      <c r="K18" s="959"/>
      <c r="L18" s="1003">
        <f>SUM(L10:L17)</f>
        <v>0</v>
      </c>
      <c r="M18" s="958">
        <f t="shared" si="3"/>
        <v>0</v>
      </c>
      <c r="N18" s="918"/>
      <c r="O18" s="918"/>
    </row>
    <row r="19" spans="1:15" ht="15.75">
      <c r="A19" s="790"/>
      <c r="B19" s="956" t="s">
        <v>367</v>
      </c>
      <c r="C19" s="1001"/>
      <c r="D19" s="932"/>
      <c r="E19" s="932"/>
      <c r="F19" s="1001"/>
      <c r="G19" s="932"/>
      <c r="H19" s="932"/>
      <c r="I19" s="1001"/>
      <c r="J19" s="955">
        <f t="shared" si="2"/>
        <v>0</v>
      </c>
      <c r="K19" s="932"/>
      <c r="L19" s="1001"/>
      <c r="M19" s="955">
        <f t="shared" si="3"/>
        <v>0</v>
      </c>
      <c r="N19" s="918"/>
      <c r="O19" s="918"/>
    </row>
    <row r="20" spans="1:15" ht="15.75">
      <c r="A20" s="790"/>
      <c r="B20" s="957" t="s">
        <v>368</v>
      </c>
      <c r="C20" s="1002">
        <v>0</v>
      </c>
      <c r="D20" s="955">
        <f t="shared" ref="D20:D30" si="4">IFERROR(SUM(C20)/$C$7,0)</f>
        <v>0</v>
      </c>
      <c r="E20" s="932"/>
      <c r="F20" s="1002">
        <v>0</v>
      </c>
      <c r="G20" s="955">
        <f t="shared" ref="G20:G28" si="5">IFERROR(SUM(F20)/$F$7,0)</f>
        <v>0</v>
      </c>
      <c r="H20" s="932"/>
      <c r="I20" s="1002">
        <v>0</v>
      </c>
      <c r="J20" s="955">
        <f t="shared" si="2"/>
        <v>0</v>
      </c>
      <c r="K20" s="932"/>
      <c r="L20" s="1002">
        <v>0</v>
      </c>
      <c r="M20" s="955">
        <f t="shared" si="3"/>
        <v>0</v>
      </c>
      <c r="N20" s="918"/>
      <c r="O20" s="918"/>
    </row>
    <row r="21" spans="1:15" ht="15.75">
      <c r="A21" s="790"/>
      <c r="B21" s="957" t="s">
        <v>369</v>
      </c>
      <c r="C21" s="1002">
        <v>0</v>
      </c>
      <c r="D21" s="955">
        <f t="shared" si="4"/>
        <v>0</v>
      </c>
      <c r="E21" s="932"/>
      <c r="F21" s="1002">
        <v>0</v>
      </c>
      <c r="G21" s="955">
        <f t="shared" si="5"/>
        <v>0</v>
      </c>
      <c r="H21" s="932"/>
      <c r="I21" s="1002">
        <v>0</v>
      </c>
      <c r="J21" s="955">
        <f t="shared" si="2"/>
        <v>0</v>
      </c>
      <c r="K21" s="932"/>
      <c r="L21" s="1002">
        <v>0</v>
      </c>
      <c r="M21" s="955">
        <f t="shared" si="3"/>
        <v>0</v>
      </c>
      <c r="N21" s="918"/>
      <c r="O21" s="918"/>
    </row>
    <row r="22" spans="1:15" ht="15.75">
      <c r="A22" s="960" t="s">
        <v>528</v>
      </c>
      <c r="B22" s="957" t="s">
        <v>370</v>
      </c>
      <c r="C22" s="1002">
        <v>0</v>
      </c>
      <c r="D22" s="955">
        <f t="shared" si="4"/>
        <v>0</v>
      </c>
      <c r="E22" s="932"/>
      <c r="F22" s="1002">
        <v>0</v>
      </c>
      <c r="G22" s="955">
        <f t="shared" si="5"/>
        <v>0</v>
      </c>
      <c r="H22" s="932"/>
      <c r="I22" s="1002">
        <v>0</v>
      </c>
      <c r="J22" s="955">
        <f t="shared" si="2"/>
        <v>0</v>
      </c>
      <c r="K22" s="932"/>
      <c r="L22" s="1002">
        <v>0</v>
      </c>
      <c r="M22" s="955">
        <f t="shared" si="3"/>
        <v>0</v>
      </c>
      <c r="N22" s="918"/>
      <c r="O22" s="918"/>
    </row>
    <row r="23" spans="1:15" ht="15.75">
      <c r="A23" s="790"/>
      <c r="B23" s="961" t="s">
        <v>371</v>
      </c>
      <c r="C23" s="1004">
        <f>SUM(C21)-C22</f>
        <v>0</v>
      </c>
      <c r="D23" s="955">
        <f t="shared" si="4"/>
        <v>0</v>
      </c>
      <c r="E23" s="932"/>
      <c r="F23" s="1004"/>
      <c r="G23" s="955">
        <f t="shared" si="5"/>
        <v>0</v>
      </c>
      <c r="H23" s="932"/>
      <c r="I23" s="1004">
        <f>SUM(I21)-I22</f>
        <v>0</v>
      </c>
      <c r="J23" s="955">
        <f t="shared" si="2"/>
        <v>0</v>
      </c>
      <c r="K23" s="932"/>
      <c r="L23" s="1004">
        <f>SUM(L21)-L22</f>
        <v>0</v>
      </c>
      <c r="M23" s="955">
        <f t="shared" si="3"/>
        <v>0</v>
      </c>
      <c r="N23" s="918"/>
      <c r="O23" s="918"/>
    </row>
    <row r="24" spans="1:15" ht="15.75">
      <c r="A24" s="790"/>
      <c r="B24" s="957" t="s">
        <v>434</v>
      </c>
      <c r="C24" s="1002">
        <v>0</v>
      </c>
      <c r="D24" s="955">
        <f t="shared" si="4"/>
        <v>0</v>
      </c>
      <c r="E24" s="932"/>
      <c r="F24" s="1002">
        <v>0</v>
      </c>
      <c r="G24" s="955">
        <f t="shared" si="5"/>
        <v>0</v>
      </c>
      <c r="H24" s="932"/>
      <c r="I24" s="1002">
        <v>0</v>
      </c>
      <c r="J24" s="955">
        <f t="shared" si="2"/>
        <v>0</v>
      </c>
      <c r="K24" s="932"/>
      <c r="L24" s="1002">
        <v>0</v>
      </c>
      <c r="M24" s="955">
        <f t="shared" si="3"/>
        <v>0</v>
      </c>
      <c r="N24" s="918"/>
      <c r="O24" s="918"/>
    </row>
    <row r="25" spans="1:15" ht="15.75">
      <c r="A25" s="790"/>
      <c r="B25" s="957" t="s">
        <v>435</v>
      </c>
      <c r="C25" s="1002">
        <v>0</v>
      </c>
      <c r="D25" s="955">
        <f t="shared" si="4"/>
        <v>0</v>
      </c>
      <c r="E25" s="932"/>
      <c r="F25" s="1002">
        <v>0</v>
      </c>
      <c r="G25" s="955">
        <f t="shared" si="5"/>
        <v>0</v>
      </c>
      <c r="H25" s="932"/>
      <c r="I25" s="1002">
        <v>0</v>
      </c>
      <c r="J25" s="955">
        <f t="shared" si="2"/>
        <v>0</v>
      </c>
      <c r="K25" s="932"/>
      <c r="L25" s="1002">
        <v>0</v>
      </c>
      <c r="M25" s="955">
        <f t="shared" si="3"/>
        <v>0</v>
      </c>
      <c r="N25" s="918"/>
      <c r="O25" s="918"/>
    </row>
    <row r="26" spans="1:15" ht="15.75">
      <c r="A26" s="790"/>
      <c r="B26" s="957" t="s">
        <v>436</v>
      </c>
      <c r="C26" s="1002">
        <v>0</v>
      </c>
      <c r="D26" s="955">
        <f t="shared" si="4"/>
        <v>0</v>
      </c>
      <c r="E26" s="932"/>
      <c r="F26" s="1002">
        <v>0</v>
      </c>
      <c r="G26" s="955">
        <f t="shared" si="5"/>
        <v>0</v>
      </c>
      <c r="H26" s="932"/>
      <c r="I26" s="1002">
        <v>0</v>
      </c>
      <c r="J26" s="955">
        <f t="shared" si="2"/>
        <v>0</v>
      </c>
      <c r="K26" s="932"/>
      <c r="L26" s="1002">
        <v>0</v>
      </c>
      <c r="M26" s="955">
        <f t="shared" si="3"/>
        <v>0</v>
      </c>
      <c r="N26" s="918"/>
      <c r="O26" s="918"/>
    </row>
    <row r="27" spans="1:15" ht="15.75">
      <c r="A27" s="790"/>
      <c r="B27" s="957" t="s">
        <v>437</v>
      </c>
      <c r="C27" s="1002">
        <v>0</v>
      </c>
      <c r="D27" s="955">
        <f t="shared" si="4"/>
        <v>0</v>
      </c>
      <c r="E27" s="932"/>
      <c r="F27" s="1002">
        <v>0</v>
      </c>
      <c r="G27" s="955">
        <f t="shared" si="5"/>
        <v>0</v>
      </c>
      <c r="H27" s="932"/>
      <c r="I27" s="1002">
        <v>0</v>
      </c>
      <c r="J27" s="955">
        <f t="shared" si="2"/>
        <v>0</v>
      </c>
      <c r="K27" s="932"/>
      <c r="L27" s="1002">
        <v>0</v>
      </c>
      <c r="M27" s="955">
        <f t="shared" si="3"/>
        <v>0</v>
      </c>
      <c r="N27" s="918"/>
      <c r="O27" s="918"/>
    </row>
    <row r="28" spans="1:15" ht="15.75">
      <c r="A28" s="790"/>
      <c r="B28" s="962" t="s">
        <v>101</v>
      </c>
      <c r="C28" s="1002">
        <v>0</v>
      </c>
      <c r="D28" s="955">
        <f t="shared" si="4"/>
        <v>0</v>
      </c>
      <c r="E28" s="932"/>
      <c r="F28" s="1002">
        <v>0</v>
      </c>
      <c r="G28" s="955">
        <f t="shared" si="5"/>
        <v>0</v>
      </c>
      <c r="H28" s="932"/>
      <c r="I28" s="1002">
        <v>0</v>
      </c>
      <c r="J28" s="955">
        <f t="shared" si="2"/>
        <v>0</v>
      </c>
      <c r="K28" s="932"/>
      <c r="L28" s="1002">
        <v>0</v>
      </c>
      <c r="M28" s="955">
        <f t="shared" si="3"/>
        <v>0</v>
      </c>
      <c r="N28" s="918"/>
      <c r="O28" s="918"/>
    </row>
    <row r="29" spans="1:15" ht="16.5" thickBot="1">
      <c r="A29" s="1216" t="s">
        <v>438</v>
      </c>
      <c r="B29" s="1218"/>
      <c r="C29" s="1005">
        <f>SUM(C23:C28,C20)</f>
        <v>0</v>
      </c>
      <c r="D29" s="958">
        <f t="shared" si="4"/>
        <v>0</v>
      </c>
      <c r="E29" s="959"/>
      <c r="F29" s="1005">
        <f>SUM(F23:F28,F20)</f>
        <v>0</v>
      </c>
      <c r="G29" s="958">
        <f>IFERROR(SUM(F29)/$F$7,0)</f>
        <v>0</v>
      </c>
      <c r="H29" s="959"/>
      <c r="I29" s="1005">
        <f>SUM(I23:I28,I20)</f>
        <v>0</v>
      </c>
      <c r="J29" s="958">
        <f t="shared" si="2"/>
        <v>0</v>
      </c>
      <c r="K29" s="959"/>
      <c r="L29" s="1005">
        <f>SUM(L23:L28,L20)</f>
        <v>0</v>
      </c>
      <c r="M29" s="958">
        <f t="shared" si="3"/>
        <v>0</v>
      </c>
      <c r="N29" s="918"/>
      <c r="O29" s="918"/>
    </row>
    <row r="30" spans="1:15" ht="16.5" thickBot="1">
      <c r="A30" s="790"/>
      <c r="B30" s="1038" t="s">
        <v>354</v>
      </c>
      <c r="C30" s="1035">
        <f>SUM(C18,C29)</f>
        <v>0</v>
      </c>
      <c r="D30" s="1034">
        <f t="shared" si="4"/>
        <v>0</v>
      </c>
      <c r="E30" s="1036"/>
      <c r="F30" s="1035">
        <f>SUM(F18,F29)</f>
        <v>0</v>
      </c>
      <c r="G30" s="1034">
        <f>IFERROR(SUM(F30)/$F$7,0)</f>
        <v>0</v>
      </c>
      <c r="H30" s="1036"/>
      <c r="I30" s="1035">
        <f>SUM(I18,I29)</f>
        <v>0</v>
      </c>
      <c r="J30" s="1034">
        <f t="shared" si="2"/>
        <v>0</v>
      </c>
      <c r="K30" s="1036"/>
      <c r="L30" s="1035">
        <f>SUM(L18,L29)</f>
        <v>0</v>
      </c>
      <c r="M30" s="1034">
        <f t="shared" si="3"/>
        <v>0</v>
      </c>
      <c r="N30" s="918"/>
      <c r="O30" s="918" t="s">
        <v>850</v>
      </c>
    </row>
    <row r="31" spans="1:15" ht="15.75">
      <c r="A31" s="1219" t="s">
        <v>439</v>
      </c>
      <c r="B31" s="1219"/>
      <c r="C31" s="1001"/>
      <c r="D31" s="932"/>
      <c r="E31" s="932"/>
      <c r="F31" s="1001"/>
      <c r="G31" s="932"/>
      <c r="H31" s="932"/>
      <c r="I31" s="1001"/>
      <c r="J31" s="955">
        <f t="shared" si="2"/>
        <v>0</v>
      </c>
      <c r="K31" s="932"/>
      <c r="L31" s="1001"/>
      <c r="M31" s="955">
        <f t="shared" si="3"/>
        <v>0</v>
      </c>
      <c r="N31" s="918"/>
      <c r="O31" s="918"/>
    </row>
    <row r="32" spans="1:15" ht="15.75">
      <c r="A32" s="790"/>
      <c r="B32" s="956" t="s">
        <v>440</v>
      </c>
      <c r="C32" s="1001"/>
      <c r="D32" s="932"/>
      <c r="E32" s="932"/>
      <c r="F32" s="1001"/>
      <c r="G32" s="932"/>
      <c r="H32" s="932"/>
      <c r="I32" s="1001"/>
      <c r="J32" s="955">
        <f t="shared" si="2"/>
        <v>0</v>
      </c>
      <c r="K32" s="932"/>
      <c r="L32" s="1001"/>
      <c r="M32" s="955">
        <f t="shared" si="3"/>
        <v>0</v>
      </c>
      <c r="N32" s="918"/>
      <c r="O32" s="918"/>
    </row>
    <row r="33" spans="1:15" ht="15.75">
      <c r="A33" s="790"/>
      <c r="B33" s="932" t="s">
        <v>441</v>
      </c>
      <c r="C33" s="1002">
        <v>0</v>
      </c>
      <c r="D33" s="955">
        <f t="shared" ref="D33:D39" si="6">IFERROR(SUM(C33)/$C$7,0)</f>
        <v>0</v>
      </c>
      <c r="E33" s="932"/>
      <c r="F33" s="1002">
        <v>0</v>
      </c>
      <c r="G33" s="955">
        <f t="shared" ref="G33:G38" si="7">IFERROR(SUM(F33)/$F$7,0)</f>
        <v>0</v>
      </c>
      <c r="H33" s="932"/>
      <c r="I33" s="1002">
        <v>0</v>
      </c>
      <c r="J33" s="955">
        <f t="shared" si="2"/>
        <v>0</v>
      </c>
      <c r="K33" s="932"/>
      <c r="L33" s="1002">
        <v>0</v>
      </c>
      <c r="M33" s="955">
        <f t="shared" si="3"/>
        <v>0</v>
      </c>
      <c r="N33" s="918"/>
      <c r="O33" s="918"/>
    </row>
    <row r="34" spans="1:15" ht="15.75">
      <c r="A34" s="790"/>
      <c r="B34" s="932" t="s">
        <v>442</v>
      </c>
      <c r="C34" s="1002">
        <v>0</v>
      </c>
      <c r="D34" s="955">
        <f t="shared" si="6"/>
        <v>0</v>
      </c>
      <c r="E34" s="932"/>
      <c r="F34" s="1002">
        <v>0</v>
      </c>
      <c r="G34" s="955">
        <f t="shared" si="7"/>
        <v>0</v>
      </c>
      <c r="H34" s="932"/>
      <c r="I34" s="1002">
        <v>0</v>
      </c>
      <c r="J34" s="955">
        <f t="shared" si="2"/>
        <v>0</v>
      </c>
      <c r="K34" s="932"/>
      <c r="L34" s="1002">
        <v>0</v>
      </c>
      <c r="M34" s="955">
        <f t="shared" si="3"/>
        <v>0</v>
      </c>
      <c r="N34" s="918"/>
      <c r="O34" s="918"/>
    </row>
    <row r="35" spans="1:15" ht="15.75">
      <c r="A35" s="790"/>
      <c r="B35" s="932" t="s">
        <v>443</v>
      </c>
      <c r="C35" s="1002">
        <v>0</v>
      </c>
      <c r="D35" s="955">
        <f t="shared" si="6"/>
        <v>0</v>
      </c>
      <c r="E35" s="932"/>
      <c r="F35" s="1002">
        <v>0</v>
      </c>
      <c r="G35" s="955">
        <f t="shared" si="7"/>
        <v>0</v>
      </c>
      <c r="H35" s="932"/>
      <c r="I35" s="1002">
        <v>0</v>
      </c>
      <c r="J35" s="955">
        <f t="shared" si="2"/>
        <v>0</v>
      </c>
      <c r="K35" s="932"/>
      <c r="L35" s="1002">
        <v>0</v>
      </c>
      <c r="M35" s="955">
        <f t="shared" si="3"/>
        <v>0</v>
      </c>
      <c r="N35" s="918"/>
      <c r="O35" s="918"/>
    </row>
    <row r="36" spans="1:15" ht="15.75">
      <c r="A36" s="790"/>
      <c r="B36" s="932" t="s">
        <v>444</v>
      </c>
      <c r="C36" s="1002">
        <v>0</v>
      </c>
      <c r="D36" s="955">
        <f t="shared" si="6"/>
        <v>0</v>
      </c>
      <c r="E36" s="932"/>
      <c r="F36" s="1002">
        <v>0</v>
      </c>
      <c r="G36" s="955">
        <f t="shared" si="7"/>
        <v>0</v>
      </c>
      <c r="H36" s="932"/>
      <c r="I36" s="1002">
        <v>0</v>
      </c>
      <c r="J36" s="955">
        <f t="shared" si="2"/>
        <v>0</v>
      </c>
      <c r="K36" s="932"/>
      <c r="L36" s="1002">
        <v>0</v>
      </c>
      <c r="M36" s="955">
        <f t="shared" si="3"/>
        <v>0</v>
      </c>
      <c r="N36" s="918"/>
      <c r="O36" s="918"/>
    </row>
    <row r="37" spans="1:15" ht="15.75">
      <c r="A37" s="790"/>
      <c r="B37" s="932" t="s">
        <v>445</v>
      </c>
      <c r="C37" s="1002">
        <v>0</v>
      </c>
      <c r="D37" s="955">
        <f t="shared" si="6"/>
        <v>0</v>
      </c>
      <c r="E37" s="932"/>
      <c r="F37" s="1002">
        <v>0</v>
      </c>
      <c r="G37" s="955">
        <f t="shared" si="7"/>
        <v>0</v>
      </c>
      <c r="H37" s="932"/>
      <c r="I37" s="1002">
        <v>0</v>
      </c>
      <c r="J37" s="955">
        <f t="shared" si="2"/>
        <v>0</v>
      </c>
      <c r="K37" s="932"/>
      <c r="L37" s="1002">
        <v>0</v>
      </c>
      <c r="M37" s="955">
        <f t="shared" si="3"/>
        <v>0</v>
      </c>
      <c r="N37" s="918"/>
      <c r="O37" s="918"/>
    </row>
    <row r="38" spans="1:15" ht="15.75">
      <c r="A38" s="790"/>
      <c r="B38" s="932" t="s">
        <v>446</v>
      </c>
      <c r="C38" s="1002">
        <v>0</v>
      </c>
      <c r="D38" s="955">
        <f t="shared" si="6"/>
        <v>0</v>
      </c>
      <c r="E38" s="932"/>
      <c r="F38" s="1002">
        <v>0</v>
      </c>
      <c r="G38" s="955">
        <f t="shared" si="7"/>
        <v>0</v>
      </c>
      <c r="H38" s="932"/>
      <c r="I38" s="1002">
        <v>0</v>
      </c>
      <c r="J38" s="955">
        <f t="shared" si="2"/>
        <v>0</v>
      </c>
      <c r="K38" s="932"/>
      <c r="L38" s="1002">
        <v>0</v>
      </c>
      <c r="M38" s="955">
        <f t="shared" si="3"/>
        <v>0</v>
      </c>
      <c r="N38" s="918"/>
      <c r="O38" s="918"/>
    </row>
    <row r="39" spans="1:15" ht="15.75">
      <c r="A39" s="1216" t="s">
        <v>447</v>
      </c>
      <c r="B39" s="1217"/>
      <c r="C39" s="1005">
        <f>SUM(C32:C38)</f>
        <v>0</v>
      </c>
      <c r="D39" s="958">
        <f t="shared" si="6"/>
        <v>0</v>
      </c>
      <c r="E39" s="959"/>
      <c r="F39" s="1005">
        <f>SUM(F32:F38)</f>
        <v>0</v>
      </c>
      <c r="G39" s="958">
        <f>IFERROR(SUM(F39)/$F$7,0)</f>
        <v>0</v>
      </c>
      <c r="H39" s="959"/>
      <c r="I39" s="1005">
        <f>SUM(I32:I38)</f>
        <v>0</v>
      </c>
      <c r="J39" s="958">
        <f t="shared" si="2"/>
        <v>0</v>
      </c>
      <c r="K39" s="959"/>
      <c r="L39" s="1005">
        <f>SUM(L32:L38)</f>
        <v>0</v>
      </c>
      <c r="M39" s="958">
        <f t="shared" si="3"/>
        <v>0</v>
      </c>
      <c r="N39" s="918"/>
      <c r="O39" s="918"/>
    </row>
    <row r="40" spans="1:15" ht="15.75">
      <c r="A40" s="790"/>
      <c r="B40" s="956" t="s">
        <v>448</v>
      </c>
      <c r="C40" s="1001"/>
      <c r="D40" s="932"/>
      <c r="E40" s="932"/>
      <c r="F40" s="1001"/>
      <c r="G40" s="932"/>
      <c r="H40" s="932"/>
      <c r="I40" s="1001"/>
      <c r="J40" s="955">
        <f t="shared" si="2"/>
        <v>0</v>
      </c>
      <c r="K40" s="932"/>
      <c r="L40" s="1001"/>
      <c r="M40" s="955">
        <f t="shared" si="3"/>
        <v>0</v>
      </c>
      <c r="N40" s="918"/>
      <c r="O40" s="918"/>
    </row>
    <row r="41" spans="1:15" ht="15.75">
      <c r="A41" s="790"/>
      <c r="B41" s="957" t="s">
        <v>449</v>
      </c>
      <c r="C41" s="1002">
        <v>0</v>
      </c>
      <c r="D41" s="955">
        <f t="shared" ref="D41:D46" si="8">IFERROR(SUM(C41)/$C$7,0)</f>
        <v>0</v>
      </c>
      <c r="E41" s="932"/>
      <c r="F41" s="1002">
        <v>0</v>
      </c>
      <c r="G41" s="955">
        <f t="shared" ref="G41:G46" si="9">IFERROR(SUM(F41)/$F$7,0)</f>
        <v>0</v>
      </c>
      <c r="H41" s="932"/>
      <c r="I41" s="1002">
        <v>0</v>
      </c>
      <c r="J41" s="955">
        <f t="shared" si="2"/>
        <v>0</v>
      </c>
      <c r="K41" s="932"/>
      <c r="L41" s="1002">
        <v>0</v>
      </c>
      <c r="M41" s="955">
        <f t="shared" si="3"/>
        <v>0</v>
      </c>
      <c r="N41" s="918"/>
      <c r="O41" s="918"/>
    </row>
    <row r="42" spans="1:15" ht="15.75">
      <c r="A42" s="790"/>
      <c r="B42" s="957" t="s">
        <v>450</v>
      </c>
      <c r="C42" s="1002">
        <v>0</v>
      </c>
      <c r="D42" s="955">
        <f t="shared" si="8"/>
        <v>0</v>
      </c>
      <c r="E42" s="932"/>
      <c r="F42" s="1002">
        <v>0</v>
      </c>
      <c r="G42" s="955">
        <f t="shared" si="9"/>
        <v>0</v>
      </c>
      <c r="H42" s="932"/>
      <c r="I42" s="1002">
        <v>0</v>
      </c>
      <c r="J42" s="955">
        <f t="shared" si="2"/>
        <v>0</v>
      </c>
      <c r="K42" s="932"/>
      <c r="L42" s="1002">
        <v>0</v>
      </c>
      <c r="M42" s="955">
        <f t="shared" si="3"/>
        <v>0</v>
      </c>
      <c r="N42" s="918"/>
      <c r="O42" s="918"/>
    </row>
    <row r="43" spans="1:15" ht="15.75">
      <c r="A43" s="790"/>
      <c r="B43" s="957" t="s">
        <v>451</v>
      </c>
      <c r="C43" s="1002">
        <v>0</v>
      </c>
      <c r="D43" s="955">
        <f t="shared" si="8"/>
        <v>0</v>
      </c>
      <c r="E43" s="932"/>
      <c r="F43" s="1002">
        <v>0</v>
      </c>
      <c r="G43" s="955">
        <f t="shared" si="9"/>
        <v>0</v>
      </c>
      <c r="H43" s="932"/>
      <c r="I43" s="1002">
        <v>0</v>
      </c>
      <c r="J43" s="955">
        <f t="shared" si="2"/>
        <v>0</v>
      </c>
      <c r="K43" s="932"/>
      <c r="L43" s="1002">
        <v>0</v>
      </c>
      <c r="M43" s="955">
        <f t="shared" si="3"/>
        <v>0</v>
      </c>
      <c r="N43" s="918"/>
      <c r="O43" s="918"/>
    </row>
    <row r="44" spans="1:15" ht="15.75">
      <c r="A44" s="790"/>
      <c r="B44" s="962" t="s">
        <v>102</v>
      </c>
      <c r="C44" s="1002">
        <v>0</v>
      </c>
      <c r="D44" s="955">
        <f t="shared" si="8"/>
        <v>0</v>
      </c>
      <c r="E44" s="932"/>
      <c r="F44" s="1002">
        <v>0</v>
      </c>
      <c r="G44" s="955">
        <f t="shared" si="9"/>
        <v>0</v>
      </c>
      <c r="H44" s="932"/>
      <c r="I44" s="1002">
        <v>0</v>
      </c>
      <c r="J44" s="955">
        <f t="shared" si="2"/>
        <v>0</v>
      </c>
      <c r="K44" s="932"/>
      <c r="L44" s="1002">
        <v>0</v>
      </c>
      <c r="M44" s="955">
        <f t="shared" si="3"/>
        <v>0</v>
      </c>
      <c r="N44" s="918"/>
      <c r="O44" s="918"/>
    </row>
    <row r="45" spans="1:15" ht="16.5" thickBot="1">
      <c r="A45" s="1216" t="s">
        <v>452</v>
      </c>
      <c r="B45" s="1218"/>
      <c r="C45" s="1003">
        <f>SUM(C41:C44)</f>
        <v>0</v>
      </c>
      <c r="D45" s="958">
        <f t="shared" si="8"/>
        <v>0</v>
      </c>
      <c r="E45" s="959"/>
      <c r="F45" s="1003">
        <f>SUM(F41:F44)</f>
        <v>0</v>
      </c>
      <c r="G45" s="958">
        <f t="shared" si="9"/>
        <v>0</v>
      </c>
      <c r="H45" s="959"/>
      <c r="I45" s="1003">
        <f>SUM(I41:I44)</f>
        <v>0</v>
      </c>
      <c r="J45" s="958">
        <f t="shared" si="2"/>
        <v>0</v>
      </c>
      <c r="K45" s="959"/>
      <c r="L45" s="1003">
        <f>SUM(L41:L44)</f>
        <v>0</v>
      </c>
      <c r="M45" s="958">
        <f t="shared" si="3"/>
        <v>0</v>
      </c>
      <c r="N45" s="918"/>
      <c r="O45" s="918"/>
    </row>
    <row r="46" spans="1:15" ht="16.5" thickBot="1">
      <c r="A46" s="1037"/>
      <c r="B46" s="1038" t="s">
        <v>355</v>
      </c>
      <c r="C46" s="1035">
        <f>SUM(C45,C39)</f>
        <v>0</v>
      </c>
      <c r="D46" s="1034">
        <f t="shared" si="8"/>
        <v>0</v>
      </c>
      <c r="E46" s="1036"/>
      <c r="F46" s="1035">
        <f>SUM(F45,F39)</f>
        <v>0</v>
      </c>
      <c r="G46" s="1034">
        <f t="shared" si="9"/>
        <v>0</v>
      </c>
      <c r="H46" s="1036"/>
      <c r="I46" s="1035">
        <f>SUM(I45,I39)</f>
        <v>0</v>
      </c>
      <c r="J46" s="1034">
        <f t="shared" si="2"/>
        <v>0</v>
      </c>
      <c r="K46" s="1036"/>
      <c r="L46" s="1035">
        <f>SUM(L45,L39)</f>
        <v>0</v>
      </c>
      <c r="M46" s="1034">
        <f t="shared" si="3"/>
        <v>0</v>
      </c>
      <c r="N46" s="918"/>
      <c r="O46" s="918"/>
    </row>
    <row r="47" spans="1:15" ht="15.75">
      <c r="A47" s="1219" t="s">
        <v>453</v>
      </c>
      <c r="B47" s="1219"/>
      <c r="C47" s="1001"/>
      <c r="D47" s="932"/>
      <c r="E47" s="932"/>
      <c r="F47" s="1001"/>
      <c r="G47" s="932"/>
      <c r="H47" s="932"/>
      <c r="I47" s="1001"/>
      <c r="J47" s="932"/>
      <c r="K47" s="932"/>
      <c r="L47" s="1001"/>
      <c r="M47" s="932"/>
      <c r="N47" s="918"/>
      <c r="O47" s="918"/>
    </row>
    <row r="48" spans="1:15" ht="15.75">
      <c r="A48" s="790"/>
      <c r="B48" s="963" t="s">
        <v>882</v>
      </c>
      <c r="C48" s="1000">
        <f>SUM('P&amp;L COMPARISONS'!B41)</f>
        <v>0</v>
      </c>
      <c r="D48" s="932"/>
      <c r="E48" s="932"/>
      <c r="F48" s="1000">
        <f>SUM('P&amp;L COMPARISONS'!E41)</f>
        <v>0</v>
      </c>
      <c r="G48" s="932"/>
      <c r="H48" s="932"/>
      <c r="I48" s="1000">
        <f>SUM('P&amp;L COMPARISONS'!H41)</f>
        <v>0</v>
      </c>
      <c r="J48" s="932"/>
      <c r="K48" s="932"/>
      <c r="L48" s="1000">
        <f>SUM('P&amp;L COMPARISONS'!K41)</f>
        <v>0</v>
      </c>
      <c r="M48" s="932"/>
      <c r="N48" s="918"/>
      <c r="O48" s="918"/>
    </row>
    <row r="49" spans="1:15" ht="15">
      <c r="A49" s="790"/>
      <c r="B49" s="963" t="s">
        <v>454</v>
      </c>
      <c r="C49" s="1002">
        <v>0</v>
      </c>
      <c r="D49" s="932"/>
      <c r="E49" s="932"/>
      <c r="F49" s="1002">
        <v>0</v>
      </c>
      <c r="G49" s="932"/>
      <c r="H49" s="932"/>
      <c r="I49" s="1002">
        <v>0</v>
      </c>
      <c r="J49" s="932"/>
      <c r="K49" s="932"/>
      <c r="L49" s="1002">
        <v>0</v>
      </c>
      <c r="M49" s="932"/>
      <c r="N49" s="918"/>
      <c r="O49" s="918"/>
    </row>
    <row r="50" spans="1:15" ht="15">
      <c r="A50" s="790"/>
      <c r="B50" s="957" t="s">
        <v>455</v>
      </c>
      <c r="C50" s="1002">
        <v>0</v>
      </c>
      <c r="D50" s="932"/>
      <c r="E50" s="932"/>
      <c r="F50" s="1002">
        <v>0</v>
      </c>
      <c r="G50" s="932"/>
      <c r="H50" s="932"/>
      <c r="I50" s="1002">
        <v>0</v>
      </c>
      <c r="J50" s="932"/>
      <c r="K50" s="932"/>
      <c r="L50" s="1002">
        <v>0</v>
      </c>
      <c r="M50" s="932"/>
      <c r="N50" s="918"/>
      <c r="O50" s="918"/>
    </row>
    <row r="51" spans="1:15" ht="15">
      <c r="A51" s="790"/>
      <c r="B51" s="963" t="s">
        <v>456</v>
      </c>
      <c r="C51" s="1002">
        <v>0</v>
      </c>
      <c r="D51" s="932"/>
      <c r="E51" s="932"/>
      <c r="F51" s="1002">
        <v>0</v>
      </c>
      <c r="G51" s="932"/>
      <c r="H51" s="932"/>
      <c r="I51" s="1002">
        <v>0</v>
      </c>
      <c r="J51" s="932"/>
      <c r="K51" s="932"/>
      <c r="L51" s="1002">
        <v>0</v>
      </c>
      <c r="M51" s="932"/>
      <c r="N51" s="918"/>
      <c r="O51" s="918"/>
    </row>
    <row r="52" spans="1:15" ht="16.5" thickBot="1">
      <c r="A52" s="790"/>
      <c r="B52" s="964" t="s">
        <v>457</v>
      </c>
      <c r="C52" s="1006">
        <v>0</v>
      </c>
      <c r="D52" s="932"/>
      <c r="E52" s="932"/>
      <c r="F52" s="1006">
        <v>0</v>
      </c>
      <c r="G52" s="932"/>
      <c r="H52" s="932"/>
      <c r="I52" s="1006">
        <v>0</v>
      </c>
      <c r="J52" s="932"/>
      <c r="K52" s="932"/>
      <c r="L52" s="1006">
        <v>0</v>
      </c>
      <c r="M52" s="932"/>
      <c r="N52" s="918"/>
      <c r="O52" s="918"/>
    </row>
    <row r="53" spans="1:15" ht="16.5" thickBot="1">
      <c r="A53" s="1220" t="s">
        <v>458</v>
      </c>
      <c r="B53" s="1221"/>
      <c r="C53" s="1007">
        <f>SUM(C30)-C46</f>
        <v>0</v>
      </c>
      <c r="D53" s="932"/>
      <c r="E53" s="932"/>
      <c r="F53" s="1007">
        <f>SUM(F30)-F46</f>
        <v>0</v>
      </c>
      <c r="G53" s="767"/>
      <c r="H53" s="932"/>
      <c r="I53" s="1007">
        <f>SUM(I30)-I46</f>
        <v>0</v>
      </c>
      <c r="J53" s="932"/>
      <c r="K53" s="932"/>
      <c r="L53" s="1007">
        <f>SUM(L30)-L46</f>
        <v>0</v>
      </c>
      <c r="M53" s="932"/>
    </row>
    <row r="54" spans="1:15" ht="15.75">
      <c r="A54" s="1215" t="s">
        <v>459</v>
      </c>
      <c r="B54" s="1215"/>
      <c r="C54" s="1007">
        <f>SUM(C46+C53)</f>
        <v>0</v>
      </c>
      <c r="D54" s="932"/>
      <c r="E54" s="932"/>
      <c r="F54" s="1007">
        <f>SUM(F46+F53)</f>
        <v>0</v>
      </c>
      <c r="G54" s="932"/>
      <c r="H54" s="932"/>
      <c r="I54" s="1007">
        <f>SUM(I46+I53)</f>
        <v>0</v>
      </c>
      <c r="J54" s="932"/>
      <c r="K54" s="932"/>
      <c r="L54" s="1007">
        <f>SUM(L46+L53)</f>
        <v>0</v>
      </c>
      <c r="M54" s="932"/>
    </row>
    <row r="55" spans="1:15">
      <c r="A55" s="916"/>
      <c r="B55" s="916"/>
      <c r="C55" s="916"/>
      <c r="D55" s="916"/>
      <c r="E55" s="916"/>
      <c r="F55" s="916"/>
      <c r="G55" s="916"/>
      <c r="H55" s="916"/>
      <c r="I55" s="916"/>
      <c r="J55" s="916"/>
      <c r="K55" s="916"/>
      <c r="L55" s="916"/>
      <c r="M55" s="916"/>
    </row>
    <row r="56" spans="1:15">
      <c r="A56" s="916"/>
      <c r="B56" s="916"/>
      <c r="C56" s="916"/>
      <c r="D56" s="916"/>
      <c r="E56" s="916"/>
      <c r="F56" s="916"/>
      <c r="G56" s="916"/>
      <c r="H56" s="916"/>
      <c r="I56" s="916"/>
      <c r="J56" s="916"/>
      <c r="K56" s="916"/>
      <c r="L56" s="916"/>
      <c r="M56" s="916"/>
    </row>
    <row r="57" spans="1:15">
      <c r="A57" s="916"/>
      <c r="B57" s="916"/>
      <c r="C57" s="916"/>
      <c r="D57" s="916"/>
      <c r="E57" s="916"/>
      <c r="F57" s="916"/>
      <c r="G57" s="916"/>
      <c r="H57" s="916"/>
      <c r="I57" s="916"/>
      <c r="J57" s="916"/>
      <c r="K57" s="916"/>
      <c r="L57" s="916"/>
      <c r="M57" s="916"/>
    </row>
    <row r="58" spans="1:15">
      <c r="A58" s="916"/>
      <c r="B58" s="916"/>
      <c r="C58" s="916"/>
      <c r="D58" s="916"/>
      <c r="E58" s="916"/>
      <c r="F58" s="916"/>
      <c r="G58" s="916"/>
      <c r="H58" s="916"/>
      <c r="I58" s="916"/>
      <c r="J58" s="916"/>
      <c r="K58" s="916"/>
      <c r="L58" s="916"/>
      <c r="M58" s="916"/>
    </row>
    <row r="59" spans="1:15">
      <c r="A59" s="916"/>
      <c r="B59" s="916"/>
      <c r="C59" s="916"/>
      <c r="D59" s="916"/>
      <c r="E59" s="916"/>
      <c r="F59" s="916"/>
      <c r="G59" s="916"/>
      <c r="H59" s="916"/>
      <c r="I59" s="916"/>
      <c r="J59" s="916"/>
      <c r="K59" s="916"/>
      <c r="L59" s="916"/>
      <c r="M59" s="916"/>
    </row>
    <row r="60" spans="1:15">
      <c r="A60" s="916"/>
      <c r="B60" s="916"/>
      <c r="C60" s="916"/>
      <c r="D60" s="916"/>
      <c r="E60" s="916"/>
      <c r="F60" s="916"/>
      <c r="G60" s="916"/>
      <c r="H60" s="916"/>
      <c r="I60" s="916"/>
      <c r="J60" s="916"/>
      <c r="K60" s="916"/>
      <c r="L60" s="916"/>
      <c r="M60" s="916"/>
    </row>
  </sheetData>
  <mergeCells count="11">
    <mergeCell ref="A31:B31"/>
    <mergeCell ref="C1:I1"/>
    <mergeCell ref="A8:B8"/>
    <mergeCell ref="A18:B18"/>
    <mergeCell ref="A29:B29"/>
    <mergeCell ref="D2:F2"/>
    <mergeCell ref="A54:B54"/>
    <mergeCell ref="A39:B39"/>
    <mergeCell ref="A45:B45"/>
    <mergeCell ref="A47:B47"/>
    <mergeCell ref="A53:B53"/>
  </mergeCells>
  <phoneticPr fontId="3" type="noConversion"/>
  <conditionalFormatting sqref="C19:I19 C10:C18 C31:I32 C20:C30 C40:I40 C33:C39 C41:C46 E10:F18 E20:F30 E33:F39 E41:F46 H41:I46 K10:L46 H10:I18 H20:I30 H33:I39 C47:M54">
    <cfRule type="cellIs" dxfId="780" priority="738" stopIfTrue="1" operator="lessThan">
      <formula>0</formula>
    </cfRule>
  </conditionalFormatting>
  <conditionalFormatting sqref="C10:C17">
    <cfRule type="cellIs" dxfId="779" priority="737" stopIfTrue="1" operator="lessThan">
      <formula>0</formula>
    </cfRule>
  </conditionalFormatting>
  <conditionalFormatting sqref="F10:F17">
    <cfRule type="cellIs" dxfId="778" priority="736" stopIfTrue="1" operator="lessThan">
      <formula>0</formula>
    </cfRule>
  </conditionalFormatting>
  <conditionalFormatting sqref="I10:I17">
    <cfRule type="cellIs" dxfId="777" priority="735" stopIfTrue="1" operator="lessThan">
      <formula>0</formula>
    </cfRule>
  </conditionalFormatting>
  <conditionalFormatting sqref="L10:L17">
    <cfRule type="cellIs" dxfId="776" priority="734" stopIfTrue="1" operator="lessThan">
      <formula>0</formula>
    </cfRule>
  </conditionalFormatting>
  <conditionalFormatting sqref="L20:L22">
    <cfRule type="cellIs" dxfId="775" priority="733" stopIfTrue="1" operator="lessThan">
      <formula>0</formula>
    </cfRule>
  </conditionalFormatting>
  <conditionalFormatting sqref="I20:I22">
    <cfRule type="cellIs" dxfId="774" priority="732" stopIfTrue="1" operator="lessThan">
      <formula>0</formula>
    </cfRule>
  </conditionalFormatting>
  <conditionalFormatting sqref="F20:F22">
    <cfRule type="cellIs" dxfId="773" priority="731" stopIfTrue="1" operator="lessThan">
      <formula>0</formula>
    </cfRule>
  </conditionalFormatting>
  <conditionalFormatting sqref="C20:C22">
    <cfRule type="cellIs" dxfId="772" priority="730" stopIfTrue="1" operator="lessThan">
      <formula>0</formula>
    </cfRule>
  </conditionalFormatting>
  <conditionalFormatting sqref="C27">
    <cfRule type="cellIs" dxfId="771" priority="729" stopIfTrue="1" operator="lessThan">
      <formula>0</formula>
    </cfRule>
  </conditionalFormatting>
  <conditionalFormatting sqref="F27">
    <cfRule type="cellIs" dxfId="770" priority="728" stopIfTrue="1" operator="lessThan">
      <formula>0</formula>
    </cfRule>
  </conditionalFormatting>
  <conditionalFormatting sqref="C33:C38">
    <cfRule type="cellIs" dxfId="769" priority="727" stopIfTrue="1" operator="lessThan">
      <formula>0</formula>
    </cfRule>
  </conditionalFormatting>
  <conditionalFormatting sqref="C41:C44">
    <cfRule type="cellIs" dxfId="768" priority="726" stopIfTrue="1" operator="lessThan">
      <formula>0</formula>
    </cfRule>
  </conditionalFormatting>
  <conditionalFormatting sqref="C48:C52">
    <cfRule type="cellIs" dxfId="767" priority="725" stopIfTrue="1" operator="lessThan">
      <formula>0</formula>
    </cfRule>
  </conditionalFormatting>
  <conditionalFormatting sqref="F48:F52">
    <cfRule type="cellIs" dxfId="766" priority="724" stopIfTrue="1" operator="lessThan">
      <formula>0</formula>
    </cfRule>
  </conditionalFormatting>
  <conditionalFormatting sqref="I48:I52">
    <cfRule type="cellIs" dxfId="765" priority="723" stopIfTrue="1" operator="lessThan">
      <formula>0</formula>
    </cfRule>
  </conditionalFormatting>
  <conditionalFormatting sqref="L48:L52">
    <cfRule type="cellIs" dxfId="764" priority="722" stopIfTrue="1" operator="lessThan">
      <formula>0</formula>
    </cfRule>
  </conditionalFormatting>
  <conditionalFormatting sqref="L41">
    <cfRule type="cellIs" dxfId="763" priority="721" stopIfTrue="1" operator="lessThan">
      <formula>0</formula>
    </cfRule>
  </conditionalFormatting>
  <conditionalFormatting sqref="I41">
    <cfRule type="cellIs" dxfId="762" priority="720" stopIfTrue="1" operator="lessThan">
      <formula>0</formula>
    </cfRule>
  </conditionalFormatting>
  <conditionalFormatting sqref="F41">
    <cfRule type="cellIs" dxfId="761" priority="719" stopIfTrue="1" operator="lessThan">
      <formula>0</formula>
    </cfRule>
  </conditionalFormatting>
  <conditionalFormatting sqref="L33:L38">
    <cfRule type="cellIs" dxfId="760" priority="718" stopIfTrue="1" operator="lessThan">
      <formula>0</formula>
    </cfRule>
  </conditionalFormatting>
  <conditionalFormatting sqref="I33:I38">
    <cfRule type="cellIs" dxfId="759" priority="717" stopIfTrue="1" operator="lessThan">
      <formula>0</formula>
    </cfRule>
  </conditionalFormatting>
  <conditionalFormatting sqref="F33:F38">
    <cfRule type="cellIs" dxfId="758" priority="716" stopIfTrue="1" operator="lessThan">
      <formula>0</formula>
    </cfRule>
  </conditionalFormatting>
  <conditionalFormatting sqref="C10:C17">
    <cfRule type="cellIs" dxfId="757" priority="715" stopIfTrue="1" operator="lessThan">
      <formula>0</formula>
    </cfRule>
  </conditionalFormatting>
  <conditionalFormatting sqref="F10:F17">
    <cfRule type="cellIs" dxfId="756" priority="714" stopIfTrue="1" operator="lessThan">
      <formula>0</formula>
    </cfRule>
  </conditionalFormatting>
  <conditionalFormatting sqref="I10:I17">
    <cfRule type="cellIs" dxfId="755" priority="713" stopIfTrue="1" operator="lessThan">
      <formula>0</formula>
    </cfRule>
  </conditionalFormatting>
  <conditionalFormatting sqref="L10:L17">
    <cfRule type="cellIs" dxfId="754" priority="712" stopIfTrue="1" operator="lessThan">
      <formula>0</formula>
    </cfRule>
  </conditionalFormatting>
  <conditionalFormatting sqref="C20:C22">
    <cfRule type="cellIs" dxfId="753" priority="711" stopIfTrue="1" operator="lessThan">
      <formula>0</formula>
    </cfRule>
  </conditionalFormatting>
  <conditionalFormatting sqref="F20:F22">
    <cfRule type="cellIs" dxfId="752" priority="710" stopIfTrue="1" operator="lessThan">
      <formula>0</formula>
    </cfRule>
  </conditionalFormatting>
  <conditionalFormatting sqref="I20:I22">
    <cfRule type="cellIs" dxfId="751" priority="709" stopIfTrue="1" operator="lessThan">
      <formula>0</formula>
    </cfRule>
  </conditionalFormatting>
  <conditionalFormatting sqref="L20:L22">
    <cfRule type="cellIs" dxfId="750" priority="708" stopIfTrue="1" operator="lessThan">
      <formula>0</formula>
    </cfRule>
  </conditionalFormatting>
  <conditionalFormatting sqref="F27">
    <cfRule type="cellIs" dxfId="749" priority="707" stopIfTrue="1" operator="lessThan">
      <formula>0</formula>
    </cfRule>
  </conditionalFormatting>
  <conditionalFormatting sqref="C27">
    <cfRule type="cellIs" dxfId="748" priority="706" stopIfTrue="1" operator="lessThan">
      <formula>0</formula>
    </cfRule>
  </conditionalFormatting>
  <conditionalFormatting sqref="L33:L38">
    <cfRule type="cellIs" dxfId="747" priority="705" stopIfTrue="1" operator="lessThan">
      <formula>0</formula>
    </cfRule>
  </conditionalFormatting>
  <conditionalFormatting sqref="I33:I38">
    <cfRule type="cellIs" dxfId="746" priority="704" stopIfTrue="1" operator="lessThan">
      <formula>0</formula>
    </cfRule>
  </conditionalFormatting>
  <conditionalFormatting sqref="F33:F38">
    <cfRule type="cellIs" dxfId="745" priority="703" stopIfTrue="1" operator="lessThan">
      <formula>0</formula>
    </cfRule>
  </conditionalFormatting>
  <conditionalFormatting sqref="C33:C38">
    <cfRule type="cellIs" dxfId="744" priority="702" stopIfTrue="1" operator="lessThan">
      <formula>0</formula>
    </cfRule>
  </conditionalFormatting>
  <conditionalFormatting sqref="L41">
    <cfRule type="cellIs" dxfId="743" priority="701" stopIfTrue="1" operator="lessThan">
      <formula>0</formula>
    </cfRule>
  </conditionalFormatting>
  <conditionalFormatting sqref="I41">
    <cfRule type="cellIs" dxfId="742" priority="700" stopIfTrue="1" operator="lessThan">
      <formula>0</formula>
    </cfRule>
  </conditionalFormatting>
  <conditionalFormatting sqref="F41">
    <cfRule type="cellIs" dxfId="741" priority="699" stopIfTrue="1" operator="lessThan">
      <formula>0</formula>
    </cfRule>
  </conditionalFormatting>
  <conditionalFormatting sqref="C41">
    <cfRule type="cellIs" dxfId="740" priority="698" stopIfTrue="1" operator="lessThan">
      <formula>0</formula>
    </cfRule>
  </conditionalFormatting>
  <conditionalFormatting sqref="L48:L52">
    <cfRule type="cellIs" dxfId="739" priority="697" stopIfTrue="1" operator="lessThan">
      <formula>0</formula>
    </cfRule>
  </conditionalFormatting>
  <conditionalFormatting sqref="I48:I52">
    <cfRule type="cellIs" dxfId="738" priority="696" stopIfTrue="1" operator="lessThan">
      <formula>0</formula>
    </cfRule>
  </conditionalFormatting>
  <conditionalFormatting sqref="F48:F52">
    <cfRule type="cellIs" dxfId="737" priority="695" stopIfTrue="1" operator="lessThan">
      <formula>0</formula>
    </cfRule>
  </conditionalFormatting>
  <conditionalFormatting sqref="C48:C52">
    <cfRule type="cellIs" dxfId="736" priority="694" stopIfTrue="1" operator="lessThan">
      <formula>0</formula>
    </cfRule>
  </conditionalFormatting>
  <conditionalFormatting sqref="C10:C17">
    <cfRule type="cellIs" dxfId="735" priority="693" stopIfTrue="1" operator="lessThan">
      <formula>0</formula>
    </cfRule>
  </conditionalFormatting>
  <conditionalFormatting sqref="C10:C17">
    <cfRule type="cellIs" dxfId="734" priority="692" stopIfTrue="1" operator="lessThan">
      <formula>0</formula>
    </cfRule>
  </conditionalFormatting>
  <conditionalFormatting sqref="C10:C17">
    <cfRule type="cellIs" dxfId="733" priority="691" stopIfTrue="1" operator="lessThan">
      <formula>0</formula>
    </cfRule>
  </conditionalFormatting>
  <conditionalFormatting sqref="F10:F17">
    <cfRule type="cellIs" dxfId="732" priority="690" stopIfTrue="1" operator="lessThan">
      <formula>0</formula>
    </cfRule>
  </conditionalFormatting>
  <conditionalFormatting sqref="F10:F17">
    <cfRule type="cellIs" dxfId="731" priority="689" stopIfTrue="1" operator="lessThan">
      <formula>0</formula>
    </cfRule>
  </conditionalFormatting>
  <conditionalFormatting sqref="F10:F17">
    <cfRule type="cellIs" dxfId="730" priority="688" stopIfTrue="1" operator="lessThan">
      <formula>0</formula>
    </cfRule>
  </conditionalFormatting>
  <conditionalFormatting sqref="I10:I17">
    <cfRule type="cellIs" dxfId="729" priority="687" stopIfTrue="1" operator="lessThan">
      <formula>0</formula>
    </cfRule>
  </conditionalFormatting>
  <conditionalFormatting sqref="I10:I17">
    <cfRule type="cellIs" dxfId="728" priority="686" stopIfTrue="1" operator="lessThan">
      <formula>0</formula>
    </cfRule>
  </conditionalFormatting>
  <conditionalFormatting sqref="I10:I17">
    <cfRule type="cellIs" dxfId="727" priority="685" stopIfTrue="1" operator="lessThan">
      <formula>0</formula>
    </cfRule>
  </conditionalFormatting>
  <conditionalFormatting sqref="L10:L17">
    <cfRule type="cellIs" dxfId="726" priority="684" stopIfTrue="1" operator="lessThan">
      <formula>0</formula>
    </cfRule>
  </conditionalFormatting>
  <conditionalFormatting sqref="L10:L17">
    <cfRule type="cellIs" dxfId="725" priority="683" stopIfTrue="1" operator="lessThan">
      <formula>0</formula>
    </cfRule>
  </conditionalFormatting>
  <conditionalFormatting sqref="L10:L17">
    <cfRule type="cellIs" dxfId="724" priority="682" stopIfTrue="1" operator="lessThan">
      <formula>0</formula>
    </cfRule>
  </conditionalFormatting>
  <conditionalFormatting sqref="C20:C22">
    <cfRule type="cellIs" dxfId="723" priority="681" stopIfTrue="1" operator="lessThan">
      <formula>0</formula>
    </cfRule>
  </conditionalFormatting>
  <conditionalFormatting sqref="C20:C22">
    <cfRule type="cellIs" dxfId="722" priority="680" stopIfTrue="1" operator="lessThan">
      <formula>0</formula>
    </cfRule>
  </conditionalFormatting>
  <conditionalFormatting sqref="C20:C22">
    <cfRule type="cellIs" dxfId="721" priority="679" stopIfTrue="1" operator="lessThan">
      <formula>0</formula>
    </cfRule>
  </conditionalFormatting>
  <conditionalFormatting sqref="F20:F22">
    <cfRule type="cellIs" dxfId="720" priority="678" stopIfTrue="1" operator="lessThan">
      <formula>0</formula>
    </cfRule>
  </conditionalFormatting>
  <conditionalFormatting sqref="F20:F22">
    <cfRule type="cellIs" dxfId="719" priority="677" stopIfTrue="1" operator="lessThan">
      <formula>0</formula>
    </cfRule>
  </conditionalFormatting>
  <conditionalFormatting sqref="F20:F22">
    <cfRule type="cellIs" dxfId="718" priority="676" stopIfTrue="1" operator="lessThan">
      <formula>0</formula>
    </cfRule>
  </conditionalFormatting>
  <conditionalFormatting sqref="I20:I22">
    <cfRule type="cellIs" dxfId="717" priority="675" stopIfTrue="1" operator="lessThan">
      <formula>0</formula>
    </cfRule>
  </conditionalFormatting>
  <conditionalFormatting sqref="I20:I22">
    <cfRule type="cellIs" dxfId="716" priority="674" stopIfTrue="1" operator="lessThan">
      <formula>0</formula>
    </cfRule>
  </conditionalFormatting>
  <conditionalFormatting sqref="I20:I22">
    <cfRule type="cellIs" dxfId="715" priority="673" stopIfTrue="1" operator="lessThan">
      <formula>0</formula>
    </cfRule>
  </conditionalFormatting>
  <conditionalFormatting sqref="L20:L22">
    <cfRule type="cellIs" dxfId="714" priority="672" stopIfTrue="1" operator="lessThan">
      <formula>0</formula>
    </cfRule>
  </conditionalFormatting>
  <conditionalFormatting sqref="L20:L22">
    <cfRule type="cellIs" dxfId="713" priority="671" stopIfTrue="1" operator="lessThan">
      <formula>0</formula>
    </cfRule>
  </conditionalFormatting>
  <conditionalFormatting sqref="L20:L22">
    <cfRule type="cellIs" dxfId="712" priority="670" stopIfTrue="1" operator="lessThan">
      <formula>0</formula>
    </cfRule>
  </conditionalFormatting>
  <conditionalFormatting sqref="C27">
    <cfRule type="cellIs" dxfId="711" priority="669" stopIfTrue="1" operator="lessThan">
      <formula>0</formula>
    </cfRule>
  </conditionalFormatting>
  <conditionalFormatting sqref="C27">
    <cfRule type="cellIs" dxfId="710" priority="668" stopIfTrue="1" operator="lessThan">
      <formula>0</formula>
    </cfRule>
  </conditionalFormatting>
  <conditionalFormatting sqref="C27">
    <cfRule type="cellIs" dxfId="709" priority="667" stopIfTrue="1" operator="lessThan">
      <formula>0</formula>
    </cfRule>
  </conditionalFormatting>
  <conditionalFormatting sqref="F27">
    <cfRule type="cellIs" dxfId="708" priority="666" stopIfTrue="1" operator="lessThan">
      <formula>0</formula>
    </cfRule>
  </conditionalFormatting>
  <conditionalFormatting sqref="F27">
    <cfRule type="cellIs" dxfId="707" priority="665" stopIfTrue="1" operator="lessThan">
      <formula>0</formula>
    </cfRule>
  </conditionalFormatting>
  <conditionalFormatting sqref="F27">
    <cfRule type="cellIs" dxfId="706" priority="664" stopIfTrue="1" operator="lessThan">
      <formula>0</formula>
    </cfRule>
  </conditionalFormatting>
  <conditionalFormatting sqref="C33:C38">
    <cfRule type="cellIs" dxfId="705" priority="663" stopIfTrue="1" operator="lessThan">
      <formula>0</formula>
    </cfRule>
  </conditionalFormatting>
  <conditionalFormatting sqref="C33:C38">
    <cfRule type="cellIs" dxfId="704" priority="662" stopIfTrue="1" operator="lessThan">
      <formula>0</formula>
    </cfRule>
  </conditionalFormatting>
  <conditionalFormatting sqref="C33:C38">
    <cfRule type="cellIs" dxfId="703" priority="661" stopIfTrue="1" operator="lessThan">
      <formula>0</formula>
    </cfRule>
  </conditionalFormatting>
  <conditionalFormatting sqref="F33:F38">
    <cfRule type="cellIs" dxfId="702" priority="660" stopIfTrue="1" operator="lessThan">
      <formula>0</formula>
    </cfRule>
  </conditionalFormatting>
  <conditionalFormatting sqref="F33:F38">
    <cfRule type="cellIs" dxfId="701" priority="659" stopIfTrue="1" operator="lessThan">
      <formula>0</formula>
    </cfRule>
  </conditionalFormatting>
  <conditionalFormatting sqref="F33:F38">
    <cfRule type="cellIs" dxfId="700" priority="658" stopIfTrue="1" operator="lessThan">
      <formula>0</formula>
    </cfRule>
  </conditionalFormatting>
  <conditionalFormatting sqref="I33:I38">
    <cfRule type="cellIs" dxfId="699" priority="657" stopIfTrue="1" operator="lessThan">
      <formula>0</formula>
    </cfRule>
  </conditionalFormatting>
  <conditionalFormatting sqref="I33:I38">
    <cfRule type="cellIs" dxfId="698" priority="656" stopIfTrue="1" operator="lessThan">
      <formula>0</formula>
    </cfRule>
  </conditionalFormatting>
  <conditionalFormatting sqref="I33:I38">
    <cfRule type="cellIs" dxfId="697" priority="655" stopIfTrue="1" operator="lessThan">
      <formula>0</formula>
    </cfRule>
  </conditionalFormatting>
  <conditionalFormatting sqref="L33:L38">
    <cfRule type="cellIs" dxfId="696" priority="654" stopIfTrue="1" operator="lessThan">
      <formula>0</formula>
    </cfRule>
  </conditionalFormatting>
  <conditionalFormatting sqref="L33:L38">
    <cfRule type="cellIs" dxfId="695" priority="653" stopIfTrue="1" operator="lessThan">
      <formula>0</formula>
    </cfRule>
  </conditionalFormatting>
  <conditionalFormatting sqref="L33:L38">
    <cfRule type="cellIs" dxfId="694" priority="652" stopIfTrue="1" operator="lessThan">
      <formula>0</formula>
    </cfRule>
  </conditionalFormatting>
  <conditionalFormatting sqref="C41">
    <cfRule type="cellIs" dxfId="693" priority="651" stopIfTrue="1" operator="lessThan">
      <formula>0</formula>
    </cfRule>
  </conditionalFormatting>
  <conditionalFormatting sqref="C41">
    <cfRule type="cellIs" dxfId="692" priority="650" stopIfTrue="1" operator="lessThan">
      <formula>0</formula>
    </cfRule>
  </conditionalFormatting>
  <conditionalFormatting sqref="C41">
    <cfRule type="cellIs" dxfId="691" priority="649" stopIfTrue="1" operator="lessThan">
      <formula>0</formula>
    </cfRule>
  </conditionalFormatting>
  <conditionalFormatting sqref="F41">
    <cfRule type="cellIs" dxfId="690" priority="648" stopIfTrue="1" operator="lessThan">
      <formula>0</formula>
    </cfRule>
  </conditionalFormatting>
  <conditionalFormatting sqref="F41">
    <cfRule type="cellIs" dxfId="689" priority="647" stopIfTrue="1" operator="lessThan">
      <formula>0</formula>
    </cfRule>
  </conditionalFormatting>
  <conditionalFormatting sqref="F41">
    <cfRule type="cellIs" dxfId="688" priority="646" stopIfTrue="1" operator="lessThan">
      <formula>0</formula>
    </cfRule>
  </conditionalFormatting>
  <conditionalFormatting sqref="I41">
    <cfRule type="cellIs" dxfId="687" priority="645" stopIfTrue="1" operator="lessThan">
      <formula>0</formula>
    </cfRule>
  </conditionalFormatting>
  <conditionalFormatting sqref="I41">
    <cfRule type="cellIs" dxfId="686" priority="644" stopIfTrue="1" operator="lessThan">
      <formula>0</formula>
    </cfRule>
  </conditionalFormatting>
  <conditionalFormatting sqref="I41">
    <cfRule type="cellIs" dxfId="685" priority="643" stopIfTrue="1" operator="lessThan">
      <formula>0</formula>
    </cfRule>
  </conditionalFormatting>
  <conditionalFormatting sqref="L41">
    <cfRule type="cellIs" dxfId="684" priority="642" stopIfTrue="1" operator="lessThan">
      <formula>0</formula>
    </cfRule>
  </conditionalFormatting>
  <conditionalFormatting sqref="L41">
    <cfRule type="cellIs" dxfId="683" priority="641" stopIfTrue="1" operator="lessThan">
      <formula>0</formula>
    </cfRule>
  </conditionalFormatting>
  <conditionalFormatting sqref="L41">
    <cfRule type="cellIs" dxfId="682" priority="640" stopIfTrue="1" operator="lessThan">
      <formula>0</formula>
    </cfRule>
  </conditionalFormatting>
  <conditionalFormatting sqref="C49:C52">
    <cfRule type="cellIs" dxfId="681" priority="639" stopIfTrue="1" operator="lessThan">
      <formula>0</formula>
    </cfRule>
  </conditionalFormatting>
  <conditionalFormatting sqref="C49:C52">
    <cfRule type="cellIs" dxfId="680" priority="638" stopIfTrue="1" operator="lessThan">
      <formula>0</formula>
    </cfRule>
  </conditionalFormatting>
  <conditionalFormatting sqref="C49:C52">
    <cfRule type="cellIs" dxfId="679" priority="637" stopIfTrue="1" operator="lessThan">
      <formula>0</formula>
    </cfRule>
  </conditionalFormatting>
  <conditionalFormatting sqref="F49:F52">
    <cfRule type="cellIs" dxfId="678" priority="636" stopIfTrue="1" operator="lessThan">
      <formula>0</formula>
    </cfRule>
  </conditionalFormatting>
  <conditionalFormatting sqref="F49:F52">
    <cfRule type="cellIs" dxfId="677" priority="635" stopIfTrue="1" operator="lessThan">
      <formula>0</formula>
    </cfRule>
  </conditionalFormatting>
  <conditionalFormatting sqref="F49:F52">
    <cfRule type="cellIs" dxfId="676" priority="634" stopIfTrue="1" operator="lessThan">
      <formula>0</formula>
    </cfRule>
  </conditionalFormatting>
  <conditionalFormatting sqref="I49:I52">
    <cfRule type="cellIs" dxfId="675" priority="633" stopIfTrue="1" operator="lessThan">
      <formula>0</formula>
    </cfRule>
  </conditionalFormatting>
  <conditionalFormatting sqref="I49:I52">
    <cfRule type="cellIs" dxfId="674" priority="632" stopIfTrue="1" operator="lessThan">
      <formula>0</formula>
    </cfRule>
  </conditionalFormatting>
  <conditionalFormatting sqref="I49:I52">
    <cfRule type="cellIs" dxfId="673" priority="631" stopIfTrue="1" operator="lessThan">
      <formula>0</formula>
    </cfRule>
  </conditionalFormatting>
  <conditionalFormatting sqref="L49:L52">
    <cfRule type="cellIs" dxfId="672" priority="630" stopIfTrue="1" operator="lessThan">
      <formula>0</formula>
    </cfRule>
  </conditionalFormatting>
  <conditionalFormatting sqref="L49:L52">
    <cfRule type="cellIs" dxfId="671" priority="629" stopIfTrue="1" operator="lessThan">
      <formula>0</formula>
    </cfRule>
  </conditionalFormatting>
  <conditionalFormatting sqref="L49:L52">
    <cfRule type="cellIs" dxfId="670" priority="628" stopIfTrue="1" operator="lessThan">
      <formula>0</formula>
    </cfRule>
  </conditionalFormatting>
  <conditionalFormatting sqref="C10:C17">
    <cfRule type="cellIs" dxfId="669" priority="627" stopIfTrue="1" operator="lessThan">
      <formula>0</formula>
    </cfRule>
  </conditionalFormatting>
  <conditionalFormatting sqref="C10:C17">
    <cfRule type="cellIs" dxfId="668" priority="626" stopIfTrue="1" operator="lessThan">
      <formula>0</formula>
    </cfRule>
  </conditionalFormatting>
  <conditionalFormatting sqref="C10:C17">
    <cfRule type="cellIs" dxfId="667" priority="625" stopIfTrue="1" operator="lessThan">
      <formula>0</formula>
    </cfRule>
  </conditionalFormatting>
  <conditionalFormatting sqref="C10:C17">
    <cfRule type="cellIs" dxfId="666" priority="624" stopIfTrue="1" operator="lessThan">
      <formula>0</formula>
    </cfRule>
  </conditionalFormatting>
  <conditionalFormatting sqref="C10:C17">
    <cfRule type="cellIs" dxfId="665" priority="623" stopIfTrue="1" operator="lessThan">
      <formula>0</formula>
    </cfRule>
  </conditionalFormatting>
  <conditionalFormatting sqref="C10:C17">
    <cfRule type="cellIs" dxfId="664" priority="622" stopIfTrue="1" operator="lessThan">
      <formula>0</formula>
    </cfRule>
  </conditionalFormatting>
  <conditionalFormatting sqref="C20:C22">
    <cfRule type="cellIs" dxfId="663" priority="621" stopIfTrue="1" operator="lessThan">
      <formula>0</formula>
    </cfRule>
  </conditionalFormatting>
  <conditionalFormatting sqref="C20:C22">
    <cfRule type="cellIs" dxfId="662" priority="620" stopIfTrue="1" operator="lessThan">
      <formula>0</formula>
    </cfRule>
  </conditionalFormatting>
  <conditionalFormatting sqref="C20:C22">
    <cfRule type="cellIs" dxfId="661" priority="619" stopIfTrue="1" operator="lessThan">
      <formula>0</formula>
    </cfRule>
  </conditionalFormatting>
  <conditionalFormatting sqref="C20:C22">
    <cfRule type="cellIs" dxfId="660" priority="618" stopIfTrue="1" operator="lessThan">
      <formula>0</formula>
    </cfRule>
  </conditionalFormatting>
  <conditionalFormatting sqref="C20:C22">
    <cfRule type="cellIs" dxfId="659" priority="617" stopIfTrue="1" operator="lessThan">
      <formula>0</formula>
    </cfRule>
  </conditionalFormatting>
  <conditionalFormatting sqref="C20:C22">
    <cfRule type="cellIs" dxfId="658" priority="616" stopIfTrue="1" operator="lessThan">
      <formula>0</formula>
    </cfRule>
  </conditionalFormatting>
  <conditionalFormatting sqref="C24:C28">
    <cfRule type="cellIs" dxfId="657" priority="615" stopIfTrue="1" operator="lessThan">
      <formula>0</formula>
    </cfRule>
  </conditionalFormatting>
  <conditionalFormatting sqref="C27">
    <cfRule type="cellIs" dxfId="656" priority="614" stopIfTrue="1" operator="lessThan">
      <formula>0</formula>
    </cfRule>
  </conditionalFormatting>
  <conditionalFormatting sqref="C27">
    <cfRule type="cellIs" dxfId="655" priority="613" stopIfTrue="1" operator="lessThan">
      <formula>0</formula>
    </cfRule>
  </conditionalFormatting>
  <conditionalFormatting sqref="C27">
    <cfRule type="cellIs" dxfId="654" priority="612" stopIfTrue="1" operator="lessThan">
      <formula>0</formula>
    </cfRule>
  </conditionalFormatting>
  <conditionalFormatting sqref="C27">
    <cfRule type="cellIs" dxfId="653" priority="611" stopIfTrue="1" operator="lessThan">
      <formula>0</formula>
    </cfRule>
  </conditionalFormatting>
  <conditionalFormatting sqref="C27">
    <cfRule type="cellIs" dxfId="652" priority="610" stopIfTrue="1" operator="lessThan">
      <formula>0</formula>
    </cfRule>
  </conditionalFormatting>
  <conditionalFormatting sqref="C33:C38">
    <cfRule type="cellIs" dxfId="651" priority="609" stopIfTrue="1" operator="lessThan">
      <formula>0</formula>
    </cfRule>
  </conditionalFormatting>
  <conditionalFormatting sqref="C33:C38">
    <cfRule type="cellIs" dxfId="650" priority="608" stopIfTrue="1" operator="lessThan">
      <formula>0</formula>
    </cfRule>
  </conditionalFormatting>
  <conditionalFormatting sqref="C33:C38">
    <cfRule type="cellIs" dxfId="649" priority="607" stopIfTrue="1" operator="lessThan">
      <formula>0</formula>
    </cfRule>
  </conditionalFormatting>
  <conditionalFormatting sqref="C33:C38">
    <cfRule type="cellIs" dxfId="648" priority="606" stopIfTrue="1" operator="lessThan">
      <formula>0</formula>
    </cfRule>
  </conditionalFormatting>
  <conditionalFormatting sqref="C33:C38">
    <cfRule type="cellIs" dxfId="647" priority="605" stopIfTrue="1" operator="lessThan">
      <formula>0</formula>
    </cfRule>
  </conditionalFormatting>
  <conditionalFormatting sqref="C33:C38">
    <cfRule type="cellIs" dxfId="646" priority="604" stopIfTrue="1" operator="lessThan">
      <formula>0</formula>
    </cfRule>
  </conditionalFormatting>
  <conditionalFormatting sqref="C41:C43">
    <cfRule type="cellIs" dxfId="645" priority="603" stopIfTrue="1" operator="lessThan">
      <formula>0</formula>
    </cfRule>
  </conditionalFormatting>
  <conditionalFormatting sqref="C41:C43">
    <cfRule type="cellIs" dxfId="644" priority="602" stopIfTrue="1" operator="lessThan">
      <formula>0</formula>
    </cfRule>
  </conditionalFormatting>
  <conditionalFormatting sqref="C41">
    <cfRule type="cellIs" dxfId="643" priority="601" stopIfTrue="1" operator="lessThan">
      <formula>0</formula>
    </cfRule>
  </conditionalFormatting>
  <conditionalFormatting sqref="C41">
    <cfRule type="cellIs" dxfId="642" priority="600" stopIfTrue="1" operator="lessThan">
      <formula>0</formula>
    </cfRule>
  </conditionalFormatting>
  <conditionalFormatting sqref="C41">
    <cfRule type="cellIs" dxfId="641" priority="599" stopIfTrue="1" operator="lessThan">
      <formula>0</formula>
    </cfRule>
  </conditionalFormatting>
  <conditionalFormatting sqref="C41">
    <cfRule type="cellIs" dxfId="640" priority="598" stopIfTrue="1" operator="lessThan">
      <formula>0</formula>
    </cfRule>
  </conditionalFormatting>
  <conditionalFormatting sqref="C49:C52">
    <cfRule type="cellIs" dxfId="639" priority="597" stopIfTrue="1" operator="lessThan">
      <formula>0</formula>
    </cfRule>
  </conditionalFormatting>
  <conditionalFormatting sqref="C49:C52">
    <cfRule type="cellIs" dxfId="638" priority="596" stopIfTrue="1" operator="lessThan">
      <formula>0</formula>
    </cfRule>
  </conditionalFormatting>
  <conditionalFormatting sqref="C49:C52">
    <cfRule type="cellIs" dxfId="637" priority="595" stopIfTrue="1" operator="lessThan">
      <formula>0</formula>
    </cfRule>
  </conditionalFormatting>
  <conditionalFormatting sqref="C49:C52">
    <cfRule type="cellIs" dxfId="636" priority="594" stopIfTrue="1" operator="lessThan">
      <formula>0</formula>
    </cfRule>
  </conditionalFormatting>
  <conditionalFormatting sqref="C49:C52">
    <cfRule type="cellIs" dxfId="635" priority="593" stopIfTrue="1" operator="lessThan">
      <formula>0</formula>
    </cfRule>
  </conditionalFormatting>
  <conditionalFormatting sqref="C49:C52">
    <cfRule type="cellIs" dxfId="634" priority="592" stopIfTrue="1" operator="lessThan">
      <formula>0</formula>
    </cfRule>
  </conditionalFormatting>
  <conditionalFormatting sqref="F10:F17">
    <cfRule type="cellIs" dxfId="633" priority="591" stopIfTrue="1" operator="lessThan">
      <formula>0</formula>
    </cfRule>
  </conditionalFormatting>
  <conditionalFormatting sqref="F10:F17">
    <cfRule type="cellIs" dxfId="632" priority="590" stopIfTrue="1" operator="lessThan">
      <formula>0</formula>
    </cfRule>
  </conditionalFormatting>
  <conditionalFormatting sqref="F10:F17">
    <cfRule type="cellIs" dxfId="631" priority="589" stopIfTrue="1" operator="lessThan">
      <formula>0</formula>
    </cfRule>
  </conditionalFormatting>
  <conditionalFormatting sqref="F10:F17">
    <cfRule type="cellIs" dxfId="630" priority="588" stopIfTrue="1" operator="lessThan">
      <formula>0</formula>
    </cfRule>
  </conditionalFormatting>
  <conditionalFormatting sqref="F10:F17">
    <cfRule type="cellIs" dxfId="629" priority="587" stopIfTrue="1" operator="lessThan">
      <formula>0</formula>
    </cfRule>
  </conditionalFormatting>
  <conditionalFormatting sqref="F10:F17">
    <cfRule type="cellIs" dxfId="628" priority="586" stopIfTrue="1" operator="lessThan">
      <formula>0</formula>
    </cfRule>
  </conditionalFormatting>
  <conditionalFormatting sqref="F20:F22">
    <cfRule type="cellIs" dxfId="627" priority="585" stopIfTrue="1" operator="lessThan">
      <formula>0</formula>
    </cfRule>
  </conditionalFormatting>
  <conditionalFormatting sqref="F20:F22">
    <cfRule type="cellIs" dxfId="626" priority="584" stopIfTrue="1" operator="lessThan">
      <formula>0</formula>
    </cfRule>
  </conditionalFormatting>
  <conditionalFormatting sqref="F20:F22">
    <cfRule type="cellIs" dxfId="625" priority="583" stopIfTrue="1" operator="lessThan">
      <formula>0</formula>
    </cfRule>
  </conditionalFormatting>
  <conditionalFormatting sqref="F20:F22">
    <cfRule type="cellIs" dxfId="624" priority="582" stopIfTrue="1" operator="lessThan">
      <formula>0</formula>
    </cfRule>
  </conditionalFormatting>
  <conditionalFormatting sqref="F20:F22">
    <cfRule type="cellIs" dxfId="623" priority="581" stopIfTrue="1" operator="lessThan">
      <formula>0</formula>
    </cfRule>
  </conditionalFormatting>
  <conditionalFormatting sqref="F20:F22">
    <cfRule type="cellIs" dxfId="622" priority="580" stopIfTrue="1" operator="lessThan">
      <formula>0</formula>
    </cfRule>
  </conditionalFormatting>
  <conditionalFormatting sqref="F27">
    <cfRule type="cellIs" dxfId="621" priority="579" stopIfTrue="1" operator="lessThan">
      <formula>0</formula>
    </cfRule>
  </conditionalFormatting>
  <conditionalFormatting sqref="F27">
    <cfRule type="cellIs" dxfId="620" priority="578" stopIfTrue="1" operator="lessThan">
      <formula>0</formula>
    </cfRule>
  </conditionalFormatting>
  <conditionalFormatting sqref="F27">
    <cfRule type="cellIs" dxfId="619" priority="577" stopIfTrue="1" operator="lessThan">
      <formula>0</formula>
    </cfRule>
  </conditionalFormatting>
  <conditionalFormatting sqref="F27">
    <cfRule type="cellIs" dxfId="618" priority="576" stopIfTrue="1" operator="lessThan">
      <formula>0</formula>
    </cfRule>
  </conditionalFormatting>
  <conditionalFormatting sqref="F27">
    <cfRule type="cellIs" dxfId="617" priority="575" stopIfTrue="1" operator="lessThan">
      <formula>0</formula>
    </cfRule>
  </conditionalFormatting>
  <conditionalFormatting sqref="F27">
    <cfRule type="cellIs" dxfId="616" priority="574" stopIfTrue="1" operator="lessThan">
      <formula>0</formula>
    </cfRule>
  </conditionalFormatting>
  <conditionalFormatting sqref="F33:F38">
    <cfRule type="cellIs" dxfId="615" priority="573" stopIfTrue="1" operator="lessThan">
      <formula>0</formula>
    </cfRule>
  </conditionalFormatting>
  <conditionalFormatting sqref="F33:F38">
    <cfRule type="cellIs" dxfId="614" priority="572" stopIfTrue="1" operator="lessThan">
      <formula>0</formula>
    </cfRule>
  </conditionalFormatting>
  <conditionalFormatting sqref="F33:F38">
    <cfRule type="cellIs" dxfId="613" priority="571" stopIfTrue="1" operator="lessThan">
      <formula>0</formula>
    </cfRule>
  </conditionalFormatting>
  <conditionalFormatting sqref="F33:F38">
    <cfRule type="cellIs" dxfId="612" priority="570" stopIfTrue="1" operator="lessThan">
      <formula>0</formula>
    </cfRule>
  </conditionalFormatting>
  <conditionalFormatting sqref="F33:F38">
    <cfRule type="cellIs" dxfId="611" priority="569" stopIfTrue="1" operator="lessThan">
      <formula>0</formula>
    </cfRule>
  </conditionalFormatting>
  <conditionalFormatting sqref="F33:F38">
    <cfRule type="cellIs" dxfId="610" priority="568" stopIfTrue="1" operator="lessThan">
      <formula>0</formula>
    </cfRule>
  </conditionalFormatting>
  <conditionalFormatting sqref="F41">
    <cfRule type="cellIs" dxfId="609" priority="567" stopIfTrue="1" operator="lessThan">
      <formula>0</formula>
    </cfRule>
  </conditionalFormatting>
  <conditionalFormatting sqref="F41">
    <cfRule type="cellIs" dxfId="608" priority="566" stopIfTrue="1" operator="lessThan">
      <formula>0</formula>
    </cfRule>
  </conditionalFormatting>
  <conditionalFormatting sqref="F41">
    <cfRule type="cellIs" dxfId="607" priority="565" stopIfTrue="1" operator="lessThan">
      <formula>0</formula>
    </cfRule>
  </conditionalFormatting>
  <conditionalFormatting sqref="F41">
    <cfRule type="cellIs" dxfId="606" priority="564" stopIfTrue="1" operator="lessThan">
      <formula>0</formula>
    </cfRule>
  </conditionalFormatting>
  <conditionalFormatting sqref="F41">
    <cfRule type="cellIs" dxfId="605" priority="563" stopIfTrue="1" operator="lessThan">
      <formula>0</formula>
    </cfRule>
  </conditionalFormatting>
  <conditionalFormatting sqref="F41">
    <cfRule type="cellIs" dxfId="604" priority="562" stopIfTrue="1" operator="lessThan">
      <formula>0</formula>
    </cfRule>
  </conditionalFormatting>
  <conditionalFormatting sqref="F49:F52">
    <cfRule type="cellIs" dxfId="603" priority="561" stopIfTrue="1" operator="lessThan">
      <formula>0</formula>
    </cfRule>
  </conditionalFormatting>
  <conditionalFormatting sqref="F49:F52">
    <cfRule type="cellIs" dxfId="602" priority="560" stopIfTrue="1" operator="lessThan">
      <formula>0</formula>
    </cfRule>
  </conditionalFormatting>
  <conditionalFormatting sqref="F49:F52">
    <cfRule type="cellIs" dxfId="601" priority="559" stopIfTrue="1" operator="lessThan">
      <formula>0</formula>
    </cfRule>
  </conditionalFormatting>
  <conditionalFormatting sqref="F49:F52">
    <cfRule type="cellIs" dxfId="600" priority="558" stopIfTrue="1" operator="lessThan">
      <formula>0</formula>
    </cfRule>
  </conditionalFormatting>
  <conditionalFormatting sqref="F49:F52">
    <cfRule type="cellIs" dxfId="599" priority="557" stopIfTrue="1" operator="lessThan">
      <formula>0</formula>
    </cfRule>
  </conditionalFormatting>
  <conditionalFormatting sqref="F49:F52">
    <cfRule type="cellIs" dxfId="598" priority="556" stopIfTrue="1" operator="lessThan">
      <formula>0</formula>
    </cfRule>
  </conditionalFormatting>
  <conditionalFormatting sqref="I10:I17">
    <cfRule type="cellIs" dxfId="597" priority="555" stopIfTrue="1" operator="lessThan">
      <formula>0</formula>
    </cfRule>
  </conditionalFormatting>
  <conditionalFormatting sqref="I10:I17">
    <cfRule type="cellIs" dxfId="596" priority="554" stopIfTrue="1" operator="lessThan">
      <formula>0</formula>
    </cfRule>
  </conditionalFormatting>
  <conditionalFormatting sqref="I10:I17">
    <cfRule type="cellIs" dxfId="595" priority="553" stopIfTrue="1" operator="lessThan">
      <formula>0</formula>
    </cfRule>
  </conditionalFormatting>
  <conditionalFormatting sqref="I10:I17">
    <cfRule type="cellIs" dxfId="594" priority="552" stopIfTrue="1" operator="lessThan">
      <formula>0</formula>
    </cfRule>
  </conditionalFormatting>
  <conditionalFormatting sqref="I10:I17">
    <cfRule type="cellIs" dxfId="593" priority="551" stopIfTrue="1" operator="lessThan">
      <formula>0</formula>
    </cfRule>
  </conditionalFormatting>
  <conditionalFormatting sqref="I10:I17">
    <cfRule type="cellIs" dxfId="592" priority="550" stopIfTrue="1" operator="lessThan">
      <formula>0</formula>
    </cfRule>
  </conditionalFormatting>
  <conditionalFormatting sqref="I20:I22">
    <cfRule type="cellIs" dxfId="591" priority="549" stopIfTrue="1" operator="lessThan">
      <formula>0</formula>
    </cfRule>
  </conditionalFormatting>
  <conditionalFormatting sqref="I20:I22">
    <cfRule type="cellIs" dxfId="590" priority="548" stopIfTrue="1" operator="lessThan">
      <formula>0</formula>
    </cfRule>
  </conditionalFormatting>
  <conditionalFormatting sqref="I20:I22">
    <cfRule type="cellIs" dxfId="589" priority="547" stopIfTrue="1" operator="lessThan">
      <formula>0</formula>
    </cfRule>
  </conditionalFormatting>
  <conditionalFormatting sqref="I20:I22">
    <cfRule type="cellIs" dxfId="588" priority="546" stopIfTrue="1" operator="lessThan">
      <formula>0</formula>
    </cfRule>
  </conditionalFormatting>
  <conditionalFormatting sqref="I20:I22">
    <cfRule type="cellIs" dxfId="587" priority="545" stopIfTrue="1" operator="lessThan">
      <formula>0</formula>
    </cfRule>
  </conditionalFormatting>
  <conditionalFormatting sqref="I20:I22">
    <cfRule type="cellIs" dxfId="586" priority="544" stopIfTrue="1" operator="lessThan">
      <formula>0</formula>
    </cfRule>
  </conditionalFormatting>
  <conditionalFormatting sqref="I33:I38">
    <cfRule type="cellIs" dxfId="585" priority="543" stopIfTrue="1" operator="lessThan">
      <formula>0</formula>
    </cfRule>
  </conditionalFormatting>
  <conditionalFormatting sqref="I33:I38">
    <cfRule type="cellIs" dxfId="584" priority="542" stopIfTrue="1" operator="lessThan">
      <formula>0</formula>
    </cfRule>
  </conditionalFormatting>
  <conditionalFormatting sqref="I33:I38">
    <cfRule type="cellIs" dxfId="583" priority="541" stopIfTrue="1" operator="lessThan">
      <formula>0</formula>
    </cfRule>
  </conditionalFormatting>
  <conditionalFormatting sqref="I33:I38">
    <cfRule type="cellIs" dxfId="582" priority="540" stopIfTrue="1" operator="lessThan">
      <formula>0</formula>
    </cfRule>
  </conditionalFormatting>
  <conditionalFormatting sqref="I33:I38">
    <cfRule type="cellIs" dxfId="581" priority="539" stopIfTrue="1" operator="lessThan">
      <formula>0</formula>
    </cfRule>
  </conditionalFormatting>
  <conditionalFormatting sqref="I33:I38">
    <cfRule type="cellIs" dxfId="580" priority="538" stopIfTrue="1" operator="lessThan">
      <formula>0</formula>
    </cfRule>
  </conditionalFormatting>
  <conditionalFormatting sqref="I41">
    <cfRule type="cellIs" dxfId="579" priority="537" stopIfTrue="1" operator="lessThan">
      <formula>0</formula>
    </cfRule>
  </conditionalFormatting>
  <conditionalFormatting sqref="I41">
    <cfRule type="cellIs" dxfId="578" priority="536" stopIfTrue="1" operator="lessThan">
      <formula>0</formula>
    </cfRule>
  </conditionalFormatting>
  <conditionalFormatting sqref="I41">
    <cfRule type="cellIs" dxfId="577" priority="535" stopIfTrue="1" operator="lessThan">
      <formula>0</formula>
    </cfRule>
  </conditionalFormatting>
  <conditionalFormatting sqref="I41">
    <cfRule type="cellIs" dxfId="576" priority="534" stopIfTrue="1" operator="lessThan">
      <formula>0</formula>
    </cfRule>
  </conditionalFormatting>
  <conditionalFormatting sqref="I41">
    <cfRule type="cellIs" dxfId="575" priority="533" stopIfTrue="1" operator="lessThan">
      <formula>0</formula>
    </cfRule>
  </conditionalFormatting>
  <conditionalFormatting sqref="I41">
    <cfRule type="cellIs" dxfId="574" priority="532" stopIfTrue="1" operator="lessThan">
      <formula>0</formula>
    </cfRule>
  </conditionalFormatting>
  <conditionalFormatting sqref="I49:I52">
    <cfRule type="cellIs" dxfId="573" priority="531" stopIfTrue="1" operator="lessThan">
      <formula>0</formula>
    </cfRule>
  </conditionalFormatting>
  <conditionalFormatting sqref="I49:I52">
    <cfRule type="cellIs" dxfId="572" priority="530" stopIfTrue="1" operator="lessThan">
      <formula>0</formula>
    </cfRule>
  </conditionalFormatting>
  <conditionalFormatting sqref="I49:I52">
    <cfRule type="cellIs" dxfId="571" priority="529" stopIfTrue="1" operator="lessThan">
      <formula>0</formula>
    </cfRule>
  </conditionalFormatting>
  <conditionalFormatting sqref="I49:I52">
    <cfRule type="cellIs" dxfId="570" priority="528" stopIfTrue="1" operator="lessThan">
      <formula>0</formula>
    </cfRule>
  </conditionalFormatting>
  <conditionalFormatting sqref="I49:I52">
    <cfRule type="cellIs" dxfId="569" priority="527" stopIfTrue="1" operator="lessThan">
      <formula>0</formula>
    </cfRule>
  </conditionalFormatting>
  <conditionalFormatting sqref="I49:I52">
    <cfRule type="cellIs" dxfId="568" priority="526" stopIfTrue="1" operator="lessThan">
      <formula>0</formula>
    </cfRule>
  </conditionalFormatting>
  <conditionalFormatting sqref="L10:L17">
    <cfRule type="cellIs" dxfId="567" priority="525" stopIfTrue="1" operator="lessThan">
      <formula>0</formula>
    </cfRule>
  </conditionalFormatting>
  <conditionalFormatting sqref="L10:L17">
    <cfRule type="cellIs" dxfId="566" priority="524" stopIfTrue="1" operator="lessThan">
      <formula>0</formula>
    </cfRule>
  </conditionalFormatting>
  <conditionalFormatting sqref="L10:L17">
    <cfRule type="cellIs" dxfId="565" priority="523" stopIfTrue="1" operator="lessThan">
      <formula>0</formula>
    </cfRule>
  </conditionalFormatting>
  <conditionalFormatting sqref="L10:L17">
    <cfRule type="cellIs" dxfId="564" priority="522" stopIfTrue="1" operator="lessThan">
      <formula>0</formula>
    </cfRule>
  </conditionalFormatting>
  <conditionalFormatting sqref="L10:L17">
    <cfRule type="cellIs" dxfId="563" priority="521" stopIfTrue="1" operator="lessThan">
      <formula>0</formula>
    </cfRule>
  </conditionalFormatting>
  <conditionalFormatting sqref="L10:L17">
    <cfRule type="cellIs" dxfId="562" priority="520" stopIfTrue="1" operator="lessThan">
      <formula>0</formula>
    </cfRule>
  </conditionalFormatting>
  <conditionalFormatting sqref="L20:L22">
    <cfRule type="cellIs" dxfId="561" priority="519" stopIfTrue="1" operator="lessThan">
      <formula>0</formula>
    </cfRule>
  </conditionalFormatting>
  <conditionalFormatting sqref="L20:L22">
    <cfRule type="cellIs" dxfId="560" priority="518" stopIfTrue="1" operator="lessThan">
      <formula>0</formula>
    </cfRule>
  </conditionalFormatting>
  <conditionalFormatting sqref="L20:L22">
    <cfRule type="cellIs" dxfId="559" priority="517" stopIfTrue="1" operator="lessThan">
      <formula>0</formula>
    </cfRule>
  </conditionalFormatting>
  <conditionalFormatting sqref="L20:L22">
    <cfRule type="cellIs" dxfId="558" priority="516" stopIfTrue="1" operator="lessThan">
      <formula>0</formula>
    </cfRule>
  </conditionalFormatting>
  <conditionalFormatting sqref="L20:L22">
    <cfRule type="cellIs" dxfId="557" priority="515" stopIfTrue="1" operator="lessThan">
      <formula>0</formula>
    </cfRule>
  </conditionalFormatting>
  <conditionalFormatting sqref="L20:L22">
    <cfRule type="cellIs" dxfId="556" priority="514" stopIfTrue="1" operator="lessThan">
      <formula>0</formula>
    </cfRule>
  </conditionalFormatting>
  <conditionalFormatting sqref="L33:L38">
    <cfRule type="cellIs" dxfId="555" priority="513" stopIfTrue="1" operator="lessThan">
      <formula>0</formula>
    </cfRule>
  </conditionalFormatting>
  <conditionalFormatting sqref="L33:L38">
    <cfRule type="cellIs" dxfId="554" priority="512" stopIfTrue="1" operator="lessThan">
      <formula>0</formula>
    </cfRule>
  </conditionalFormatting>
  <conditionalFormatting sqref="L33:L38">
    <cfRule type="cellIs" dxfId="553" priority="511" stopIfTrue="1" operator="lessThan">
      <formula>0</formula>
    </cfRule>
  </conditionalFormatting>
  <conditionalFormatting sqref="L33:L38">
    <cfRule type="cellIs" dxfId="552" priority="510" stopIfTrue="1" operator="lessThan">
      <formula>0</formula>
    </cfRule>
  </conditionalFormatting>
  <conditionalFormatting sqref="L33:L38">
    <cfRule type="cellIs" dxfId="551" priority="509" stopIfTrue="1" operator="lessThan">
      <formula>0</formula>
    </cfRule>
  </conditionalFormatting>
  <conditionalFormatting sqref="L33:L38">
    <cfRule type="cellIs" dxfId="550" priority="508" stopIfTrue="1" operator="lessThan">
      <formula>0</formula>
    </cfRule>
  </conditionalFormatting>
  <conditionalFormatting sqref="L41">
    <cfRule type="cellIs" dxfId="549" priority="507" stopIfTrue="1" operator="lessThan">
      <formula>0</formula>
    </cfRule>
  </conditionalFormatting>
  <conditionalFormatting sqref="L41">
    <cfRule type="cellIs" dxfId="548" priority="506" stopIfTrue="1" operator="lessThan">
      <formula>0</formula>
    </cfRule>
  </conditionalFormatting>
  <conditionalFormatting sqref="L41">
    <cfRule type="cellIs" dxfId="547" priority="505" stopIfTrue="1" operator="lessThan">
      <formula>0</formula>
    </cfRule>
  </conditionalFormatting>
  <conditionalFormatting sqref="L41">
    <cfRule type="cellIs" dxfId="546" priority="504" stopIfTrue="1" operator="lessThan">
      <formula>0</formula>
    </cfRule>
  </conditionalFormatting>
  <conditionalFormatting sqref="L41">
    <cfRule type="cellIs" dxfId="545" priority="503" stopIfTrue="1" operator="lessThan">
      <formula>0</formula>
    </cfRule>
  </conditionalFormatting>
  <conditionalFormatting sqref="L41">
    <cfRule type="cellIs" dxfId="544" priority="502" stopIfTrue="1" operator="lessThan">
      <formula>0</formula>
    </cfRule>
  </conditionalFormatting>
  <conditionalFormatting sqref="L49:L52">
    <cfRule type="cellIs" dxfId="543" priority="501" stopIfTrue="1" operator="lessThan">
      <formula>0</formula>
    </cfRule>
  </conditionalFormatting>
  <conditionalFormatting sqref="L49:L52">
    <cfRule type="cellIs" dxfId="542" priority="500" stopIfTrue="1" operator="lessThan">
      <formula>0</formula>
    </cfRule>
  </conditionalFormatting>
  <conditionalFormatting sqref="L49:L52">
    <cfRule type="cellIs" dxfId="541" priority="499" stopIfTrue="1" operator="lessThan">
      <formula>0</formula>
    </cfRule>
  </conditionalFormatting>
  <conditionalFormatting sqref="L49:L52">
    <cfRule type="cellIs" dxfId="540" priority="498" stopIfTrue="1" operator="lessThan">
      <formula>0</formula>
    </cfRule>
  </conditionalFormatting>
  <conditionalFormatting sqref="L49:L52">
    <cfRule type="cellIs" dxfId="539" priority="497" stopIfTrue="1" operator="lessThan">
      <formula>0</formula>
    </cfRule>
  </conditionalFormatting>
  <conditionalFormatting sqref="L49:L52">
    <cfRule type="cellIs" dxfId="538" priority="496" stopIfTrue="1" operator="lessThan">
      <formula>0</formula>
    </cfRule>
  </conditionalFormatting>
  <conditionalFormatting sqref="L10:L16">
    <cfRule type="cellIs" dxfId="537" priority="495" stopIfTrue="1" operator="lessThan">
      <formula>0</formula>
    </cfRule>
  </conditionalFormatting>
  <conditionalFormatting sqref="L10:L16">
    <cfRule type="cellIs" dxfId="536" priority="494" stopIfTrue="1" operator="lessThan">
      <formula>0</formula>
    </cfRule>
  </conditionalFormatting>
  <conditionalFormatting sqref="L10:L16">
    <cfRule type="cellIs" dxfId="535" priority="493" stopIfTrue="1" operator="lessThan">
      <formula>0</formula>
    </cfRule>
  </conditionalFormatting>
  <conditionalFormatting sqref="L10:L16">
    <cfRule type="cellIs" dxfId="534" priority="492" stopIfTrue="1" operator="lessThan">
      <formula>0</formula>
    </cfRule>
  </conditionalFormatting>
  <conditionalFormatting sqref="L10:L16">
    <cfRule type="cellIs" dxfId="533" priority="491" stopIfTrue="1" operator="lessThan">
      <formula>0</formula>
    </cfRule>
  </conditionalFormatting>
  <conditionalFormatting sqref="L10:L16">
    <cfRule type="cellIs" dxfId="532" priority="490" stopIfTrue="1" operator="lessThan">
      <formula>0</formula>
    </cfRule>
  </conditionalFormatting>
  <conditionalFormatting sqref="L10:L16">
    <cfRule type="cellIs" dxfId="531" priority="489" stopIfTrue="1" operator="lessThan">
      <formula>0</formula>
    </cfRule>
  </conditionalFormatting>
  <conditionalFormatting sqref="L10:L16">
    <cfRule type="cellIs" dxfId="530" priority="488" stopIfTrue="1" operator="lessThan">
      <formula>0</formula>
    </cfRule>
  </conditionalFormatting>
  <conditionalFormatting sqref="L10:L16">
    <cfRule type="cellIs" dxfId="529" priority="487" stopIfTrue="1" operator="lessThan">
      <formula>0</formula>
    </cfRule>
  </conditionalFormatting>
  <conditionalFormatting sqref="L10:L16">
    <cfRule type="cellIs" dxfId="528" priority="486" stopIfTrue="1" operator="lessThan">
      <formula>0</formula>
    </cfRule>
  </conditionalFormatting>
  <conditionalFormatting sqref="L10:L16">
    <cfRule type="cellIs" dxfId="527" priority="485" stopIfTrue="1" operator="lessThan">
      <formula>0</formula>
    </cfRule>
  </conditionalFormatting>
  <conditionalFormatting sqref="L21">
    <cfRule type="cellIs" dxfId="526" priority="484" stopIfTrue="1" operator="lessThan">
      <formula>0</formula>
    </cfRule>
  </conditionalFormatting>
  <conditionalFormatting sqref="L21">
    <cfRule type="cellIs" dxfId="525" priority="483" stopIfTrue="1" operator="lessThan">
      <formula>0</formula>
    </cfRule>
  </conditionalFormatting>
  <conditionalFormatting sqref="L21">
    <cfRule type="cellIs" dxfId="524" priority="482" stopIfTrue="1" operator="lessThan">
      <formula>0</formula>
    </cfRule>
  </conditionalFormatting>
  <conditionalFormatting sqref="L21">
    <cfRule type="cellIs" dxfId="523" priority="481" stopIfTrue="1" operator="lessThan">
      <formula>0</formula>
    </cfRule>
  </conditionalFormatting>
  <conditionalFormatting sqref="L21">
    <cfRule type="cellIs" dxfId="522" priority="480" stopIfTrue="1" operator="lessThan">
      <formula>0</formula>
    </cfRule>
  </conditionalFormatting>
  <conditionalFormatting sqref="L21">
    <cfRule type="cellIs" dxfId="521" priority="479" stopIfTrue="1" operator="lessThan">
      <formula>0</formula>
    </cfRule>
  </conditionalFormatting>
  <conditionalFormatting sqref="L21">
    <cfRule type="cellIs" dxfId="520" priority="478" stopIfTrue="1" operator="lessThan">
      <formula>0</formula>
    </cfRule>
  </conditionalFormatting>
  <conditionalFormatting sqref="L21">
    <cfRule type="cellIs" dxfId="519" priority="477" stopIfTrue="1" operator="lessThan">
      <formula>0</formula>
    </cfRule>
  </conditionalFormatting>
  <conditionalFormatting sqref="L21">
    <cfRule type="cellIs" dxfId="518" priority="476" stopIfTrue="1" operator="lessThan">
      <formula>0</formula>
    </cfRule>
  </conditionalFormatting>
  <conditionalFormatting sqref="L21">
    <cfRule type="cellIs" dxfId="517" priority="475" stopIfTrue="1" operator="lessThan">
      <formula>0</formula>
    </cfRule>
  </conditionalFormatting>
  <conditionalFormatting sqref="L21">
    <cfRule type="cellIs" dxfId="516" priority="474" stopIfTrue="1" operator="lessThan">
      <formula>0</formula>
    </cfRule>
  </conditionalFormatting>
  <conditionalFormatting sqref="L33:L34">
    <cfRule type="cellIs" dxfId="515" priority="473" stopIfTrue="1" operator="lessThan">
      <formula>0</formula>
    </cfRule>
  </conditionalFormatting>
  <conditionalFormatting sqref="L33:L34">
    <cfRule type="cellIs" dxfId="514" priority="472" stopIfTrue="1" operator="lessThan">
      <formula>0</formula>
    </cfRule>
  </conditionalFormatting>
  <conditionalFormatting sqref="L33:L34">
    <cfRule type="cellIs" dxfId="513" priority="471" stopIfTrue="1" operator="lessThan">
      <formula>0</formula>
    </cfRule>
  </conditionalFormatting>
  <conditionalFormatting sqref="L33:L34">
    <cfRule type="cellIs" dxfId="512" priority="470" stopIfTrue="1" operator="lessThan">
      <formula>0</formula>
    </cfRule>
  </conditionalFormatting>
  <conditionalFormatting sqref="L33:L34">
    <cfRule type="cellIs" dxfId="511" priority="469" stopIfTrue="1" operator="lessThan">
      <formula>0</formula>
    </cfRule>
  </conditionalFormatting>
  <conditionalFormatting sqref="L33:L34">
    <cfRule type="cellIs" dxfId="510" priority="468" stopIfTrue="1" operator="lessThan">
      <formula>0</formula>
    </cfRule>
  </conditionalFormatting>
  <conditionalFormatting sqref="L33:L34">
    <cfRule type="cellIs" dxfId="509" priority="467" stopIfTrue="1" operator="lessThan">
      <formula>0</formula>
    </cfRule>
  </conditionalFormatting>
  <conditionalFormatting sqref="L33:L34">
    <cfRule type="cellIs" dxfId="508" priority="466" stopIfTrue="1" operator="lessThan">
      <formula>0</formula>
    </cfRule>
  </conditionalFormatting>
  <conditionalFormatting sqref="L33:L34">
    <cfRule type="cellIs" dxfId="507" priority="465" stopIfTrue="1" operator="lessThan">
      <formula>0</formula>
    </cfRule>
  </conditionalFormatting>
  <conditionalFormatting sqref="L33:L34">
    <cfRule type="cellIs" dxfId="506" priority="464" stopIfTrue="1" operator="lessThan">
      <formula>0</formula>
    </cfRule>
  </conditionalFormatting>
  <conditionalFormatting sqref="L33:L34">
    <cfRule type="cellIs" dxfId="505" priority="463" stopIfTrue="1" operator="lessThan">
      <formula>0</formula>
    </cfRule>
  </conditionalFormatting>
  <conditionalFormatting sqref="L49:L52">
    <cfRule type="cellIs" dxfId="504" priority="462" stopIfTrue="1" operator="lessThan">
      <formula>0</formula>
    </cfRule>
  </conditionalFormatting>
  <conditionalFormatting sqref="L49:L52">
    <cfRule type="cellIs" dxfId="503" priority="461" stopIfTrue="1" operator="lessThan">
      <formula>0</formula>
    </cfRule>
  </conditionalFormatting>
  <conditionalFormatting sqref="L49:L52">
    <cfRule type="cellIs" dxfId="502" priority="460" stopIfTrue="1" operator="lessThan">
      <formula>0</formula>
    </cfRule>
  </conditionalFormatting>
  <conditionalFormatting sqref="L49:L52">
    <cfRule type="cellIs" dxfId="501" priority="459" stopIfTrue="1" operator="lessThan">
      <formula>0</formula>
    </cfRule>
  </conditionalFormatting>
  <conditionalFormatting sqref="L49:L52">
    <cfRule type="cellIs" dxfId="500" priority="458" stopIfTrue="1" operator="lessThan">
      <formula>0</formula>
    </cfRule>
  </conditionalFormatting>
  <conditionalFormatting sqref="L49:L52">
    <cfRule type="cellIs" dxfId="499" priority="457" stopIfTrue="1" operator="lessThan">
      <formula>0</formula>
    </cfRule>
  </conditionalFormatting>
  <conditionalFormatting sqref="L49:L52">
    <cfRule type="cellIs" dxfId="498" priority="456" stopIfTrue="1" operator="lessThan">
      <formula>0</formula>
    </cfRule>
  </conditionalFormatting>
  <conditionalFormatting sqref="L49:L52">
    <cfRule type="cellIs" dxfId="497" priority="455" stopIfTrue="1" operator="lessThan">
      <formula>0</formula>
    </cfRule>
  </conditionalFormatting>
  <conditionalFormatting sqref="L49:L52">
    <cfRule type="cellIs" dxfId="496" priority="454" stopIfTrue="1" operator="lessThan">
      <formula>0</formula>
    </cfRule>
  </conditionalFormatting>
  <conditionalFormatting sqref="L49:L52">
    <cfRule type="cellIs" dxfId="495" priority="453" stopIfTrue="1" operator="lessThan">
      <formula>0</formula>
    </cfRule>
  </conditionalFormatting>
  <conditionalFormatting sqref="L49:L52">
    <cfRule type="cellIs" dxfId="494" priority="452" stopIfTrue="1" operator="lessThan">
      <formula>0</formula>
    </cfRule>
  </conditionalFormatting>
  <conditionalFormatting sqref="I10:I16">
    <cfRule type="cellIs" dxfId="493" priority="451" stopIfTrue="1" operator="lessThan">
      <formula>0</formula>
    </cfRule>
  </conditionalFormatting>
  <conditionalFormatting sqref="I10:I16">
    <cfRule type="cellIs" dxfId="492" priority="450" stopIfTrue="1" operator="lessThan">
      <formula>0</formula>
    </cfRule>
  </conditionalFormatting>
  <conditionalFormatting sqref="I10:I16">
    <cfRule type="cellIs" dxfId="491" priority="449" stopIfTrue="1" operator="lessThan">
      <formula>0</formula>
    </cfRule>
  </conditionalFormatting>
  <conditionalFormatting sqref="I10:I16">
    <cfRule type="cellIs" dxfId="490" priority="448" stopIfTrue="1" operator="lessThan">
      <formula>0</formula>
    </cfRule>
  </conditionalFormatting>
  <conditionalFormatting sqref="I10:I16">
    <cfRule type="cellIs" dxfId="489" priority="447" stopIfTrue="1" operator="lessThan">
      <formula>0</formula>
    </cfRule>
  </conditionalFormatting>
  <conditionalFormatting sqref="I10:I16">
    <cfRule type="cellIs" dxfId="488" priority="446" stopIfTrue="1" operator="lessThan">
      <formula>0</formula>
    </cfRule>
  </conditionalFormatting>
  <conditionalFormatting sqref="I10:I16">
    <cfRule type="cellIs" dxfId="487" priority="445" stopIfTrue="1" operator="lessThan">
      <formula>0</formula>
    </cfRule>
  </conditionalFormatting>
  <conditionalFormatting sqref="I10:I16">
    <cfRule type="cellIs" dxfId="486" priority="444" stopIfTrue="1" operator="lessThan">
      <formula>0</formula>
    </cfRule>
  </conditionalFormatting>
  <conditionalFormatting sqref="I10:I16">
    <cfRule type="cellIs" dxfId="485" priority="443" stopIfTrue="1" operator="lessThan">
      <formula>0</formula>
    </cfRule>
  </conditionalFormatting>
  <conditionalFormatting sqref="I10:I16">
    <cfRule type="cellIs" dxfId="484" priority="442" stopIfTrue="1" operator="lessThan">
      <formula>0</formula>
    </cfRule>
  </conditionalFormatting>
  <conditionalFormatting sqref="I10:I16">
    <cfRule type="cellIs" dxfId="483" priority="441" stopIfTrue="1" operator="lessThan">
      <formula>0</formula>
    </cfRule>
  </conditionalFormatting>
  <conditionalFormatting sqref="I21">
    <cfRule type="cellIs" dxfId="482" priority="440" stopIfTrue="1" operator="lessThan">
      <formula>0</formula>
    </cfRule>
  </conditionalFormatting>
  <conditionalFormatting sqref="I21">
    <cfRule type="cellIs" dxfId="481" priority="439" stopIfTrue="1" operator="lessThan">
      <formula>0</formula>
    </cfRule>
  </conditionalFormatting>
  <conditionalFormatting sqref="I21">
    <cfRule type="cellIs" dxfId="480" priority="438" stopIfTrue="1" operator="lessThan">
      <formula>0</formula>
    </cfRule>
  </conditionalFormatting>
  <conditionalFormatting sqref="I21">
    <cfRule type="cellIs" dxfId="479" priority="437" stopIfTrue="1" operator="lessThan">
      <formula>0</formula>
    </cfRule>
  </conditionalFormatting>
  <conditionalFormatting sqref="I21">
    <cfRule type="cellIs" dxfId="478" priority="436" stopIfTrue="1" operator="lessThan">
      <formula>0</formula>
    </cfRule>
  </conditionalFormatting>
  <conditionalFormatting sqref="I21">
    <cfRule type="cellIs" dxfId="477" priority="435" stopIfTrue="1" operator="lessThan">
      <formula>0</formula>
    </cfRule>
  </conditionalFormatting>
  <conditionalFormatting sqref="I21">
    <cfRule type="cellIs" dxfId="476" priority="434" stopIfTrue="1" operator="lessThan">
      <formula>0</formula>
    </cfRule>
  </conditionalFormatting>
  <conditionalFormatting sqref="I21">
    <cfRule type="cellIs" dxfId="475" priority="433" stopIfTrue="1" operator="lessThan">
      <formula>0</formula>
    </cfRule>
  </conditionalFormatting>
  <conditionalFormatting sqref="I21">
    <cfRule type="cellIs" dxfId="474" priority="432" stopIfTrue="1" operator="lessThan">
      <formula>0</formula>
    </cfRule>
  </conditionalFormatting>
  <conditionalFormatting sqref="I21">
    <cfRule type="cellIs" dxfId="473" priority="431" stopIfTrue="1" operator="lessThan">
      <formula>0</formula>
    </cfRule>
  </conditionalFormatting>
  <conditionalFormatting sqref="I21">
    <cfRule type="cellIs" dxfId="472" priority="430" stopIfTrue="1" operator="lessThan">
      <formula>0</formula>
    </cfRule>
  </conditionalFormatting>
  <conditionalFormatting sqref="I33:I34">
    <cfRule type="cellIs" dxfId="471" priority="429" stopIfTrue="1" operator="lessThan">
      <formula>0</formula>
    </cfRule>
  </conditionalFormatting>
  <conditionalFormatting sqref="I33:I34">
    <cfRule type="cellIs" dxfId="470" priority="428" stopIfTrue="1" operator="lessThan">
      <formula>0</formula>
    </cfRule>
  </conditionalFormatting>
  <conditionalFormatting sqref="I33:I34">
    <cfRule type="cellIs" dxfId="469" priority="427" stopIfTrue="1" operator="lessThan">
      <formula>0</formula>
    </cfRule>
  </conditionalFormatting>
  <conditionalFormatting sqref="I33:I34">
    <cfRule type="cellIs" dxfId="468" priority="426" stopIfTrue="1" operator="lessThan">
      <formula>0</formula>
    </cfRule>
  </conditionalFormatting>
  <conditionalFormatting sqref="I33:I34">
    <cfRule type="cellIs" dxfId="467" priority="425" stopIfTrue="1" operator="lessThan">
      <formula>0</formula>
    </cfRule>
  </conditionalFormatting>
  <conditionalFormatting sqref="I33:I34">
    <cfRule type="cellIs" dxfId="466" priority="424" stopIfTrue="1" operator="lessThan">
      <formula>0</formula>
    </cfRule>
  </conditionalFormatting>
  <conditionalFormatting sqref="I33:I34">
    <cfRule type="cellIs" dxfId="465" priority="423" stopIfTrue="1" operator="lessThan">
      <formula>0</formula>
    </cfRule>
  </conditionalFormatting>
  <conditionalFormatting sqref="I33:I34">
    <cfRule type="cellIs" dxfId="464" priority="422" stopIfTrue="1" operator="lessThan">
      <formula>0</formula>
    </cfRule>
  </conditionalFormatting>
  <conditionalFormatting sqref="I33:I34">
    <cfRule type="cellIs" dxfId="463" priority="421" stopIfTrue="1" operator="lessThan">
      <formula>0</formula>
    </cfRule>
  </conditionalFormatting>
  <conditionalFormatting sqref="I33:I34">
    <cfRule type="cellIs" dxfId="462" priority="420" stopIfTrue="1" operator="lessThan">
      <formula>0</formula>
    </cfRule>
  </conditionalFormatting>
  <conditionalFormatting sqref="I33:I34">
    <cfRule type="cellIs" dxfId="461" priority="419" stopIfTrue="1" operator="lessThan">
      <formula>0</formula>
    </cfRule>
  </conditionalFormatting>
  <conditionalFormatting sqref="I49:I52">
    <cfRule type="cellIs" dxfId="460" priority="418" stopIfTrue="1" operator="lessThan">
      <formula>0</formula>
    </cfRule>
  </conditionalFormatting>
  <conditionalFormatting sqref="I49:I52">
    <cfRule type="cellIs" dxfId="459" priority="417" stopIfTrue="1" operator="lessThan">
      <formula>0</formula>
    </cfRule>
  </conditionalFormatting>
  <conditionalFormatting sqref="I49:I52">
    <cfRule type="cellIs" dxfId="458" priority="416" stopIfTrue="1" operator="lessThan">
      <formula>0</formula>
    </cfRule>
  </conditionalFormatting>
  <conditionalFormatting sqref="I49:I52">
    <cfRule type="cellIs" dxfId="457" priority="415" stopIfTrue="1" operator="lessThan">
      <formula>0</formula>
    </cfRule>
  </conditionalFormatting>
  <conditionalFormatting sqref="I49:I52">
    <cfRule type="cellIs" dxfId="456" priority="414" stopIfTrue="1" operator="lessThan">
      <formula>0</formula>
    </cfRule>
  </conditionalFormatting>
  <conditionalFormatting sqref="I49:I52">
    <cfRule type="cellIs" dxfId="455" priority="413" stopIfTrue="1" operator="lessThan">
      <formula>0</formula>
    </cfRule>
  </conditionalFormatting>
  <conditionalFormatting sqref="I49:I52">
    <cfRule type="cellIs" dxfId="454" priority="412" stopIfTrue="1" operator="lessThan">
      <formula>0</formula>
    </cfRule>
  </conditionalFormatting>
  <conditionalFormatting sqref="I49:I52">
    <cfRule type="cellIs" dxfId="453" priority="411" stopIfTrue="1" operator="lessThan">
      <formula>0</formula>
    </cfRule>
  </conditionalFormatting>
  <conditionalFormatting sqref="I49:I52">
    <cfRule type="cellIs" dxfId="452" priority="410" stopIfTrue="1" operator="lessThan">
      <formula>0</formula>
    </cfRule>
  </conditionalFormatting>
  <conditionalFormatting sqref="I49:I52">
    <cfRule type="cellIs" dxfId="451" priority="409" stopIfTrue="1" operator="lessThan">
      <formula>0</formula>
    </cfRule>
  </conditionalFormatting>
  <conditionalFormatting sqref="I49:I52">
    <cfRule type="cellIs" dxfId="450" priority="408" stopIfTrue="1" operator="lessThan">
      <formula>0</formula>
    </cfRule>
  </conditionalFormatting>
  <conditionalFormatting sqref="F10:F15">
    <cfRule type="cellIs" dxfId="449" priority="407" stopIfTrue="1" operator="lessThan">
      <formula>0</formula>
    </cfRule>
  </conditionalFormatting>
  <conditionalFormatting sqref="F10:F15">
    <cfRule type="cellIs" dxfId="448" priority="406" stopIfTrue="1" operator="lessThan">
      <formula>0</formula>
    </cfRule>
  </conditionalFormatting>
  <conditionalFormatting sqref="F10:F15">
    <cfRule type="cellIs" dxfId="447" priority="405" stopIfTrue="1" operator="lessThan">
      <formula>0</formula>
    </cfRule>
  </conditionalFormatting>
  <conditionalFormatting sqref="F10:F15">
    <cfRule type="cellIs" dxfId="446" priority="404" stopIfTrue="1" operator="lessThan">
      <formula>0</formula>
    </cfRule>
  </conditionalFormatting>
  <conditionalFormatting sqref="F10:F15">
    <cfRule type="cellIs" dxfId="445" priority="403" stopIfTrue="1" operator="lessThan">
      <formula>0</formula>
    </cfRule>
  </conditionalFormatting>
  <conditionalFormatting sqref="F10:F15">
    <cfRule type="cellIs" dxfId="444" priority="402" stopIfTrue="1" operator="lessThan">
      <formula>0</formula>
    </cfRule>
  </conditionalFormatting>
  <conditionalFormatting sqref="F10:F15">
    <cfRule type="cellIs" dxfId="443" priority="401" stopIfTrue="1" operator="lessThan">
      <formula>0</formula>
    </cfRule>
  </conditionalFormatting>
  <conditionalFormatting sqref="F10:F15">
    <cfRule type="cellIs" dxfId="442" priority="400" stopIfTrue="1" operator="lessThan">
      <formula>0</formula>
    </cfRule>
  </conditionalFormatting>
  <conditionalFormatting sqref="F10:F15">
    <cfRule type="cellIs" dxfId="441" priority="399" stopIfTrue="1" operator="lessThan">
      <formula>0</formula>
    </cfRule>
  </conditionalFormatting>
  <conditionalFormatting sqref="F10:F15">
    <cfRule type="cellIs" dxfId="440" priority="398" stopIfTrue="1" operator="lessThan">
      <formula>0</formula>
    </cfRule>
  </conditionalFormatting>
  <conditionalFormatting sqref="F10:F15">
    <cfRule type="cellIs" dxfId="439" priority="397" stopIfTrue="1" operator="lessThan">
      <formula>0</formula>
    </cfRule>
  </conditionalFormatting>
  <conditionalFormatting sqref="F21">
    <cfRule type="cellIs" dxfId="438" priority="396" stopIfTrue="1" operator="lessThan">
      <formula>0</formula>
    </cfRule>
  </conditionalFormatting>
  <conditionalFormatting sqref="F21">
    <cfRule type="cellIs" dxfId="437" priority="395" stopIfTrue="1" operator="lessThan">
      <formula>0</formula>
    </cfRule>
  </conditionalFormatting>
  <conditionalFormatting sqref="F21">
    <cfRule type="cellIs" dxfId="436" priority="394" stopIfTrue="1" operator="lessThan">
      <formula>0</formula>
    </cfRule>
  </conditionalFormatting>
  <conditionalFormatting sqref="F21">
    <cfRule type="cellIs" dxfId="435" priority="393" stopIfTrue="1" operator="lessThan">
      <formula>0</formula>
    </cfRule>
  </conditionalFormatting>
  <conditionalFormatting sqref="F21">
    <cfRule type="cellIs" dxfId="434" priority="392" stopIfTrue="1" operator="lessThan">
      <formula>0</formula>
    </cfRule>
  </conditionalFormatting>
  <conditionalFormatting sqref="F21">
    <cfRule type="cellIs" dxfId="433" priority="391" stopIfTrue="1" operator="lessThan">
      <formula>0</formula>
    </cfRule>
  </conditionalFormatting>
  <conditionalFormatting sqref="F21">
    <cfRule type="cellIs" dxfId="432" priority="390" stopIfTrue="1" operator="lessThan">
      <formula>0</formula>
    </cfRule>
  </conditionalFormatting>
  <conditionalFormatting sqref="F21">
    <cfRule type="cellIs" dxfId="431" priority="389" stopIfTrue="1" operator="lessThan">
      <formula>0</formula>
    </cfRule>
  </conditionalFormatting>
  <conditionalFormatting sqref="F21">
    <cfRule type="cellIs" dxfId="430" priority="388" stopIfTrue="1" operator="lessThan">
      <formula>0</formula>
    </cfRule>
  </conditionalFormatting>
  <conditionalFormatting sqref="F21">
    <cfRule type="cellIs" dxfId="429" priority="387" stopIfTrue="1" operator="lessThan">
      <formula>0</formula>
    </cfRule>
  </conditionalFormatting>
  <conditionalFormatting sqref="F21">
    <cfRule type="cellIs" dxfId="428" priority="386" stopIfTrue="1" operator="lessThan">
      <formula>0</formula>
    </cfRule>
  </conditionalFormatting>
  <conditionalFormatting sqref="F33:F34">
    <cfRule type="cellIs" dxfId="427" priority="385" stopIfTrue="1" operator="lessThan">
      <formula>0</formula>
    </cfRule>
  </conditionalFormatting>
  <conditionalFormatting sqref="F33:F34">
    <cfRule type="cellIs" dxfId="426" priority="384" stopIfTrue="1" operator="lessThan">
      <formula>0</formula>
    </cfRule>
  </conditionalFormatting>
  <conditionalFormatting sqref="F33:F34">
    <cfRule type="cellIs" dxfId="425" priority="383" stopIfTrue="1" operator="lessThan">
      <formula>0</formula>
    </cfRule>
  </conditionalFormatting>
  <conditionalFormatting sqref="F33:F34">
    <cfRule type="cellIs" dxfId="424" priority="382" stopIfTrue="1" operator="lessThan">
      <formula>0</formula>
    </cfRule>
  </conditionalFormatting>
  <conditionalFormatting sqref="F33:F34">
    <cfRule type="cellIs" dxfId="423" priority="381" stopIfTrue="1" operator="lessThan">
      <formula>0</formula>
    </cfRule>
  </conditionalFormatting>
  <conditionalFormatting sqref="F33:F34">
    <cfRule type="cellIs" dxfId="422" priority="380" stopIfTrue="1" operator="lessThan">
      <formula>0</formula>
    </cfRule>
  </conditionalFormatting>
  <conditionalFormatting sqref="F33:F34">
    <cfRule type="cellIs" dxfId="421" priority="379" stopIfTrue="1" operator="lessThan">
      <formula>0</formula>
    </cfRule>
  </conditionalFormatting>
  <conditionalFormatting sqref="F33:F34">
    <cfRule type="cellIs" dxfId="420" priority="378" stopIfTrue="1" operator="lessThan">
      <formula>0</formula>
    </cfRule>
  </conditionalFormatting>
  <conditionalFormatting sqref="F33:F34">
    <cfRule type="cellIs" dxfId="419" priority="377" stopIfTrue="1" operator="lessThan">
      <formula>0</formula>
    </cfRule>
  </conditionalFormatting>
  <conditionalFormatting sqref="F33:F34">
    <cfRule type="cellIs" dxfId="418" priority="376" stopIfTrue="1" operator="lessThan">
      <formula>0</formula>
    </cfRule>
  </conditionalFormatting>
  <conditionalFormatting sqref="F33:F34">
    <cfRule type="cellIs" dxfId="417" priority="375" stopIfTrue="1" operator="lessThan">
      <formula>0</formula>
    </cfRule>
  </conditionalFormatting>
  <conditionalFormatting sqref="F41">
    <cfRule type="cellIs" dxfId="416" priority="374" stopIfTrue="1" operator="lessThan">
      <formula>0</formula>
    </cfRule>
  </conditionalFormatting>
  <conditionalFormatting sqref="F41">
    <cfRule type="cellIs" dxfId="415" priority="373" stopIfTrue="1" operator="lessThan">
      <formula>0</formula>
    </cfRule>
  </conditionalFormatting>
  <conditionalFormatting sqref="F41">
    <cfRule type="cellIs" dxfId="414" priority="372" stopIfTrue="1" operator="lessThan">
      <formula>0</formula>
    </cfRule>
  </conditionalFormatting>
  <conditionalFormatting sqref="F41">
    <cfRule type="cellIs" dxfId="413" priority="371" stopIfTrue="1" operator="lessThan">
      <formula>0</formula>
    </cfRule>
  </conditionalFormatting>
  <conditionalFormatting sqref="F41">
    <cfRule type="cellIs" dxfId="412" priority="370" stopIfTrue="1" operator="lessThan">
      <formula>0</formula>
    </cfRule>
  </conditionalFormatting>
  <conditionalFormatting sqref="F41">
    <cfRule type="cellIs" dxfId="411" priority="369" stopIfTrue="1" operator="lessThan">
      <formula>0</formula>
    </cfRule>
  </conditionalFormatting>
  <conditionalFormatting sqref="F41">
    <cfRule type="cellIs" dxfId="410" priority="368" stopIfTrue="1" operator="lessThan">
      <formula>0</formula>
    </cfRule>
  </conditionalFormatting>
  <conditionalFormatting sqref="F41">
    <cfRule type="cellIs" dxfId="409" priority="367" stopIfTrue="1" operator="lessThan">
      <formula>0</formula>
    </cfRule>
  </conditionalFormatting>
  <conditionalFormatting sqref="F41">
    <cfRule type="cellIs" dxfId="408" priority="366" stopIfTrue="1" operator="lessThan">
      <formula>0</formula>
    </cfRule>
  </conditionalFormatting>
  <conditionalFormatting sqref="F41">
    <cfRule type="cellIs" dxfId="407" priority="365" stopIfTrue="1" operator="lessThan">
      <formula>0</formula>
    </cfRule>
  </conditionalFormatting>
  <conditionalFormatting sqref="F41">
    <cfRule type="cellIs" dxfId="406" priority="364" stopIfTrue="1" operator="lessThan">
      <formula>0</formula>
    </cfRule>
  </conditionalFormatting>
  <conditionalFormatting sqref="F49:F52">
    <cfRule type="cellIs" dxfId="405" priority="363" stopIfTrue="1" operator="lessThan">
      <formula>0</formula>
    </cfRule>
  </conditionalFormatting>
  <conditionalFormatting sqref="F49:F52">
    <cfRule type="cellIs" dxfId="404" priority="362" stopIfTrue="1" operator="lessThan">
      <formula>0</formula>
    </cfRule>
  </conditionalFormatting>
  <conditionalFormatting sqref="F49:F52">
    <cfRule type="cellIs" dxfId="403" priority="361" stopIfTrue="1" operator="lessThan">
      <formula>0</formula>
    </cfRule>
  </conditionalFormatting>
  <conditionalFormatting sqref="F49:F52">
    <cfRule type="cellIs" dxfId="402" priority="360" stopIfTrue="1" operator="lessThan">
      <formula>0</formula>
    </cfRule>
  </conditionalFormatting>
  <conditionalFormatting sqref="F49:F52">
    <cfRule type="cellIs" dxfId="401" priority="359" stopIfTrue="1" operator="lessThan">
      <formula>0</formula>
    </cfRule>
  </conditionalFormatting>
  <conditionalFormatting sqref="F49:F52">
    <cfRule type="cellIs" dxfId="400" priority="358" stopIfTrue="1" operator="lessThan">
      <formula>0</formula>
    </cfRule>
  </conditionalFormatting>
  <conditionalFormatting sqref="F49:F52">
    <cfRule type="cellIs" dxfId="399" priority="357" stopIfTrue="1" operator="lessThan">
      <formula>0</formula>
    </cfRule>
  </conditionalFormatting>
  <conditionalFormatting sqref="F49:F52">
    <cfRule type="cellIs" dxfId="398" priority="356" stopIfTrue="1" operator="lessThan">
      <formula>0</formula>
    </cfRule>
  </conditionalFormatting>
  <conditionalFormatting sqref="F49:F52">
    <cfRule type="cellIs" dxfId="397" priority="355" stopIfTrue="1" operator="lessThan">
      <formula>0</formula>
    </cfRule>
  </conditionalFormatting>
  <conditionalFormatting sqref="F49:F52">
    <cfRule type="cellIs" dxfId="396" priority="354" stopIfTrue="1" operator="lessThan">
      <formula>0</formula>
    </cfRule>
  </conditionalFormatting>
  <conditionalFormatting sqref="F49:F52">
    <cfRule type="cellIs" dxfId="395" priority="353" stopIfTrue="1" operator="lessThan">
      <formula>0</formula>
    </cfRule>
  </conditionalFormatting>
  <conditionalFormatting sqref="F21">
    <cfRule type="cellIs" dxfId="394" priority="352" stopIfTrue="1" operator="lessThan">
      <formula>0</formula>
    </cfRule>
  </conditionalFormatting>
  <conditionalFormatting sqref="F21">
    <cfRule type="cellIs" dxfId="393" priority="351" stopIfTrue="1" operator="lessThan">
      <formula>0</formula>
    </cfRule>
  </conditionalFormatting>
  <conditionalFormatting sqref="F21">
    <cfRule type="cellIs" dxfId="392" priority="350" stopIfTrue="1" operator="lessThan">
      <formula>0</formula>
    </cfRule>
  </conditionalFormatting>
  <conditionalFormatting sqref="F21">
    <cfRule type="cellIs" dxfId="391" priority="349" stopIfTrue="1" operator="lessThan">
      <formula>0</formula>
    </cfRule>
  </conditionalFormatting>
  <conditionalFormatting sqref="F21">
    <cfRule type="cellIs" dxfId="390" priority="348" stopIfTrue="1" operator="lessThan">
      <formula>0</formula>
    </cfRule>
  </conditionalFormatting>
  <conditionalFormatting sqref="F21">
    <cfRule type="cellIs" dxfId="389" priority="347" stopIfTrue="1" operator="lessThan">
      <formula>0</formula>
    </cfRule>
  </conditionalFormatting>
  <conditionalFormatting sqref="F21">
    <cfRule type="cellIs" dxfId="388" priority="346" stopIfTrue="1" operator="lessThan">
      <formula>0</formula>
    </cfRule>
  </conditionalFormatting>
  <conditionalFormatting sqref="F21">
    <cfRule type="cellIs" dxfId="387" priority="345" stopIfTrue="1" operator="lessThan">
      <formula>0</formula>
    </cfRule>
  </conditionalFormatting>
  <conditionalFormatting sqref="F21">
    <cfRule type="cellIs" dxfId="386" priority="344" stopIfTrue="1" operator="lessThan">
      <formula>0</formula>
    </cfRule>
  </conditionalFormatting>
  <conditionalFormatting sqref="F21">
    <cfRule type="cellIs" dxfId="385" priority="343" stopIfTrue="1" operator="lessThan">
      <formula>0</formula>
    </cfRule>
  </conditionalFormatting>
  <conditionalFormatting sqref="F21">
    <cfRule type="cellIs" dxfId="384" priority="342" stopIfTrue="1" operator="lessThan">
      <formula>0</formula>
    </cfRule>
  </conditionalFormatting>
  <conditionalFormatting sqref="F49">
    <cfRule type="cellIs" dxfId="383" priority="341" stopIfTrue="1" operator="lessThan">
      <formula>0</formula>
    </cfRule>
  </conditionalFormatting>
  <conditionalFormatting sqref="F49">
    <cfRule type="cellIs" dxfId="382" priority="340" stopIfTrue="1" operator="lessThan">
      <formula>0</formula>
    </cfRule>
  </conditionalFormatting>
  <conditionalFormatting sqref="F49">
    <cfRule type="cellIs" dxfId="381" priority="339" stopIfTrue="1" operator="lessThan">
      <formula>0</formula>
    </cfRule>
  </conditionalFormatting>
  <conditionalFormatting sqref="F49">
    <cfRule type="cellIs" dxfId="380" priority="338" stopIfTrue="1" operator="lessThan">
      <formula>0</formula>
    </cfRule>
  </conditionalFormatting>
  <conditionalFormatting sqref="F49">
    <cfRule type="cellIs" dxfId="379" priority="337" stopIfTrue="1" operator="lessThan">
      <formula>0</formula>
    </cfRule>
  </conditionalFormatting>
  <conditionalFormatting sqref="F49">
    <cfRule type="cellIs" dxfId="378" priority="336" stopIfTrue="1" operator="lessThan">
      <formula>0</formula>
    </cfRule>
  </conditionalFormatting>
  <conditionalFormatting sqref="F49">
    <cfRule type="cellIs" dxfId="377" priority="335" stopIfTrue="1" operator="lessThan">
      <formula>0</formula>
    </cfRule>
  </conditionalFormatting>
  <conditionalFormatting sqref="F49">
    <cfRule type="cellIs" dxfId="376" priority="334" stopIfTrue="1" operator="lessThan">
      <formula>0</formula>
    </cfRule>
  </conditionalFormatting>
  <conditionalFormatting sqref="F49">
    <cfRule type="cellIs" dxfId="375" priority="333" stopIfTrue="1" operator="lessThan">
      <formula>0</formula>
    </cfRule>
  </conditionalFormatting>
  <conditionalFormatting sqref="F49">
    <cfRule type="cellIs" dxfId="374" priority="332" stopIfTrue="1" operator="lessThan">
      <formula>0</formula>
    </cfRule>
  </conditionalFormatting>
  <conditionalFormatting sqref="F49">
    <cfRule type="cellIs" dxfId="373" priority="331" stopIfTrue="1" operator="lessThan">
      <formula>0</formula>
    </cfRule>
  </conditionalFormatting>
  <conditionalFormatting sqref="I49">
    <cfRule type="cellIs" dxfId="372" priority="330" stopIfTrue="1" operator="lessThan">
      <formula>0</formula>
    </cfRule>
  </conditionalFormatting>
  <conditionalFormatting sqref="I49">
    <cfRule type="cellIs" dxfId="371" priority="329" stopIfTrue="1" operator="lessThan">
      <formula>0</formula>
    </cfRule>
  </conditionalFormatting>
  <conditionalFormatting sqref="I49">
    <cfRule type="cellIs" dxfId="370" priority="328" stopIfTrue="1" operator="lessThan">
      <formula>0</formula>
    </cfRule>
  </conditionalFormatting>
  <conditionalFormatting sqref="I49">
    <cfRule type="cellIs" dxfId="369" priority="327" stopIfTrue="1" operator="lessThan">
      <formula>0</formula>
    </cfRule>
  </conditionalFormatting>
  <conditionalFormatting sqref="I49">
    <cfRule type="cellIs" dxfId="368" priority="326" stopIfTrue="1" operator="lessThan">
      <formula>0</formula>
    </cfRule>
  </conditionalFormatting>
  <conditionalFormatting sqref="I49">
    <cfRule type="cellIs" dxfId="367" priority="325" stopIfTrue="1" operator="lessThan">
      <formula>0</formula>
    </cfRule>
  </conditionalFormatting>
  <conditionalFormatting sqref="I49">
    <cfRule type="cellIs" dxfId="366" priority="324" stopIfTrue="1" operator="lessThan">
      <formula>0</formula>
    </cfRule>
  </conditionalFormatting>
  <conditionalFormatting sqref="I49">
    <cfRule type="cellIs" dxfId="365" priority="323" stopIfTrue="1" operator="lessThan">
      <formula>0</formula>
    </cfRule>
  </conditionalFormatting>
  <conditionalFormatting sqref="I49">
    <cfRule type="cellIs" dxfId="364" priority="322" stopIfTrue="1" operator="lessThan">
      <formula>0</formula>
    </cfRule>
  </conditionalFormatting>
  <conditionalFormatting sqref="I49">
    <cfRule type="cellIs" dxfId="363" priority="321" stopIfTrue="1" operator="lessThan">
      <formula>0</formula>
    </cfRule>
  </conditionalFormatting>
  <conditionalFormatting sqref="I49">
    <cfRule type="cellIs" dxfId="362" priority="320" stopIfTrue="1" operator="lessThan">
      <formula>0</formula>
    </cfRule>
  </conditionalFormatting>
  <conditionalFormatting sqref="L49">
    <cfRule type="cellIs" dxfId="361" priority="319" stopIfTrue="1" operator="lessThan">
      <formula>0</formula>
    </cfRule>
  </conditionalFormatting>
  <conditionalFormatting sqref="L49">
    <cfRule type="cellIs" dxfId="360" priority="318" stopIfTrue="1" operator="lessThan">
      <formula>0</formula>
    </cfRule>
  </conditionalFormatting>
  <conditionalFormatting sqref="L49">
    <cfRule type="cellIs" dxfId="359" priority="317" stopIfTrue="1" operator="lessThan">
      <formula>0</formula>
    </cfRule>
  </conditionalFormatting>
  <conditionalFormatting sqref="L49">
    <cfRule type="cellIs" dxfId="358" priority="316" stopIfTrue="1" operator="lessThan">
      <formula>0</formula>
    </cfRule>
  </conditionalFormatting>
  <conditionalFormatting sqref="L49">
    <cfRule type="cellIs" dxfId="357" priority="315" stopIfTrue="1" operator="lessThan">
      <formula>0</formula>
    </cfRule>
  </conditionalFormatting>
  <conditionalFormatting sqref="L49">
    <cfRule type="cellIs" dxfId="356" priority="314" stopIfTrue="1" operator="lessThan">
      <formula>0</formula>
    </cfRule>
  </conditionalFormatting>
  <conditionalFormatting sqref="L49">
    <cfRule type="cellIs" dxfId="355" priority="313" stopIfTrue="1" operator="lessThan">
      <formula>0</formula>
    </cfRule>
  </conditionalFormatting>
  <conditionalFormatting sqref="L49">
    <cfRule type="cellIs" dxfId="354" priority="312" stopIfTrue="1" operator="lessThan">
      <formula>0</formula>
    </cfRule>
  </conditionalFormatting>
  <conditionalFormatting sqref="L49">
    <cfRule type="cellIs" dxfId="353" priority="311" stopIfTrue="1" operator="lessThan">
      <formula>0</formula>
    </cfRule>
  </conditionalFormatting>
  <conditionalFormatting sqref="L49">
    <cfRule type="cellIs" dxfId="352" priority="310" stopIfTrue="1" operator="lessThan">
      <formula>0</formula>
    </cfRule>
  </conditionalFormatting>
  <conditionalFormatting sqref="L49">
    <cfRule type="cellIs" dxfId="351" priority="309" stopIfTrue="1" operator="lessThan">
      <formula>0</formula>
    </cfRule>
  </conditionalFormatting>
  <conditionalFormatting sqref="I49">
    <cfRule type="cellIs" dxfId="350" priority="308" stopIfTrue="1" operator="lessThan">
      <formula>0</formula>
    </cfRule>
  </conditionalFormatting>
  <conditionalFormatting sqref="I49">
    <cfRule type="cellIs" dxfId="349" priority="307" stopIfTrue="1" operator="lessThan">
      <formula>0</formula>
    </cfRule>
  </conditionalFormatting>
  <conditionalFormatting sqref="I49">
    <cfRule type="cellIs" dxfId="348" priority="306" stopIfTrue="1" operator="lessThan">
      <formula>0</formula>
    </cfRule>
  </conditionalFormatting>
  <conditionalFormatting sqref="I49">
    <cfRule type="cellIs" dxfId="347" priority="305" stopIfTrue="1" operator="lessThan">
      <formula>0</formula>
    </cfRule>
  </conditionalFormatting>
  <conditionalFormatting sqref="I49">
    <cfRule type="cellIs" dxfId="346" priority="304" stopIfTrue="1" operator="lessThan">
      <formula>0</formula>
    </cfRule>
  </conditionalFormatting>
  <conditionalFormatting sqref="I49">
    <cfRule type="cellIs" dxfId="345" priority="303" stopIfTrue="1" operator="lessThan">
      <formula>0</formula>
    </cfRule>
  </conditionalFormatting>
  <conditionalFormatting sqref="I49">
    <cfRule type="cellIs" dxfId="344" priority="302" stopIfTrue="1" operator="lessThan">
      <formula>0</formula>
    </cfRule>
  </conditionalFormatting>
  <conditionalFormatting sqref="I49">
    <cfRule type="cellIs" dxfId="343" priority="301" stopIfTrue="1" operator="lessThan">
      <formula>0</formula>
    </cfRule>
  </conditionalFormatting>
  <conditionalFormatting sqref="I49">
    <cfRule type="cellIs" dxfId="342" priority="300" stopIfTrue="1" operator="lessThan">
      <formula>0</formula>
    </cfRule>
  </conditionalFormatting>
  <conditionalFormatting sqref="I49">
    <cfRule type="cellIs" dxfId="341" priority="299" stopIfTrue="1" operator="lessThan">
      <formula>0</formula>
    </cfRule>
  </conditionalFormatting>
  <conditionalFormatting sqref="I49">
    <cfRule type="cellIs" dxfId="340" priority="298" stopIfTrue="1" operator="lessThan">
      <formula>0</formula>
    </cfRule>
  </conditionalFormatting>
  <conditionalFormatting sqref="I49">
    <cfRule type="cellIs" dxfId="339" priority="297" stopIfTrue="1" operator="lessThan">
      <formula>0</formula>
    </cfRule>
  </conditionalFormatting>
  <conditionalFormatting sqref="I49">
    <cfRule type="cellIs" dxfId="338" priority="296" stopIfTrue="1" operator="lessThan">
      <formula>0</formula>
    </cfRule>
  </conditionalFormatting>
  <conditionalFormatting sqref="I49">
    <cfRule type="cellIs" dxfId="337" priority="295" stopIfTrue="1" operator="lessThan">
      <formula>0</formula>
    </cfRule>
  </conditionalFormatting>
  <conditionalFormatting sqref="I49">
    <cfRule type="cellIs" dxfId="336" priority="294" stopIfTrue="1" operator="lessThan">
      <formula>0</formula>
    </cfRule>
  </conditionalFormatting>
  <conditionalFormatting sqref="I49">
    <cfRule type="cellIs" dxfId="335" priority="293" stopIfTrue="1" operator="lessThan">
      <formula>0</formula>
    </cfRule>
  </conditionalFormatting>
  <conditionalFormatting sqref="I49">
    <cfRule type="cellIs" dxfId="334" priority="292" stopIfTrue="1" operator="lessThan">
      <formula>0</formula>
    </cfRule>
  </conditionalFormatting>
  <conditionalFormatting sqref="I49">
    <cfRule type="cellIs" dxfId="333" priority="291" stopIfTrue="1" operator="lessThan">
      <formula>0</formula>
    </cfRule>
  </conditionalFormatting>
  <conditionalFormatting sqref="I49">
    <cfRule type="cellIs" dxfId="332" priority="290" stopIfTrue="1" operator="lessThan">
      <formula>0</formula>
    </cfRule>
  </conditionalFormatting>
  <conditionalFormatting sqref="I49">
    <cfRule type="cellIs" dxfId="331" priority="289" stopIfTrue="1" operator="lessThan">
      <formula>0</formula>
    </cfRule>
  </conditionalFormatting>
  <conditionalFormatting sqref="I49">
    <cfRule type="cellIs" dxfId="330" priority="288" stopIfTrue="1" operator="lessThan">
      <formula>0</formula>
    </cfRule>
  </conditionalFormatting>
  <conditionalFormatting sqref="I49">
    <cfRule type="cellIs" dxfId="329" priority="287" stopIfTrue="1" operator="lessThan">
      <formula>0</formula>
    </cfRule>
  </conditionalFormatting>
  <conditionalFormatting sqref="I49">
    <cfRule type="cellIs" dxfId="328" priority="286" stopIfTrue="1" operator="lessThan">
      <formula>0</formula>
    </cfRule>
  </conditionalFormatting>
  <conditionalFormatting sqref="I49">
    <cfRule type="cellIs" dxfId="327" priority="285" stopIfTrue="1" operator="lessThan">
      <formula>0</formula>
    </cfRule>
  </conditionalFormatting>
  <conditionalFormatting sqref="I49">
    <cfRule type="cellIs" dxfId="326" priority="284" stopIfTrue="1" operator="lessThan">
      <formula>0</formula>
    </cfRule>
  </conditionalFormatting>
  <conditionalFormatting sqref="I49">
    <cfRule type="cellIs" dxfId="325" priority="283" stopIfTrue="1" operator="lessThan">
      <formula>0</formula>
    </cfRule>
  </conditionalFormatting>
  <conditionalFormatting sqref="I49">
    <cfRule type="cellIs" dxfId="324" priority="282" stopIfTrue="1" operator="lessThan">
      <formula>0</formula>
    </cfRule>
  </conditionalFormatting>
  <conditionalFormatting sqref="I49">
    <cfRule type="cellIs" dxfId="323" priority="281" stopIfTrue="1" operator="lessThan">
      <formula>0</formula>
    </cfRule>
  </conditionalFormatting>
  <conditionalFormatting sqref="I49">
    <cfRule type="cellIs" dxfId="322" priority="280" stopIfTrue="1" operator="lessThan">
      <formula>0</formula>
    </cfRule>
  </conditionalFormatting>
  <conditionalFormatting sqref="I49">
    <cfRule type="cellIs" dxfId="321" priority="279" stopIfTrue="1" operator="lessThan">
      <formula>0</formula>
    </cfRule>
  </conditionalFormatting>
  <conditionalFormatting sqref="I49">
    <cfRule type="cellIs" dxfId="320" priority="278" stopIfTrue="1" operator="lessThan">
      <formula>0</formula>
    </cfRule>
  </conditionalFormatting>
  <conditionalFormatting sqref="I49">
    <cfRule type="cellIs" dxfId="319" priority="277" stopIfTrue="1" operator="lessThan">
      <formula>0</formula>
    </cfRule>
  </conditionalFormatting>
  <conditionalFormatting sqref="I49">
    <cfRule type="cellIs" dxfId="318" priority="276" stopIfTrue="1" operator="lessThan">
      <formula>0</formula>
    </cfRule>
  </conditionalFormatting>
  <conditionalFormatting sqref="L49">
    <cfRule type="cellIs" dxfId="317" priority="275" stopIfTrue="1" operator="lessThan">
      <formula>0</formula>
    </cfRule>
  </conditionalFormatting>
  <conditionalFormatting sqref="L49">
    <cfRule type="cellIs" dxfId="316" priority="274" stopIfTrue="1" operator="lessThan">
      <formula>0</formula>
    </cfRule>
  </conditionalFormatting>
  <conditionalFormatting sqref="L49">
    <cfRule type="cellIs" dxfId="315" priority="273" stopIfTrue="1" operator="lessThan">
      <formula>0</formula>
    </cfRule>
  </conditionalFormatting>
  <conditionalFormatting sqref="L49">
    <cfRule type="cellIs" dxfId="314" priority="272" stopIfTrue="1" operator="lessThan">
      <formula>0</formula>
    </cfRule>
  </conditionalFormatting>
  <conditionalFormatting sqref="L49">
    <cfRule type="cellIs" dxfId="313" priority="271" stopIfTrue="1" operator="lessThan">
      <formula>0</formula>
    </cfRule>
  </conditionalFormatting>
  <conditionalFormatting sqref="L49">
    <cfRule type="cellIs" dxfId="312" priority="270" stopIfTrue="1" operator="lessThan">
      <formula>0</formula>
    </cfRule>
  </conditionalFormatting>
  <conditionalFormatting sqref="L49">
    <cfRule type="cellIs" dxfId="311" priority="269" stopIfTrue="1" operator="lessThan">
      <formula>0</formula>
    </cfRule>
  </conditionalFormatting>
  <conditionalFormatting sqref="L49">
    <cfRule type="cellIs" dxfId="310" priority="268" stopIfTrue="1" operator="lessThan">
      <formula>0</formula>
    </cfRule>
  </conditionalFormatting>
  <conditionalFormatting sqref="L49">
    <cfRule type="cellIs" dxfId="309" priority="267" stopIfTrue="1" operator="lessThan">
      <formula>0</formula>
    </cfRule>
  </conditionalFormatting>
  <conditionalFormatting sqref="L49">
    <cfRule type="cellIs" dxfId="308" priority="266" stopIfTrue="1" operator="lessThan">
      <formula>0</formula>
    </cfRule>
  </conditionalFormatting>
  <conditionalFormatting sqref="L49">
    <cfRule type="cellIs" dxfId="307" priority="265" stopIfTrue="1" operator="lessThan">
      <formula>0</formula>
    </cfRule>
  </conditionalFormatting>
  <conditionalFormatting sqref="L49">
    <cfRule type="cellIs" dxfId="306" priority="264" stopIfTrue="1" operator="lessThan">
      <formula>0</formula>
    </cfRule>
  </conditionalFormatting>
  <conditionalFormatting sqref="L49">
    <cfRule type="cellIs" dxfId="305" priority="263" stopIfTrue="1" operator="lessThan">
      <formula>0</formula>
    </cfRule>
  </conditionalFormatting>
  <conditionalFormatting sqref="L49">
    <cfRule type="cellIs" dxfId="304" priority="262" stopIfTrue="1" operator="lessThan">
      <formula>0</formula>
    </cfRule>
  </conditionalFormatting>
  <conditionalFormatting sqref="L49">
    <cfRule type="cellIs" dxfId="303" priority="261" stopIfTrue="1" operator="lessThan">
      <formula>0</formula>
    </cfRule>
  </conditionalFormatting>
  <conditionalFormatting sqref="L49">
    <cfRule type="cellIs" dxfId="302" priority="260" stopIfTrue="1" operator="lessThan">
      <formula>0</formula>
    </cfRule>
  </conditionalFormatting>
  <conditionalFormatting sqref="L49">
    <cfRule type="cellIs" dxfId="301" priority="259" stopIfTrue="1" operator="lessThan">
      <formula>0</formula>
    </cfRule>
  </conditionalFormatting>
  <conditionalFormatting sqref="L49">
    <cfRule type="cellIs" dxfId="300" priority="258" stopIfTrue="1" operator="lessThan">
      <formula>0</formula>
    </cfRule>
  </conditionalFormatting>
  <conditionalFormatting sqref="L49">
    <cfRule type="cellIs" dxfId="299" priority="257" stopIfTrue="1" operator="lessThan">
      <formula>0</formula>
    </cfRule>
  </conditionalFormatting>
  <conditionalFormatting sqref="L49">
    <cfRule type="cellIs" dxfId="298" priority="256" stopIfTrue="1" operator="lessThan">
      <formula>0</formula>
    </cfRule>
  </conditionalFormatting>
  <conditionalFormatting sqref="L49">
    <cfRule type="cellIs" dxfId="297" priority="255" stopIfTrue="1" operator="lessThan">
      <formula>0</formula>
    </cfRule>
  </conditionalFormatting>
  <conditionalFormatting sqref="L49">
    <cfRule type="cellIs" dxfId="296" priority="254" stopIfTrue="1" operator="lessThan">
      <formula>0</formula>
    </cfRule>
  </conditionalFormatting>
  <conditionalFormatting sqref="L49">
    <cfRule type="cellIs" dxfId="295" priority="253" stopIfTrue="1" operator="lessThan">
      <formula>0</formula>
    </cfRule>
  </conditionalFormatting>
  <conditionalFormatting sqref="L49">
    <cfRule type="cellIs" dxfId="294" priority="252" stopIfTrue="1" operator="lessThan">
      <formula>0</formula>
    </cfRule>
  </conditionalFormatting>
  <conditionalFormatting sqref="L49">
    <cfRule type="cellIs" dxfId="293" priority="251" stopIfTrue="1" operator="lessThan">
      <formula>0</formula>
    </cfRule>
  </conditionalFormatting>
  <conditionalFormatting sqref="L49">
    <cfRule type="cellIs" dxfId="292" priority="250" stopIfTrue="1" operator="lessThan">
      <formula>0</formula>
    </cfRule>
  </conditionalFormatting>
  <conditionalFormatting sqref="L49">
    <cfRule type="cellIs" dxfId="291" priority="249" stopIfTrue="1" operator="lessThan">
      <formula>0</formula>
    </cfRule>
  </conditionalFormatting>
  <conditionalFormatting sqref="L49">
    <cfRule type="cellIs" dxfId="290" priority="248" stopIfTrue="1" operator="lessThan">
      <formula>0</formula>
    </cfRule>
  </conditionalFormatting>
  <conditionalFormatting sqref="L49">
    <cfRule type="cellIs" dxfId="289" priority="247" stopIfTrue="1" operator="lessThan">
      <formula>0</formula>
    </cfRule>
  </conditionalFormatting>
  <conditionalFormatting sqref="L49">
    <cfRule type="cellIs" dxfId="288" priority="246" stopIfTrue="1" operator="lessThan">
      <formula>0</formula>
    </cfRule>
  </conditionalFormatting>
  <conditionalFormatting sqref="L49">
    <cfRule type="cellIs" dxfId="287" priority="245" stopIfTrue="1" operator="lessThan">
      <formula>0</formula>
    </cfRule>
  </conditionalFormatting>
  <conditionalFormatting sqref="L49">
    <cfRule type="cellIs" dxfId="286" priority="244" stopIfTrue="1" operator="lessThan">
      <formula>0</formula>
    </cfRule>
  </conditionalFormatting>
  <conditionalFormatting sqref="L49">
    <cfRule type="cellIs" dxfId="285" priority="243" stopIfTrue="1" operator="lessThan">
      <formula>0</formula>
    </cfRule>
  </conditionalFormatting>
  <conditionalFormatting sqref="I50">
    <cfRule type="cellIs" dxfId="284" priority="242" stopIfTrue="1" operator="lessThan">
      <formula>0</formula>
    </cfRule>
  </conditionalFormatting>
  <conditionalFormatting sqref="I50">
    <cfRule type="cellIs" dxfId="283" priority="241" stopIfTrue="1" operator="lessThan">
      <formula>0</formula>
    </cfRule>
  </conditionalFormatting>
  <conditionalFormatting sqref="I50">
    <cfRule type="cellIs" dxfId="282" priority="240" stopIfTrue="1" operator="lessThan">
      <formula>0</formula>
    </cfRule>
  </conditionalFormatting>
  <conditionalFormatting sqref="I50">
    <cfRule type="cellIs" dxfId="281" priority="239" stopIfTrue="1" operator="lessThan">
      <formula>0</formula>
    </cfRule>
  </conditionalFormatting>
  <conditionalFormatting sqref="I50">
    <cfRule type="cellIs" dxfId="280" priority="238" stopIfTrue="1" operator="lessThan">
      <formula>0</formula>
    </cfRule>
  </conditionalFormatting>
  <conditionalFormatting sqref="I50">
    <cfRule type="cellIs" dxfId="279" priority="237" stopIfTrue="1" operator="lessThan">
      <formula>0</formula>
    </cfRule>
  </conditionalFormatting>
  <conditionalFormatting sqref="I50">
    <cfRule type="cellIs" dxfId="278" priority="236" stopIfTrue="1" operator="lessThan">
      <formula>0</formula>
    </cfRule>
  </conditionalFormatting>
  <conditionalFormatting sqref="I50">
    <cfRule type="cellIs" dxfId="277" priority="235" stopIfTrue="1" operator="lessThan">
      <formula>0</formula>
    </cfRule>
  </conditionalFormatting>
  <conditionalFormatting sqref="I50">
    <cfRule type="cellIs" dxfId="276" priority="234" stopIfTrue="1" operator="lessThan">
      <formula>0</formula>
    </cfRule>
  </conditionalFormatting>
  <conditionalFormatting sqref="I50">
    <cfRule type="cellIs" dxfId="275" priority="233" stopIfTrue="1" operator="lessThan">
      <formula>0</formula>
    </cfRule>
  </conditionalFormatting>
  <conditionalFormatting sqref="I50">
    <cfRule type="cellIs" dxfId="274" priority="232" stopIfTrue="1" operator="lessThan">
      <formula>0</formula>
    </cfRule>
  </conditionalFormatting>
  <conditionalFormatting sqref="I50">
    <cfRule type="cellIs" dxfId="273" priority="231" stopIfTrue="1" operator="lessThan">
      <formula>0</formula>
    </cfRule>
  </conditionalFormatting>
  <conditionalFormatting sqref="I50">
    <cfRule type="cellIs" dxfId="272" priority="230" stopIfTrue="1" operator="lessThan">
      <formula>0</formula>
    </cfRule>
  </conditionalFormatting>
  <conditionalFormatting sqref="I50">
    <cfRule type="cellIs" dxfId="271" priority="229" stopIfTrue="1" operator="lessThan">
      <formula>0</formula>
    </cfRule>
  </conditionalFormatting>
  <conditionalFormatting sqref="I50">
    <cfRule type="cellIs" dxfId="270" priority="228" stopIfTrue="1" operator="lessThan">
      <formula>0</formula>
    </cfRule>
  </conditionalFormatting>
  <conditionalFormatting sqref="I50">
    <cfRule type="cellIs" dxfId="269" priority="227" stopIfTrue="1" operator="lessThan">
      <formula>0</formula>
    </cfRule>
  </conditionalFormatting>
  <conditionalFormatting sqref="I50">
    <cfRule type="cellIs" dxfId="268" priority="226" stopIfTrue="1" operator="lessThan">
      <formula>0</formula>
    </cfRule>
  </conditionalFormatting>
  <conditionalFormatting sqref="I50">
    <cfRule type="cellIs" dxfId="267" priority="225" stopIfTrue="1" operator="lessThan">
      <formula>0</formula>
    </cfRule>
  </conditionalFormatting>
  <conditionalFormatting sqref="I50">
    <cfRule type="cellIs" dxfId="266" priority="224" stopIfTrue="1" operator="lessThan">
      <formula>0</formula>
    </cfRule>
  </conditionalFormatting>
  <conditionalFormatting sqref="I50">
    <cfRule type="cellIs" dxfId="265" priority="223" stopIfTrue="1" operator="lessThan">
      <formula>0</formula>
    </cfRule>
  </conditionalFormatting>
  <conditionalFormatting sqref="I50">
    <cfRule type="cellIs" dxfId="264" priority="222" stopIfTrue="1" operator="lessThan">
      <formula>0</formula>
    </cfRule>
  </conditionalFormatting>
  <conditionalFormatting sqref="I50">
    <cfRule type="cellIs" dxfId="263" priority="221" stopIfTrue="1" operator="lessThan">
      <formula>0</formula>
    </cfRule>
  </conditionalFormatting>
  <conditionalFormatting sqref="L50">
    <cfRule type="cellIs" dxfId="262" priority="220" stopIfTrue="1" operator="lessThan">
      <formula>0</formula>
    </cfRule>
  </conditionalFormatting>
  <conditionalFormatting sqref="L50">
    <cfRule type="cellIs" dxfId="261" priority="219" stopIfTrue="1" operator="lessThan">
      <formula>0</formula>
    </cfRule>
  </conditionalFormatting>
  <conditionalFormatting sqref="L50">
    <cfRule type="cellIs" dxfId="260" priority="218" stopIfTrue="1" operator="lessThan">
      <formula>0</formula>
    </cfRule>
  </conditionalFormatting>
  <conditionalFormatting sqref="L50">
    <cfRule type="cellIs" dxfId="259" priority="217" stopIfTrue="1" operator="lessThan">
      <formula>0</formula>
    </cfRule>
  </conditionalFormatting>
  <conditionalFormatting sqref="L50">
    <cfRule type="cellIs" dxfId="258" priority="216" stopIfTrue="1" operator="lessThan">
      <formula>0</formula>
    </cfRule>
  </conditionalFormatting>
  <conditionalFormatting sqref="L50">
    <cfRule type="cellIs" dxfId="257" priority="215" stopIfTrue="1" operator="lessThan">
      <formula>0</formula>
    </cfRule>
  </conditionalFormatting>
  <conditionalFormatting sqref="L50">
    <cfRule type="cellIs" dxfId="256" priority="214" stopIfTrue="1" operator="lessThan">
      <formula>0</formula>
    </cfRule>
  </conditionalFormatting>
  <conditionalFormatting sqref="L50">
    <cfRule type="cellIs" dxfId="255" priority="213" stopIfTrue="1" operator="lessThan">
      <formula>0</formula>
    </cfRule>
  </conditionalFormatting>
  <conditionalFormatting sqref="L50">
    <cfRule type="cellIs" dxfId="254" priority="212" stopIfTrue="1" operator="lessThan">
      <formula>0</formula>
    </cfRule>
  </conditionalFormatting>
  <conditionalFormatting sqref="L50">
    <cfRule type="cellIs" dxfId="253" priority="211" stopIfTrue="1" operator="lessThan">
      <formula>0</formula>
    </cfRule>
  </conditionalFormatting>
  <conditionalFormatting sqref="L50">
    <cfRule type="cellIs" dxfId="252" priority="210" stopIfTrue="1" operator="lessThan">
      <formula>0</formula>
    </cfRule>
  </conditionalFormatting>
  <conditionalFormatting sqref="L50">
    <cfRule type="cellIs" dxfId="251" priority="209" stopIfTrue="1" operator="lessThan">
      <formula>0</formula>
    </cfRule>
  </conditionalFormatting>
  <conditionalFormatting sqref="L50">
    <cfRule type="cellIs" dxfId="250" priority="208" stopIfTrue="1" operator="lessThan">
      <formula>0</formula>
    </cfRule>
  </conditionalFormatting>
  <conditionalFormatting sqref="L50">
    <cfRule type="cellIs" dxfId="249" priority="207" stopIfTrue="1" operator="lessThan">
      <formula>0</formula>
    </cfRule>
  </conditionalFormatting>
  <conditionalFormatting sqref="L50">
    <cfRule type="cellIs" dxfId="248" priority="206" stopIfTrue="1" operator="lessThan">
      <formula>0</formula>
    </cfRule>
  </conditionalFormatting>
  <conditionalFormatting sqref="L50">
    <cfRule type="cellIs" dxfId="247" priority="205" stopIfTrue="1" operator="lessThan">
      <formula>0</formula>
    </cfRule>
  </conditionalFormatting>
  <conditionalFormatting sqref="L50">
    <cfRule type="cellIs" dxfId="246" priority="204" stopIfTrue="1" operator="lessThan">
      <formula>0</formula>
    </cfRule>
  </conditionalFormatting>
  <conditionalFormatting sqref="L50">
    <cfRule type="cellIs" dxfId="245" priority="203" stopIfTrue="1" operator="lessThan">
      <formula>0</formula>
    </cfRule>
  </conditionalFormatting>
  <conditionalFormatting sqref="L50">
    <cfRule type="cellIs" dxfId="244" priority="202" stopIfTrue="1" operator="lessThan">
      <formula>0</formula>
    </cfRule>
  </conditionalFormatting>
  <conditionalFormatting sqref="L50">
    <cfRule type="cellIs" dxfId="243" priority="201" stopIfTrue="1" operator="lessThan">
      <formula>0</formula>
    </cfRule>
  </conditionalFormatting>
  <conditionalFormatting sqref="L50">
    <cfRule type="cellIs" dxfId="242" priority="200" stopIfTrue="1" operator="lessThan">
      <formula>0</formula>
    </cfRule>
  </conditionalFormatting>
  <conditionalFormatting sqref="L50">
    <cfRule type="cellIs" dxfId="241" priority="199" stopIfTrue="1" operator="lessThan">
      <formula>0</formula>
    </cfRule>
  </conditionalFormatting>
  <conditionalFormatting sqref="L12:L16">
    <cfRule type="cellIs" dxfId="240" priority="198" stopIfTrue="1" operator="lessThan">
      <formula>0</formula>
    </cfRule>
  </conditionalFormatting>
  <conditionalFormatting sqref="L12:L16">
    <cfRule type="cellIs" dxfId="239" priority="197" stopIfTrue="1" operator="lessThan">
      <formula>0</formula>
    </cfRule>
  </conditionalFormatting>
  <conditionalFormatting sqref="L12:L16">
    <cfRule type="cellIs" dxfId="238" priority="196" stopIfTrue="1" operator="lessThan">
      <formula>0</formula>
    </cfRule>
  </conditionalFormatting>
  <conditionalFormatting sqref="L12:L16">
    <cfRule type="cellIs" dxfId="237" priority="195" stopIfTrue="1" operator="lessThan">
      <formula>0</formula>
    </cfRule>
  </conditionalFormatting>
  <conditionalFormatting sqref="L12:L16">
    <cfRule type="cellIs" dxfId="236" priority="194" stopIfTrue="1" operator="lessThan">
      <formula>0</formula>
    </cfRule>
  </conditionalFormatting>
  <conditionalFormatting sqref="L12:L16">
    <cfRule type="cellIs" dxfId="235" priority="193" stopIfTrue="1" operator="lessThan">
      <formula>0</formula>
    </cfRule>
  </conditionalFormatting>
  <conditionalFormatting sqref="L12:L16">
    <cfRule type="cellIs" dxfId="234" priority="192" stopIfTrue="1" operator="lessThan">
      <formula>0</formula>
    </cfRule>
  </conditionalFormatting>
  <conditionalFormatting sqref="L12:L16">
    <cfRule type="cellIs" dxfId="233" priority="191" stopIfTrue="1" operator="lessThan">
      <formula>0</formula>
    </cfRule>
  </conditionalFormatting>
  <conditionalFormatting sqref="L12:L16">
    <cfRule type="cellIs" dxfId="232" priority="190" stopIfTrue="1" operator="lessThan">
      <formula>0</formula>
    </cfRule>
  </conditionalFormatting>
  <conditionalFormatting sqref="L12:L16">
    <cfRule type="cellIs" dxfId="231" priority="189" stopIfTrue="1" operator="lessThan">
      <formula>0</formula>
    </cfRule>
  </conditionalFormatting>
  <conditionalFormatting sqref="L12:L16">
    <cfRule type="cellIs" dxfId="230" priority="188" stopIfTrue="1" operator="lessThan">
      <formula>0</formula>
    </cfRule>
  </conditionalFormatting>
  <conditionalFormatting sqref="L12:L16">
    <cfRule type="cellIs" dxfId="229" priority="187" stopIfTrue="1" operator="lessThan">
      <formula>0</formula>
    </cfRule>
  </conditionalFormatting>
  <conditionalFormatting sqref="L12:L16">
    <cfRule type="cellIs" dxfId="228" priority="186" stopIfTrue="1" operator="lessThan">
      <formula>0</formula>
    </cfRule>
  </conditionalFormatting>
  <conditionalFormatting sqref="L12:L16">
    <cfRule type="cellIs" dxfId="227" priority="185" stopIfTrue="1" operator="lessThan">
      <formula>0</formula>
    </cfRule>
  </conditionalFormatting>
  <conditionalFormatting sqref="L12:L16">
    <cfRule type="cellIs" dxfId="226" priority="184" stopIfTrue="1" operator="lessThan">
      <formula>0</formula>
    </cfRule>
  </conditionalFormatting>
  <conditionalFormatting sqref="L12:L16">
    <cfRule type="cellIs" dxfId="225" priority="183" stopIfTrue="1" operator="lessThan">
      <formula>0</formula>
    </cfRule>
  </conditionalFormatting>
  <conditionalFormatting sqref="L12:L16">
    <cfRule type="cellIs" dxfId="224" priority="182" stopIfTrue="1" operator="lessThan">
      <formula>0</formula>
    </cfRule>
  </conditionalFormatting>
  <conditionalFormatting sqref="L12:L16">
    <cfRule type="cellIs" dxfId="223" priority="181" stopIfTrue="1" operator="lessThan">
      <formula>0</formula>
    </cfRule>
  </conditionalFormatting>
  <conditionalFormatting sqref="L12:L16">
    <cfRule type="cellIs" dxfId="222" priority="180" stopIfTrue="1" operator="lessThan">
      <formula>0</formula>
    </cfRule>
  </conditionalFormatting>
  <conditionalFormatting sqref="L12:L16">
    <cfRule type="cellIs" dxfId="221" priority="179" stopIfTrue="1" operator="lessThan">
      <formula>0</formula>
    </cfRule>
  </conditionalFormatting>
  <conditionalFormatting sqref="L12:L16">
    <cfRule type="cellIs" dxfId="220" priority="178" stopIfTrue="1" operator="lessThan">
      <formula>0</formula>
    </cfRule>
  </conditionalFormatting>
  <conditionalFormatting sqref="L12:L16">
    <cfRule type="cellIs" dxfId="219" priority="177" stopIfTrue="1" operator="lessThan">
      <formula>0</formula>
    </cfRule>
  </conditionalFormatting>
  <conditionalFormatting sqref="L21">
    <cfRule type="cellIs" dxfId="218" priority="176" stopIfTrue="1" operator="lessThan">
      <formula>0</formula>
    </cfRule>
  </conditionalFormatting>
  <conditionalFormatting sqref="L21">
    <cfRule type="cellIs" dxfId="217" priority="175" stopIfTrue="1" operator="lessThan">
      <formula>0</formula>
    </cfRule>
  </conditionalFormatting>
  <conditionalFormatting sqref="L21">
    <cfRule type="cellIs" dxfId="216" priority="174" stopIfTrue="1" operator="lessThan">
      <formula>0</formula>
    </cfRule>
  </conditionalFormatting>
  <conditionalFormatting sqref="L21">
    <cfRule type="cellIs" dxfId="215" priority="173" stopIfTrue="1" operator="lessThan">
      <formula>0</formula>
    </cfRule>
  </conditionalFormatting>
  <conditionalFormatting sqref="L21">
    <cfRule type="cellIs" dxfId="214" priority="172" stopIfTrue="1" operator="lessThan">
      <formula>0</formula>
    </cfRule>
  </conditionalFormatting>
  <conditionalFormatting sqref="L21">
    <cfRule type="cellIs" dxfId="213" priority="171" stopIfTrue="1" operator="lessThan">
      <formula>0</formula>
    </cfRule>
  </conditionalFormatting>
  <conditionalFormatting sqref="L21">
    <cfRule type="cellIs" dxfId="212" priority="170" stopIfTrue="1" operator="lessThan">
      <formula>0</formula>
    </cfRule>
  </conditionalFormatting>
  <conditionalFormatting sqref="L21">
    <cfRule type="cellIs" dxfId="211" priority="169" stopIfTrue="1" operator="lessThan">
      <formula>0</formula>
    </cfRule>
  </conditionalFormatting>
  <conditionalFormatting sqref="L21">
    <cfRule type="cellIs" dxfId="210" priority="168" stopIfTrue="1" operator="lessThan">
      <formula>0</formula>
    </cfRule>
  </conditionalFormatting>
  <conditionalFormatting sqref="L21">
    <cfRule type="cellIs" dxfId="209" priority="167" stopIfTrue="1" operator="lessThan">
      <formula>0</formula>
    </cfRule>
  </conditionalFormatting>
  <conditionalFormatting sqref="L21">
    <cfRule type="cellIs" dxfId="208" priority="166" stopIfTrue="1" operator="lessThan">
      <formula>0</formula>
    </cfRule>
  </conditionalFormatting>
  <conditionalFormatting sqref="L21">
    <cfRule type="cellIs" dxfId="207" priority="165" stopIfTrue="1" operator="lessThan">
      <formula>0</formula>
    </cfRule>
  </conditionalFormatting>
  <conditionalFormatting sqref="L21">
    <cfRule type="cellIs" dxfId="206" priority="164" stopIfTrue="1" operator="lessThan">
      <formula>0</formula>
    </cfRule>
  </conditionalFormatting>
  <conditionalFormatting sqref="L21">
    <cfRule type="cellIs" dxfId="205" priority="163" stopIfTrue="1" operator="lessThan">
      <formula>0</formula>
    </cfRule>
  </conditionalFormatting>
  <conditionalFormatting sqref="L21">
    <cfRule type="cellIs" dxfId="204" priority="162" stopIfTrue="1" operator="lessThan">
      <formula>0</formula>
    </cfRule>
  </conditionalFormatting>
  <conditionalFormatting sqref="L21">
    <cfRule type="cellIs" dxfId="203" priority="161" stopIfTrue="1" operator="lessThan">
      <formula>0</formula>
    </cfRule>
  </conditionalFormatting>
  <conditionalFormatting sqref="L21">
    <cfRule type="cellIs" dxfId="202" priority="160" stopIfTrue="1" operator="lessThan">
      <formula>0</formula>
    </cfRule>
  </conditionalFormatting>
  <conditionalFormatting sqref="L21">
    <cfRule type="cellIs" dxfId="201" priority="159" stopIfTrue="1" operator="lessThan">
      <formula>0</formula>
    </cfRule>
  </conditionalFormatting>
  <conditionalFormatting sqref="L21">
    <cfRule type="cellIs" dxfId="200" priority="158" stopIfTrue="1" operator="lessThan">
      <formula>0</formula>
    </cfRule>
  </conditionalFormatting>
  <conditionalFormatting sqref="L21">
    <cfRule type="cellIs" dxfId="199" priority="157" stopIfTrue="1" operator="lessThan">
      <formula>0</formula>
    </cfRule>
  </conditionalFormatting>
  <conditionalFormatting sqref="L21">
    <cfRule type="cellIs" dxfId="198" priority="156" stopIfTrue="1" operator="lessThan">
      <formula>0</formula>
    </cfRule>
  </conditionalFormatting>
  <conditionalFormatting sqref="L21">
    <cfRule type="cellIs" dxfId="197" priority="155" stopIfTrue="1" operator="lessThan">
      <formula>0</formula>
    </cfRule>
  </conditionalFormatting>
  <conditionalFormatting sqref="L33:L38">
    <cfRule type="cellIs" dxfId="196" priority="154" stopIfTrue="1" operator="lessThan">
      <formula>0</formula>
    </cfRule>
  </conditionalFormatting>
  <conditionalFormatting sqref="L33:L38">
    <cfRule type="cellIs" dxfId="195" priority="153" stopIfTrue="1" operator="lessThan">
      <formula>0</formula>
    </cfRule>
  </conditionalFormatting>
  <conditionalFormatting sqref="L33:L38">
    <cfRule type="cellIs" dxfId="194" priority="152" stopIfTrue="1" operator="lessThan">
      <formula>0</formula>
    </cfRule>
  </conditionalFormatting>
  <conditionalFormatting sqref="L33:L38">
    <cfRule type="cellIs" dxfId="193" priority="151" stopIfTrue="1" operator="lessThan">
      <formula>0</formula>
    </cfRule>
  </conditionalFormatting>
  <conditionalFormatting sqref="L33:L38">
    <cfRule type="cellIs" dxfId="192" priority="150" stopIfTrue="1" operator="lessThan">
      <formula>0</formula>
    </cfRule>
  </conditionalFormatting>
  <conditionalFormatting sqref="L33:L38">
    <cfRule type="cellIs" dxfId="191" priority="149" stopIfTrue="1" operator="lessThan">
      <formula>0</formula>
    </cfRule>
  </conditionalFormatting>
  <conditionalFormatting sqref="L33:L38">
    <cfRule type="cellIs" dxfId="190" priority="148" stopIfTrue="1" operator="lessThan">
      <formula>0</formula>
    </cfRule>
  </conditionalFormatting>
  <conditionalFormatting sqref="L33:L38">
    <cfRule type="cellIs" dxfId="189" priority="147" stopIfTrue="1" operator="lessThan">
      <formula>0</formula>
    </cfRule>
  </conditionalFormatting>
  <conditionalFormatting sqref="L33:L38">
    <cfRule type="cellIs" dxfId="188" priority="146" stopIfTrue="1" operator="lessThan">
      <formula>0</formula>
    </cfRule>
  </conditionalFormatting>
  <conditionalFormatting sqref="L33:L38">
    <cfRule type="cellIs" dxfId="187" priority="145" stopIfTrue="1" operator="lessThan">
      <formula>0</formula>
    </cfRule>
  </conditionalFormatting>
  <conditionalFormatting sqref="L33:L38">
    <cfRule type="cellIs" dxfId="186" priority="144" stopIfTrue="1" operator="lessThan">
      <formula>0</formula>
    </cfRule>
  </conditionalFormatting>
  <conditionalFormatting sqref="L33:L34">
    <cfRule type="cellIs" dxfId="185" priority="143" stopIfTrue="1" operator="lessThan">
      <formula>0</formula>
    </cfRule>
  </conditionalFormatting>
  <conditionalFormatting sqref="L33:L34">
    <cfRule type="cellIs" dxfId="184" priority="142" stopIfTrue="1" operator="lessThan">
      <formula>0</formula>
    </cfRule>
  </conditionalFormatting>
  <conditionalFormatting sqref="L33:L34">
    <cfRule type="cellIs" dxfId="183" priority="141" stopIfTrue="1" operator="lessThan">
      <formula>0</formula>
    </cfRule>
  </conditionalFormatting>
  <conditionalFormatting sqref="L33:L34">
    <cfRule type="cellIs" dxfId="182" priority="140" stopIfTrue="1" operator="lessThan">
      <formula>0</formula>
    </cfRule>
  </conditionalFormatting>
  <conditionalFormatting sqref="L33:L34">
    <cfRule type="cellIs" dxfId="181" priority="139" stopIfTrue="1" operator="lessThan">
      <formula>0</formula>
    </cfRule>
  </conditionalFormatting>
  <conditionalFormatting sqref="L33:L34">
    <cfRule type="cellIs" dxfId="180" priority="138" stopIfTrue="1" operator="lessThan">
      <formula>0</formula>
    </cfRule>
  </conditionalFormatting>
  <conditionalFormatting sqref="L33:L34">
    <cfRule type="cellIs" dxfId="179" priority="137" stopIfTrue="1" operator="lessThan">
      <formula>0</formula>
    </cfRule>
  </conditionalFormatting>
  <conditionalFormatting sqref="L33:L34">
    <cfRule type="cellIs" dxfId="178" priority="136" stopIfTrue="1" operator="lessThan">
      <formula>0</formula>
    </cfRule>
  </conditionalFormatting>
  <conditionalFormatting sqref="L33:L34">
    <cfRule type="cellIs" dxfId="177" priority="135" stopIfTrue="1" operator="lessThan">
      <formula>0</formula>
    </cfRule>
  </conditionalFormatting>
  <conditionalFormatting sqref="L33:L34">
    <cfRule type="cellIs" dxfId="176" priority="134" stopIfTrue="1" operator="lessThan">
      <formula>0</formula>
    </cfRule>
  </conditionalFormatting>
  <conditionalFormatting sqref="L33:L34">
    <cfRule type="cellIs" dxfId="175" priority="133" stopIfTrue="1" operator="lessThan">
      <formula>0</formula>
    </cfRule>
  </conditionalFormatting>
  <conditionalFormatting sqref="L52">
    <cfRule type="cellIs" dxfId="174" priority="132" stopIfTrue="1" operator="lessThan">
      <formula>0</formula>
    </cfRule>
  </conditionalFormatting>
  <conditionalFormatting sqref="L52">
    <cfRule type="cellIs" dxfId="173" priority="131" stopIfTrue="1" operator="lessThan">
      <formula>0</formula>
    </cfRule>
  </conditionalFormatting>
  <conditionalFormatting sqref="L52">
    <cfRule type="cellIs" dxfId="172" priority="130" stopIfTrue="1" operator="lessThan">
      <formula>0</formula>
    </cfRule>
  </conditionalFormatting>
  <conditionalFormatting sqref="L52">
    <cfRule type="cellIs" dxfId="171" priority="129" stopIfTrue="1" operator="lessThan">
      <formula>0</formula>
    </cfRule>
  </conditionalFormatting>
  <conditionalFormatting sqref="L52">
    <cfRule type="cellIs" dxfId="170" priority="128" stopIfTrue="1" operator="lessThan">
      <formula>0</formula>
    </cfRule>
  </conditionalFormatting>
  <conditionalFormatting sqref="L52">
    <cfRule type="cellIs" dxfId="169" priority="127" stopIfTrue="1" operator="lessThan">
      <formula>0</formula>
    </cfRule>
  </conditionalFormatting>
  <conditionalFormatting sqref="L52">
    <cfRule type="cellIs" dxfId="168" priority="126" stopIfTrue="1" operator="lessThan">
      <formula>0</formula>
    </cfRule>
  </conditionalFormatting>
  <conditionalFormatting sqref="L52">
    <cfRule type="cellIs" dxfId="167" priority="125" stopIfTrue="1" operator="lessThan">
      <formula>0</formula>
    </cfRule>
  </conditionalFormatting>
  <conditionalFormatting sqref="L52">
    <cfRule type="cellIs" dxfId="166" priority="124" stopIfTrue="1" operator="lessThan">
      <formula>0</formula>
    </cfRule>
  </conditionalFormatting>
  <conditionalFormatting sqref="L52">
    <cfRule type="cellIs" dxfId="165" priority="123" stopIfTrue="1" operator="lessThan">
      <formula>0</formula>
    </cfRule>
  </conditionalFormatting>
  <conditionalFormatting sqref="L52">
    <cfRule type="cellIs" dxfId="164" priority="122" stopIfTrue="1" operator="lessThan">
      <formula>0</formula>
    </cfRule>
  </conditionalFormatting>
  <conditionalFormatting sqref="L52">
    <cfRule type="cellIs" dxfId="163" priority="121" stopIfTrue="1" operator="lessThan">
      <formula>0</formula>
    </cfRule>
  </conditionalFormatting>
  <conditionalFormatting sqref="L52">
    <cfRule type="cellIs" dxfId="162" priority="120" stopIfTrue="1" operator="lessThan">
      <formula>0</formula>
    </cfRule>
  </conditionalFormatting>
  <conditionalFormatting sqref="L52">
    <cfRule type="cellIs" dxfId="161" priority="119" stopIfTrue="1" operator="lessThan">
      <formula>0</formula>
    </cfRule>
  </conditionalFormatting>
  <conditionalFormatting sqref="L52">
    <cfRule type="cellIs" dxfId="160" priority="118" stopIfTrue="1" operator="lessThan">
      <formula>0</formula>
    </cfRule>
  </conditionalFormatting>
  <conditionalFormatting sqref="L52">
    <cfRule type="cellIs" dxfId="159" priority="117" stopIfTrue="1" operator="lessThan">
      <formula>0</formula>
    </cfRule>
  </conditionalFormatting>
  <conditionalFormatting sqref="L52">
    <cfRule type="cellIs" dxfId="158" priority="116" stopIfTrue="1" operator="lessThan">
      <formula>0</formula>
    </cfRule>
  </conditionalFormatting>
  <conditionalFormatting sqref="L52">
    <cfRule type="cellIs" dxfId="157" priority="115" stopIfTrue="1" operator="lessThan">
      <formula>0</formula>
    </cfRule>
  </conditionalFormatting>
  <conditionalFormatting sqref="L52">
    <cfRule type="cellIs" dxfId="156" priority="114" stopIfTrue="1" operator="lessThan">
      <formula>0</formula>
    </cfRule>
  </conditionalFormatting>
  <conditionalFormatting sqref="L52">
    <cfRule type="cellIs" dxfId="155" priority="113" stopIfTrue="1" operator="lessThan">
      <formula>0</formula>
    </cfRule>
  </conditionalFormatting>
  <conditionalFormatting sqref="L52">
    <cfRule type="cellIs" dxfId="154" priority="112" stopIfTrue="1" operator="lessThan">
      <formula>0</formula>
    </cfRule>
  </conditionalFormatting>
  <conditionalFormatting sqref="L52">
    <cfRule type="cellIs" dxfId="153" priority="111" stopIfTrue="1" operator="lessThan">
      <formula>0</formula>
    </cfRule>
  </conditionalFormatting>
  <conditionalFormatting sqref="I12:I17">
    <cfRule type="cellIs" dxfId="152" priority="110" stopIfTrue="1" operator="lessThan">
      <formula>0</formula>
    </cfRule>
  </conditionalFormatting>
  <conditionalFormatting sqref="I12:I17">
    <cfRule type="cellIs" dxfId="151" priority="109" stopIfTrue="1" operator="lessThan">
      <formula>0</formula>
    </cfRule>
  </conditionalFormatting>
  <conditionalFormatting sqref="I12:I17">
    <cfRule type="cellIs" dxfId="150" priority="108" stopIfTrue="1" operator="lessThan">
      <formula>0</formula>
    </cfRule>
  </conditionalFormatting>
  <conditionalFormatting sqref="I12:I17">
    <cfRule type="cellIs" dxfId="149" priority="107" stopIfTrue="1" operator="lessThan">
      <formula>0</formula>
    </cfRule>
  </conditionalFormatting>
  <conditionalFormatting sqref="I12:I17">
    <cfRule type="cellIs" dxfId="148" priority="106" stopIfTrue="1" operator="lessThan">
      <formula>0</formula>
    </cfRule>
  </conditionalFormatting>
  <conditionalFormatting sqref="I12:I17">
    <cfRule type="cellIs" dxfId="147" priority="105" stopIfTrue="1" operator="lessThan">
      <formula>0</formula>
    </cfRule>
  </conditionalFormatting>
  <conditionalFormatting sqref="I12:I17">
    <cfRule type="cellIs" dxfId="146" priority="104" stopIfTrue="1" operator="lessThan">
      <formula>0</formula>
    </cfRule>
  </conditionalFormatting>
  <conditionalFormatting sqref="I12:I17">
    <cfRule type="cellIs" dxfId="145" priority="103" stopIfTrue="1" operator="lessThan">
      <formula>0</formula>
    </cfRule>
  </conditionalFormatting>
  <conditionalFormatting sqref="I12:I17">
    <cfRule type="cellIs" dxfId="144" priority="102" stopIfTrue="1" operator="lessThan">
      <formula>0</formula>
    </cfRule>
  </conditionalFormatting>
  <conditionalFormatting sqref="I12:I17">
    <cfRule type="cellIs" dxfId="143" priority="101" stopIfTrue="1" operator="lessThan">
      <formula>0</formula>
    </cfRule>
  </conditionalFormatting>
  <conditionalFormatting sqref="I12:I17">
    <cfRule type="cellIs" dxfId="142" priority="100" stopIfTrue="1" operator="lessThan">
      <formula>0</formula>
    </cfRule>
  </conditionalFormatting>
  <conditionalFormatting sqref="I12:I15">
    <cfRule type="cellIs" dxfId="141" priority="99" stopIfTrue="1" operator="lessThan">
      <formula>0</formula>
    </cfRule>
  </conditionalFormatting>
  <conditionalFormatting sqref="I12:I15">
    <cfRule type="cellIs" dxfId="140" priority="98" stopIfTrue="1" operator="lessThan">
      <formula>0</formula>
    </cfRule>
  </conditionalFormatting>
  <conditionalFormatting sqref="I12:I15">
    <cfRule type="cellIs" dxfId="139" priority="97" stopIfTrue="1" operator="lessThan">
      <formula>0</formula>
    </cfRule>
  </conditionalFormatting>
  <conditionalFormatting sqref="I12:I15">
    <cfRule type="cellIs" dxfId="138" priority="96" stopIfTrue="1" operator="lessThan">
      <formula>0</formula>
    </cfRule>
  </conditionalFormatting>
  <conditionalFormatting sqref="I12:I15">
    <cfRule type="cellIs" dxfId="137" priority="95" stopIfTrue="1" operator="lessThan">
      <formula>0</formula>
    </cfRule>
  </conditionalFormatting>
  <conditionalFormatting sqref="I12:I15">
    <cfRule type="cellIs" dxfId="136" priority="94" stopIfTrue="1" operator="lessThan">
      <formula>0</formula>
    </cfRule>
  </conditionalFormatting>
  <conditionalFormatting sqref="I12:I15">
    <cfRule type="cellIs" dxfId="135" priority="93" stopIfTrue="1" operator="lessThan">
      <formula>0</formula>
    </cfRule>
  </conditionalFormatting>
  <conditionalFormatting sqref="I12:I15">
    <cfRule type="cellIs" dxfId="134" priority="92" stopIfTrue="1" operator="lessThan">
      <formula>0</formula>
    </cfRule>
  </conditionalFormatting>
  <conditionalFormatting sqref="I12:I15">
    <cfRule type="cellIs" dxfId="133" priority="91" stopIfTrue="1" operator="lessThan">
      <formula>0</formula>
    </cfRule>
  </conditionalFormatting>
  <conditionalFormatting sqref="I12:I15">
    <cfRule type="cellIs" dxfId="132" priority="90" stopIfTrue="1" operator="lessThan">
      <formula>0</formula>
    </cfRule>
  </conditionalFormatting>
  <conditionalFormatting sqref="I12:I15">
    <cfRule type="cellIs" dxfId="131" priority="89" stopIfTrue="1" operator="lessThan">
      <formula>0</formula>
    </cfRule>
  </conditionalFormatting>
  <conditionalFormatting sqref="I21">
    <cfRule type="cellIs" dxfId="130" priority="88" stopIfTrue="1" operator="lessThan">
      <formula>0</formula>
    </cfRule>
  </conditionalFormatting>
  <conditionalFormatting sqref="I21">
    <cfRule type="cellIs" dxfId="129" priority="87" stopIfTrue="1" operator="lessThan">
      <formula>0</formula>
    </cfRule>
  </conditionalFormatting>
  <conditionalFormatting sqref="I21">
    <cfRule type="cellIs" dxfId="128" priority="86" stopIfTrue="1" operator="lessThan">
      <formula>0</formula>
    </cfRule>
  </conditionalFormatting>
  <conditionalFormatting sqref="I21">
    <cfRule type="cellIs" dxfId="127" priority="85" stopIfTrue="1" operator="lessThan">
      <formula>0</formula>
    </cfRule>
  </conditionalFormatting>
  <conditionalFormatting sqref="I21">
    <cfRule type="cellIs" dxfId="126" priority="84" stopIfTrue="1" operator="lessThan">
      <formula>0</formula>
    </cfRule>
  </conditionalFormatting>
  <conditionalFormatting sqref="I21">
    <cfRule type="cellIs" dxfId="125" priority="83" stopIfTrue="1" operator="lessThan">
      <formula>0</formula>
    </cfRule>
  </conditionalFormatting>
  <conditionalFormatting sqref="I21">
    <cfRule type="cellIs" dxfId="124" priority="82" stopIfTrue="1" operator="lessThan">
      <formula>0</formula>
    </cfRule>
  </conditionalFormatting>
  <conditionalFormatting sqref="I21">
    <cfRule type="cellIs" dxfId="123" priority="81" stopIfTrue="1" operator="lessThan">
      <formula>0</formula>
    </cfRule>
  </conditionalFormatting>
  <conditionalFormatting sqref="I21">
    <cfRule type="cellIs" dxfId="122" priority="80" stopIfTrue="1" operator="lessThan">
      <formula>0</formula>
    </cfRule>
  </conditionalFormatting>
  <conditionalFormatting sqref="I21">
    <cfRule type="cellIs" dxfId="121" priority="79" stopIfTrue="1" operator="lessThan">
      <formula>0</formula>
    </cfRule>
  </conditionalFormatting>
  <conditionalFormatting sqref="I21">
    <cfRule type="cellIs" dxfId="120" priority="78" stopIfTrue="1" operator="lessThan">
      <formula>0</formula>
    </cfRule>
  </conditionalFormatting>
  <conditionalFormatting sqref="I21">
    <cfRule type="cellIs" dxfId="119" priority="77" stopIfTrue="1" operator="lessThan">
      <formula>0</formula>
    </cfRule>
  </conditionalFormatting>
  <conditionalFormatting sqref="I21">
    <cfRule type="cellIs" dxfId="118" priority="76" stopIfTrue="1" operator="lessThan">
      <formula>0</formula>
    </cfRule>
  </conditionalFormatting>
  <conditionalFormatting sqref="I21">
    <cfRule type="cellIs" dxfId="117" priority="75" stopIfTrue="1" operator="lessThan">
      <formula>0</formula>
    </cfRule>
  </conditionalFormatting>
  <conditionalFormatting sqref="I21">
    <cfRule type="cellIs" dxfId="116" priority="74" stopIfTrue="1" operator="lessThan">
      <formula>0</formula>
    </cfRule>
  </conditionalFormatting>
  <conditionalFormatting sqref="I21">
    <cfRule type="cellIs" dxfId="115" priority="73" stopIfTrue="1" operator="lessThan">
      <formula>0</formula>
    </cfRule>
  </conditionalFormatting>
  <conditionalFormatting sqref="I21">
    <cfRule type="cellIs" dxfId="114" priority="72" stopIfTrue="1" operator="lessThan">
      <formula>0</formula>
    </cfRule>
  </conditionalFormatting>
  <conditionalFormatting sqref="I21">
    <cfRule type="cellIs" dxfId="113" priority="71" stopIfTrue="1" operator="lessThan">
      <formula>0</formula>
    </cfRule>
  </conditionalFormatting>
  <conditionalFormatting sqref="I21">
    <cfRule type="cellIs" dxfId="112" priority="70" stopIfTrue="1" operator="lessThan">
      <formula>0</formula>
    </cfRule>
  </conditionalFormatting>
  <conditionalFormatting sqref="I21">
    <cfRule type="cellIs" dxfId="111" priority="69" stopIfTrue="1" operator="lessThan">
      <formula>0</formula>
    </cfRule>
  </conditionalFormatting>
  <conditionalFormatting sqref="I21">
    <cfRule type="cellIs" dxfId="110" priority="68" stopIfTrue="1" operator="lessThan">
      <formula>0</formula>
    </cfRule>
  </conditionalFormatting>
  <conditionalFormatting sqref="I21">
    <cfRule type="cellIs" dxfId="109" priority="67" stopIfTrue="1" operator="lessThan">
      <formula>0</formula>
    </cfRule>
  </conditionalFormatting>
  <conditionalFormatting sqref="I21">
    <cfRule type="cellIs" dxfId="108" priority="66" stopIfTrue="1" operator="lessThan">
      <formula>0</formula>
    </cfRule>
  </conditionalFormatting>
  <conditionalFormatting sqref="I21">
    <cfRule type="cellIs" dxfId="107" priority="65" stopIfTrue="1" operator="lessThan">
      <formula>0</formula>
    </cfRule>
  </conditionalFormatting>
  <conditionalFormatting sqref="I21">
    <cfRule type="cellIs" dxfId="106" priority="64" stopIfTrue="1" operator="lessThan">
      <formula>0</formula>
    </cfRule>
  </conditionalFormatting>
  <conditionalFormatting sqref="I21">
    <cfRule type="cellIs" dxfId="105" priority="63" stopIfTrue="1" operator="lessThan">
      <formula>0</formula>
    </cfRule>
  </conditionalFormatting>
  <conditionalFormatting sqref="I21">
    <cfRule type="cellIs" dxfId="104" priority="62" stopIfTrue="1" operator="lessThan">
      <formula>0</formula>
    </cfRule>
  </conditionalFormatting>
  <conditionalFormatting sqref="I21">
    <cfRule type="cellIs" dxfId="103" priority="61" stopIfTrue="1" operator="lessThan">
      <formula>0</formula>
    </cfRule>
  </conditionalFormatting>
  <conditionalFormatting sqref="I21">
    <cfRule type="cellIs" dxfId="102" priority="60" stopIfTrue="1" operator="lessThan">
      <formula>0</formula>
    </cfRule>
  </conditionalFormatting>
  <conditionalFormatting sqref="I21">
    <cfRule type="cellIs" dxfId="101" priority="59" stopIfTrue="1" operator="lessThan">
      <formula>0</formula>
    </cfRule>
  </conditionalFormatting>
  <conditionalFormatting sqref="I21">
    <cfRule type="cellIs" dxfId="100" priority="58" stopIfTrue="1" operator="lessThan">
      <formula>0</formula>
    </cfRule>
  </conditionalFormatting>
  <conditionalFormatting sqref="I21">
    <cfRule type="cellIs" dxfId="99" priority="57" stopIfTrue="1" operator="lessThan">
      <formula>0</formula>
    </cfRule>
  </conditionalFormatting>
  <conditionalFormatting sqref="I21">
    <cfRule type="cellIs" dxfId="98" priority="56" stopIfTrue="1" operator="lessThan">
      <formula>0</formula>
    </cfRule>
  </conditionalFormatting>
  <conditionalFormatting sqref="I27">
    <cfRule type="cellIs" dxfId="97" priority="55" stopIfTrue="1" operator="lessThan">
      <formula>0</formula>
    </cfRule>
  </conditionalFormatting>
  <conditionalFormatting sqref="I27">
    <cfRule type="cellIs" dxfId="96" priority="54" stopIfTrue="1" operator="lessThan">
      <formula>0</formula>
    </cfRule>
  </conditionalFormatting>
  <conditionalFormatting sqref="I27">
    <cfRule type="cellIs" dxfId="95" priority="53" stopIfTrue="1" operator="lessThan">
      <formula>0</formula>
    </cfRule>
  </conditionalFormatting>
  <conditionalFormatting sqref="I27">
    <cfRule type="cellIs" dxfId="94" priority="52" stopIfTrue="1" operator="lessThan">
      <formula>0</formula>
    </cfRule>
  </conditionalFormatting>
  <conditionalFormatting sqref="I27">
    <cfRule type="cellIs" dxfId="93" priority="51" stopIfTrue="1" operator="lessThan">
      <formula>0</formula>
    </cfRule>
  </conditionalFormatting>
  <conditionalFormatting sqref="I27">
    <cfRule type="cellIs" dxfId="92" priority="50" stopIfTrue="1" operator="lessThan">
      <formula>0</formula>
    </cfRule>
  </conditionalFormatting>
  <conditionalFormatting sqref="I27">
    <cfRule type="cellIs" dxfId="91" priority="49" stopIfTrue="1" operator="lessThan">
      <formula>0</formula>
    </cfRule>
  </conditionalFormatting>
  <conditionalFormatting sqref="I27">
    <cfRule type="cellIs" dxfId="90" priority="48" stopIfTrue="1" operator="lessThan">
      <formula>0</formula>
    </cfRule>
  </conditionalFormatting>
  <conditionalFormatting sqref="I27">
    <cfRule type="cellIs" dxfId="89" priority="47" stopIfTrue="1" operator="lessThan">
      <formula>0</formula>
    </cfRule>
  </conditionalFormatting>
  <conditionalFormatting sqref="I27">
    <cfRule type="cellIs" dxfId="88" priority="46" stopIfTrue="1" operator="lessThan">
      <formula>0</formula>
    </cfRule>
  </conditionalFormatting>
  <conditionalFormatting sqref="I27">
    <cfRule type="cellIs" dxfId="87" priority="45" stopIfTrue="1" operator="lessThan">
      <formula>0</formula>
    </cfRule>
  </conditionalFormatting>
  <conditionalFormatting sqref="I33:I38">
    <cfRule type="cellIs" dxfId="86" priority="44" stopIfTrue="1" operator="lessThan">
      <formula>0</formula>
    </cfRule>
  </conditionalFormatting>
  <conditionalFormatting sqref="I33:I38">
    <cfRule type="cellIs" dxfId="85" priority="43" stopIfTrue="1" operator="lessThan">
      <formula>0</formula>
    </cfRule>
  </conditionalFormatting>
  <conditionalFormatting sqref="I33:I38">
    <cfRule type="cellIs" dxfId="84" priority="42" stopIfTrue="1" operator="lessThan">
      <formula>0</formula>
    </cfRule>
  </conditionalFormatting>
  <conditionalFormatting sqref="I33:I38">
    <cfRule type="cellIs" dxfId="83" priority="41" stopIfTrue="1" operator="lessThan">
      <formula>0</formula>
    </cfRule>
  </conditionalFormatting>
  <conditionalFormatting sqref="I33:I38">
    <cfRule type="cellIs" dxfId="82" priority="40" stopIfTrue="1" operator="lessThan">
      <formula>0</formula>
    </cfRule>
  </conditionalFormatting>
  <conditionalFormatting sqref="I33:I38">
    <cfRule type="cellIs" dxfId="81" priority="39" stopIfTrue="1" operator="lessThan">
      <formula>0</formula>
    </cfRule>
  </conditionalFormatting>
  <conditionalFormatting sqref="I33:I38">
    <cfRule type="cellIs" dxfId="80" priority="38" stopIfTrue="1" operator="lessThan">
      <formula>0</formula>
    </cfRule>
  </conditionalFormatting>
  <conditionalFormatting sqref="I33:I38">
    <cfRule type="cellIs" dxfId="79" priority="37" stopIfTrue="1" operator="lessThan">
      <formula>0</formula>
    </cfRule>
  </conditionalFormatting>
  <conditionalFormatting sqref="I33:I38">
    <cfRule type="cellIs" dxfId="78" priority="36" stopIfTrue="1" operator="lessThan">
      <formula>0</formula>
    </cfRule>
  </conditionalFormatting>
  <conditionalFormatting sqref="I33:I38">
    <cfRule type="cellIs" dxfId="77" priority="35" stopIfTrue="1" operator="lessThan">
      <formula>0</formula>
    </cfRule>
  </conditionalFormatting>
  <conditionalFormatting sqref="I33:I38">
    <cfRule type="cellIs" dxfId="76" priority="34" stopIfTrue="1" operator="lessThan">
      <formula>0</formula>
    </cfRule>
  </conditionalFormatting>
  <conditionalFormatting sqref="I33:I34">
    <cfRule type="cellIs" dxfId="75" priority="33" stopIfTrue="1" operator="lessThan">
      <formula>0</formula>
    </cfRule>
  </conditionalFormatting>
  <conditionalFormatting sqref="I33:I34">
    <cfRule type="cellIs" dxfId="74" priority="32" stopIfTrue="1" operator="lessThan">
      <formula>0</formula>
    </cfRule>
  </conditionalFormatting>
  <conditionalFormatting sqref="I33:I34">
    <cfRule type="cellIs" dxfId="73" priority="31" stopIfTrue="1" operator="lessThan">
      <formula>0</formula>
    </cfRule>
  </conditionalFormatting>
  <conditionalFormatting sqref="I33:I34">
    <cfRule type="cellIs" dxfId="72" priority="30" stopIfTrue="1" operator="lessThan">
      <formula>0</formula>
    </cfRule>
  </conditionalFormatting>
  <conditionalFormatting sqref="I33:I34">
    <cfRule type="cellIs" dxfId="71" priority="29" stopIfTrue="1" operator="lessThan">
      <formula>0</formula>
    </cfRule>
  </conditionalFormatting>
  <conditionalFormatting sqref="I33:I34">
    <cfRule type="cellIs" dxfId="70" priority="28" stopIfTrue="1" operator="lessThan">
      <formula>0</formula>
    </cfRule>
  </conditionalFormatting>
  <conditionalFormatting sqref="I33:I34">
    <cfRule type="cellIs" dxfId="69" priority="27" stopIfTrue="1" operator="lessThan">
      <formula>0</formula>
    </cfRule>
  </conditionalFormatting>
  <conditionalFormatting sqref="I33:I34">
    <cfRule type="cellIs" dxfId="68" priority="26" stopIfTrue="1" operator="lessThan">
      <formula>0</formula>
    </cfRule>
  </conditionalFormatting>
  <conditionalFormatting sqref="I33:I34">
    <cfRule type="cellIs" dxfId="67" priority="25" stopIfTrue="1" operator="lessThan">
      <formula>0</formula>
    </cfRule>
  </conditionalFormatting>
  <conditionalFormatting sqref="I33:I34">
    <cfRule type="cellIs" dxfId="66" priority="24" stopIfTrue="1" operator="lessThan">
      <formula>0</formula>
    </cfRule>
  </conditionalFormatting>
  <conditionalFormatting sqref="I33:I34">
    <cfRule type="cellIs" dxfId="65" priority="23" stopIfTrue="1" operator="lessThan">
      <formula>0</formula>
    </cfRule>
  </conditionalFormatting>
  <conditionalFormatting sqref="I52">
    <cfRule type="cellIs" dxfId="64" priority="22" stopIfTrue="1" operator="lessThan">
      <formula>0</formula>
    </cfRule>
  </conditionalFormatting>
  <conditionalFormatting sqref="I52">
    <cfRule type="cellIs" dxfId="63" priority="21" stopIfTrue="1" operator="lessThan">
      <formula>0</formula>
    </cfRule>
  </conditionalFormatting>
  <conditionalFormatting sqref="I52">
    <cfRule type="cellIs" dxfId="62" priority="20" stopIfTrue="1" operator="lessThan">
      <formula>0</formula>
    </cfRule>
  </conditionalFormatting>
  <conditionalFormatting sqref="I52">
    <cfRule type="cellIs" dxfId="61" priority="19" stopIfTrue="1" operator="lessThan">
      <formula>0</formula>
    </cfRule>
  </conditionalFormatting>
  <conditionalFormatting sqref="I52">
    <cfRule type="cellIs" dxfId="60" priority="18" stopIfTrue="1" operator="lessThan">
      <formula>0</formula>
    </cfRule>
  </conditionalFormatting>
  <conditionalFormatting sqref="I52">
    <cfRule type="cellIs" dxfId="59" priority="17" stopIfTrue="1" operator="lessThan">
      <formula>0</formula>
    </cfRule>
  </conditionalFormatting>
  <conditionalFormatting sqref="I52">
    <cfRule type="cellIs" dxfId="58" priority="16" stopIfTrue="1" operator="lessThan">
      <formula>0</formula>
    </cfRule>
  </conditionalFormatting>
  <conditionalFormatting sqref="I52">
    <cfRule type="cellIs" dxfId="57" priority="15" stopIfTrue="1" operator="lessThan">
      <formula>0</formula>
    </cfRule>
  </conditionalFormatting>
  <conditionalFormatting sqref="I52">
    <cfRule type="cellIs" dxfId="56" priority="14" stopIfTrue="1" operator="lessThan">
      <formula>0</formula>
    </cfRule>
  </conditionalFormatting>
  <conditionalFormatting sqref="I52">
    <cfRule type="cellIs" dxfId="55" priority="13" stopIfTrue="1" operator="lessThan">
      <formula>0</formula>
    </cfRule>
  </conditionalFormatting>
  <conditionalFormatting sqref="I52">
    <cfRule type="cellIs" dxfId="54" priority="12" stopIfTrue="1" operator="lessThan">
      <formula>0</formula>
    </cfRule>
  </conditionalFormatting>
  <conditionalFormatting sqref="I52">
    <cfRule type="cellIs" dxfId="53" priority="11" stopIfTrue="1" operator="lessThan">
      <formula>0</formula>
    </cfRule>
  </conditionalFormatting>
  <conditionalFormatting sqref="I52">
    <cfRule type="cellIs" dxfId="52" priority="10" stopIfTrue="1" operator="lessThan">
      <formula>0</formula>
    </cfRule>
  </conditionalFormatting>
  <conditionalFormatting sqref="I52">
    <cfRule type="cellIs" dxfId="51" priority="9" stopIfTrue="1" operator="lessThan">
      <formula>0</formula>
    </cfRule>
  </conditionalFormatting>
  <conditionalFormatting sqref="I52">
    <cfRule type="cellIs" dxfId="50" priority="8" stopIfTrue="1" operator="lessThan">
      <formula>0</formula>
    </cfRule>
  </conditionalFormatting>
  <conditionalFormatting sqref="I52">
    <cfRule type="cellIs" dxfId="49" priority="7" stopIfTrue="1" operator="lessThan">
      <formula>0</formula>
    </cfRule>
  </conditionalFormatting>
  <conditionalFormatting sqref="I52">
    <cfRule type="cellIs" dxfId="48" priority="6" stopIfTrue="1" operator="lessThan">
      <formula>0</formula>
    </cfRule>
  </conditionalFormatting>
  <conditionalFormatting sqref="I52">
    <cfRule type="cellIs" dxfId="47" priority="5" stopIfTrue="1" operator="lessThan">
      <formula>0</formula>
    </cfRule>
  </conditionalFormatting>
  <conditionalFormatting sqref="I52">
    <cfRule type="cellIs" dxfId="46" priority="4" stopIfTrue="1" operator="lessThan">
      <formula>0</formula>
    </cfRule>
  </conditionalFormatting>
  <conditionalFormatting sqref="I52">
    <cfRule type="cellIs" dxfId="45" priority="3" stopIfTrue="1" operator="lessThan">
      <formula>0</formula>
    </cfRule>
  </conditionalFormatting>
  <conditionalFormatting sqref="I52">
    <cfRule type="cellIs" dxfId="44" priority="2" stopIfTrue="1" operator="lessThan">
      <formula>0</formula>
    </cfRule>
  </conditionalFormatting>
  <conditionalFormatting sqref="I52">
    <cfRule type="cellIs" dxfId="43" priority="1" stopIfTrue="1" operator="lessThan">
      <formula>0</formula>
    </cfRule>
  </conditionalFormatting>
  <printOptions horizontalCentered="1" verticalCentered="1"/>
  <pageMargins left="0.5" right="0.5" top="1.43" bottom="0.61" header="0.52" footer="0.25"/>
  <pageSetup scale="50" orientation="landscape" r:id="rId1"/>
  <headerFooter scaleWithDoc="0">
    <oddHeader>&amp;L&amp;G</oddHeader>
    <oddFooter>&amp;Cwww.belfieldinc.com&amp;RPage &amp;P</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9226" r:id="rId5" name="Button 10">
              <controlPr defaultSize="0" print="0" autoFill="0" autoPict="0" macro="[0]!PLCOMPARISONS_Button20_Click">
                <anchor>
                  <from>
                    <xdr:col>0</xdr:col>
                    <xdr:colOff>9525</xdr:colOff>
                    <xdr:row>0</xdr:row>
                    <xdr:rowOff>0</xdr:rowOff>
                  </from>
                  <to>
                    <xdr:col>1</xdr:col>
                    <xdr:colOff>342900</xdr:colOff>
                    <xdr:row>1</xdr:row>
                    <xdr:rowOff>85725</xdr:rowOff>
                  </to>
                </anchor>
              </controlPr>
            </control>
          </mc:Choice>
        </mc:AlternateContent>
        <mc:AlternateContent xmlns:mc="http://schemas.openxmlformats.org/markup-compatibility/2006">
          <mc:Choice Requires="x14">
            <control shapeId="9227" r:id="rId6" name="Button 11">
              <controlPr defaultSize="0" print="0" autoFill="0" autoPict="0" macro="[0]!BALANCESHTCOMPARISONS_Button11_Click">
                <anchor>
                  <from>
                    <xdr:col>2</xdr:col>
                    <xdr:colOff>428625</xdr:colOff>
                    <xdr:row>60</xdr:row>
                    <xdr:rowOff>152400</xdr:rowOff>
                  </from>
                  <to>
                    <xdr:col>2</xdr:col>
                    <xdr:colOff>1304925</xdr:colOff>
                    <xdr:row>64</xdr:row>
                    <xdr:rowOff>104775</xdr:rowOff>
                  </to>
                </anchor>
              </controlPr>
            </control>
          </mc:Choice>
        </mc:AlternateContent>
        <mc:AlternateContent xmlns:mc="http://schemas.openxmlformats.org/markup-compatibility/2006">
          <mc:Choice Requires="x14">
            <control shapeId="9229" r:id="rId7" name="Button 13">
              <controlPr defaultSize="0" print="0" autoFill="0" autoPict="0" macro="[0]!BALANCESHTCOMPARISONS_Button13_Click">
                <anchor>
                  <from>
                    <xdr:col>5</xdr:col>
                    <xdr:colOff>476250</xdr:colOff>
                    <xdr:row>60</xdr:row>
                    <xdr:rowOff>142875</xdr:rowOff>
                  </from>
                  <to>
                    <xdr:col>5</xdr:col>
                    <xdr:colOff>1343025</xdr:colOff>
                    <xdr:row>64</xdr:row>
                    <xdr:rowOff>104775</xdr:rowOff>
                  </to>
                </anchor>
              </controlPr>
            </control>
          </mc:Choice>
        </mc:AlternateContent>
        <mc:AlternateContent xmlns:mc="http://schemas.openxmlformats.org/markup-compatibility/2006">
          <mc:Choice Requires="x14">
            <control shapeId="9231" r:id="rId8" name="Button 15">
              <controlPr defaultSize="0" print="0" autoFill="0" autoPict="0" macro="[0]!BALANCESHTCOMPARISONS_Button15_Click">
                <anchor>
                  <from>
                    <xdr:col>11</xdr:col>
                    <xdr:colOff>504825</xdr:colOff>
                    <xdr:row>60</xdr:row>
                    <xdr:rowOff>114300</xdr:rowOff>
                  </from>
                  <to>
                    <xdr:col>11</xdr:col>
                    <xdr:colOff>1323975</xdr:colOff>
                    <xdr:row>64</xdr:row>
                    <xdr:rowOff>0</xdr:rowOff>
                  </to>
                </anchor>
              </controlPr>
            </control>
          </mc:Choice>
        </mc:AlternateContent>
        <mc:AlternateContent xmlns:mc="http://schemas.openxmlformats.org/markup-compatibility/2006">
          <mc:Choice Requires="x14">
            <control shapeId="9233" r:id="rId9" name="Button 17">
              <controlPr defaultSize="0" print="0" autoFill="0" autoPict="0" macro="[0]!BALANCESHTCOMPARISONS_Button17_Click">
                <anchor>
                  <from>
                    <xdr:col>8</xdr:col>
                    <xdr:colOff>581025</xdr:colOff>
                    <xdr:row>60</xdr:row>
                    <xdr:rowOff>95250</xdr:rowOff>
                  </from>
                  <to>
                    <xdr:col>9</xdr:col>
                    <xdr:colOff>19050</xdr:colOff>
                    <xdr:row>64</xdr:row>
                    <xdr:rowOff>38100</xdr:rowOff>
                  </to>
                </anchor>
              </controlPr>
            </control>
          </mc:Choice>
        </mc:AlternateContent>
        <mc:AlternateContent xmlns:mc="http://schemas.openxmlformats.org/markup-compatibility/2006">
          <mc:Choice Requires="x14">
            <control shapeId="9234" r:id="rId10" name="Button 18">
              <controlPr defaultSize="0" print="0" autoFill="0" autoPict="0" macro="[0]!BALANCESHTCOMPARISONS_Button18_Click">
                <anchor>
                  <from>
                    <xdr:col>13</xdr:col>
                    <xdr:colOff>304800</xdr:colOff>
                    <xdr:row>0</xdr:row>
                    <xdr:rowOff>238125</xdr:rowOff>
                  </from>
                  <to>
                    <xdr:col>15</xdr:col>
                    <xdr:colOff>266700</xdr:colOff>
                    <xdr:row>2</xdr:row>
                    <xdr:rowOff>104775</xdr:rowOff>
                  </to>
                </anchor>
              </controlPr>
            </control>
          </mc:Choice>
        </mc:AlternateContent>
        <mc:AlternateContent xmlns:mc="http://schemas.openxmlformats.org/markup-compatibility/2006">
          <mc:Choice Requires="x14">
            <control shapeId="9235" r:id="rId11" name="Button 19">
              <controlPr defaultSize="0" print="0" autoFill="0" autoPict="0" macro="[0]!print_sheet">
                <anchor>
                  <from>
                    <xdr:col>13</xdr:col>
                    <xdr:colOff>419100</xdr:colOff>
                    <xdr:row>3</xdr:row>
                    <xdr:rowOff>0</xdr:rowOff>
                  </from>
                  <to>
                    <xdr:col>15</xdr:col>
                    <xdr:colOff>190500</xdr:colOff>
                    <xdr:row>6</xdr:row>
                    <xdr:rowOff>9525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FF00"/>
    <pageSetUpPr fitToPage="1"/>
  </sheetPr>
  <dimension ref="A1:O22"/>
  <sheetViews>
    <sheetView showGridLines="0" showRowColHeaders="0" showRuler="0" view="pageLayout" zoomScale="70" zoomScaleNormal="70" zoomScalePageLayoutView="70" workbookViewId="0"/>
  </sheetViews>
  <sheetFormatPr defaultColWidth="9.140625" defaultRowHeight="12.75"/>
  <cols>
    <col min="1" max="1" width="19" style="1" customWidth="1"/>
    <col min="2" max="2" width="20.7109375" style="1" customWidth="1"/>
    <col min="3" max="3" width="11.7109375" style="1" customWidth="1"/>
    <col min="4" max="4" width="20.7109375" style="1" customWidth="1"/>
    <col min="5" max="5" width="11.7109375" style="1" customWidth="1"/>
    <col min="6" max="6" width="20.7109375" style="1" customWidth="1"/>
    <col min="7" max="7" width="11.7109375" style="1" customWidth="1"/>
    <col min="8" max="8" width="20.7109375" style="1" customWidth="1"/>
    <col min="9" max="9" width="11.7109375" style="1" customWidth="1"/>
    <col min="10" max="10" width="20.7109375" style="1" customWidth="1"/>
    <col min="11" max="11" width="11.7109375" style="1" customWidth="1"/>
    <col min="12" max="13" width="9.140625" style="1"/>
    <col min="14" max="14" width="16.140625" style="56" customWidth="1"/>
    <col min="15" max="16384" width="9.140625" style="1"/>
  </cols>
  <sheetData>
    <row r="1" spans="1:15" ht="26.1" customHeight="1">
      <c r="A1"/>
      <c r="B1"/>
      <c r="C1"/>
      <c r="D1"/>
      <c r="E1"/>
      <c r="F1" s="190" t="str">
        <f>REPT('BASIC CLIENT INFO'!B2,1)</f>
        <v/>
      </c>
      <c r="G1"/>
      <c r="H1"/>
      <c r="I1"/>
      <c r="J1"/>
    </row>
    <row r="2" spans="1:15" ht="26.1" customHeight="1">
      <c r="A2" s="3"/>
      <c r="B2"/>
      <c r="C2"/>
      <c r="D2"/>
      <c r="E2" s="187" t="str">
        <f>REPT('BASIC CLIENT INFO'!B3,1)</f>
        <v>Survey #</v>
      </c>
      <c r="F2" s="194"/>
      <c r="G2" s="193" t="str">
        <f>REPT('BASIC CLIENT INFO'!D3,1)</f>
        <v/>
      </c>
      <c r="H2"/>
      <c r="I2"/>
      <c r="J2"/>
      <c r="K2"/>
      <c r="L2"/>
    </row>
    <row r="3" spans="1:15" ht="26.1" customHeight="1">
      <c r="A3"/>
      <c r="B3" s="54" t="s">
        <v>336</v>
      </c>
      <c r="C3" s="21"/>
      <c r="D3" s="1224" t="s">
        <v>500</v>
      </c>
      <c r="E3" s="1224"/>
      <c r="F3" s="1224"/>
      <c r="G3" s="1224"/>
      <c r="H3" s="1224"/>
      <c r="I3"/>
      <c r="J3"/>
      <c r="K3"/>
      <c r="L3"/>
    </row>
    <row r="4" spans="1:15" ht="15.75">
      <c r="A4" s="84"/>
      <c r="B4" s="160">
        <f>SUM('P&amp;L COMPARISONS'!K5)</f>
        <v>2022</v>
      </c>
      <c r="C4" s="148"/>
      <c r="D4" s="160">
        <f>SUM('P&amp;L COMPARISONS'!H5)</f>
        <v>2023</v>
      </c>
      <c r="E4" s="149"/>
      <c r="F4" s="141">
        <f>SUM('P&amp;L COMPARISONS'!E5)</f>
        <v>2024</v>
      </c>
      <c r="G4" s="150"/>
      <c r="H4" s="141">
        <f>SUM('P&amp;L COMPARISONS'!B5)</f>
        <v>2025</v>
      </c>
      <c r="I4" s="150"/>
      <c r="J4" s="84"/>
      <c r="K4" s="84"/>
      <c r="L4"/>
      <c r="N4" s="60"/>
    </row>
    <row r="5" spans="1:15" ht="15">
      <c r="A5" s="84" t="s">
        <v>299</v>
      </c>
      <c r="B5" s="74">
        <f>SUM('P&amp;L COMPARISONS'!K6)</f>
        <v>12</v>
      </c>
      <c r="C5" s="161"/>
      <c r="D5" s="74">
        <f>SUM('P&amp;L COMPARISONS'!H6)</f>
        <v>12</v>
      </c>
      <c r="E5" s="161"/>
      <c r="F5" s="76">
        <f>SUM('P&amp;L COMPARISONS'!E6)</f>
        <v>12</v>
      </c>
      <c r="G5" s="76"/>
      <c r="H5" s="76">
        <f>SUM('P&amp;L COMPARISONS'!B6)</f>
        <v>12</v>
      </c>
      <c r="I5" s="84"/>
      <c r="J5" s="84"/>
      <c r="K5" s="84"/>
      <c r="L5"/>
    </row>
    <row r="6" spans="1:15" ht="15.75">
      <c r="A6" s="84"/>
      <c r="B6" s="84"/>
      <c r="C6" s="84"/>
      <c r="D6" s="84"/>
      <c r="E6" s="84"/>
      <c r="F6" s="84"/>
      <c r="G6" s="84"/>
      <c r="H6" s="84"/>
      <c r="I6" s="84"/>
      <c r="J6" s="150" t="s">
        <v>328</v>
      </c>
      <c r="K6" s="84"/>
      <c r="L6"/>
    </row>
    <row r="7" spans="1:15" ht="15.75">
      <c r="A7" s="73" t="s">
        <v>246</v>
      </c>
      <c r="B7" s="802">
        <f>SUM('P&amp;L COMPARISONS'!K8)</f>
        <v>0</v>
      </c>
      <c r="C7" s="162">
        <v>1</v>
      </c>
      <c r="D7" s="802">
        <f>SUM('P&amp;L COMPARISONS'!H8)</f>
        <v>0</v>
      </c>
      <c r="E7" s="162">
        <v>1</v>
      </c>
      <c r="F7" s="802">
        <f>SUM('P&amp;L COMPARISONS'!E8)</f>
        <v>0</v>
      </c>
      <c r="G7" s="162">
        <v>1</v>
      </c>
      <c r="H7" s="802">
        <f>SUM('P&amp;L COMPARISONS'!B8)</f>
        <v>0</v>
      </c>
      <c r="I7" s="162">
        <v>1</v>
      </c>
      <c r="J7" s="803">
        <f>SUM(H7,F7,D7,B7)</f>
        <v>0</v>
      </c>
      <c r="K7" s="108">
        <v>1</v>
      </c>
      <c r="L7"/>
      <c r="N7" s="58" t="s">
        <v>329</v>
      </c>
      <c r="O7" s="2"/>
    </row>
    <row r="8" spans="1:15" ht="15.75">
      <c r="A8" s="150" t="s">
        <v>317</v>
      </c>
      <c r="B8" s="802">
        <f>SUM('P&amp;L COMPARISONS'!K15)</f>
        <v>0</v>
      </c>
      <c r="C8" s="162">
        <f>IFERROR(SUM(B8)/$B$7,0)</f>
        <v>0</v>
      </c>
      <c r="D8" s="802">
        <f>SUM('P&amp;L COMPARISONS'!H15)</f>
        <v>0</v>
      </c>
      <c r="E8" s="162">
        <f>IFERROR(SUM(D8)/$D$7,0)</f>
        <v>0</v>
      </c>
      <c r="F8" s="802">
        <f>SUM('P&amp;L COMPARISONS'!E15)</f>
        <v>0</v>
      </c>
      <c r="G8" s="162">
        <f>IFERROR(SUM(F8)/$F$7,0)</f>
        <v>0</v>
      </c>
      <c r="H8" s="802">
        <f>SUM('P&amp;L COMPARISONS'!B15)</f>
        <v>209272</v>
      </c>
      <c r="I8" s="162">
        <f>IFERROR(SUM(H8)/$H$7,0)</f>
        <v>0</v>
      </c>
      <c r="J8" s="803">
        <f>SUM(H8,F8,D8,B8)</f>
        <v>209272</v>
      </c>
      <c r="K8" s="162">
        <f>IFERROR(SUM(J8)/$J$7,0)</f>
        <v>0</v>
      </c>
      <c r="L8"/>
      <c r="N8" s="59" t="s">
        <v>330</v>
      </c>
      <c r="O8" s="2"/>
    </row>
    <row r="9" spans="1:15" s="2" customFormat="1" ht="18.75" customHeight="1">
      <c r="A9" s="817" t="s">
        <v>262</v>
      </c>
      <c r="B9" s="811">
        <f>SUM(B7-B8)</f>
        <v>0</v>
      </c>
      <c r="C9" s="162">
        <f>IFERROR(SUM(B9)/$B$7,0)</f>
        <v>0</v>
      </c>
      <c r="D9" s="811">
        <f>SUM(D7-D8)</f>
        <v>0</v>
      </c>
      <c r="E9" s="162">
        <f>IFERROR(SUM(D9)/$D$7,0)</f>
        <v>0</v>
      </c>
      <c r="F9" s="811">
        <f>SUM(F7-F8)</f>
        <v>0</v>
      </c>
      <c r="G9" s="162">
        <f>IFERROR(SUM(F9)/$F$7,0)</f>
        <v>0</v>
      </c>
      <c r="H9" s="811">
        <f>SUM(H7-H8)</f>
        <v>-209272</v>
      </c>
      <c r="I9" s="162">
        <f>IFERROR(SUM(H9)/$H$7,0)</f>
        <v>0</v>
      </c>
      <c r="J9" s="811">
        <f>SUM(J7-J8)</f>
        <v>-209272</v>
      </c>
      <c r="K9" s="162">
        <f>IFERROR(SUM(J9)/$J$7,0)</f>
        <v>0</v>
      </c>
      <c r="L9" s="9"/>
      <c r="N9" s="813"/>
    </row>
    <row r="10" spans="1:15" ht="15.75">
      <c r="A10" s="150" t="s">
        <v>320</v>
      </c>
      <c r="B10" s="802">
        <f>SUM('P&amp;L COMPARISONS'!K36)</f>
        <v>-230828</v>
      </c>
      <c r="C10" s="162">
        <f>IFERROR(SUM(B10)/$B$7,0)</f>
        <v>0</v>
      </c>
      <c r="D10" s="802">
        <f>SUM('P&amp;L COMPARISONS'!H36)</f>
        <v>-324886</v>
      </c>
      <c r="E10" s="162">
        <f>IFERROR(SUM(D10)/$D$7,0)</f>
        <v>0</v>
      </c>
      <c r="F10" s="802">
        <f>SUM('P&amp;L COMPARISONS'!E36)</f>
        <v>-300778</v>
      </c>
      <c r="G10" s="162">
        <f>IFERROR(SUM(F10)/$F$7,0)</f>
        <v>0</v>
      </c>
      <c r="H10" s="802">
        <f>SUM('P&amp;L COMPARISONS'!B36)</f>
        <v>-476609</v>
      </c>
      <c r="I10" s="162">
        <f>IFERROR(SUM(H10)/$H$7,0)</f>
        <v>0</v>
      </c>
      <c r="J10" s="803">
        <f>SUM(H10,F10,D10,B10)</f>
        <v>-1333101</v>
      </c>
      <c r="K10" s="162">
        <f>IFERROR(SUM(J10)/$J$7,0)</f>
        <v>0</v>
      </c>
      <c r="L10"/>
      <c r="O10" s="2"/>
    </row>
    <row r="11" spans="1:15" s="815" customFormat="1" ht="30" customHeight="1">
      <c r="A11" s="817" t="s">
        <v>874</v>
      </c>
      <c r="B11" s="811">
        <f>SUM(B7)-B8-B10</f>
        <v>230828</v>
      </c>
      <c r="C11" s="162">
        <f>IFERROR(SUM(B11)/$B$7,0)</f>
        <v>0</v>
      </c>
      <c r="D11" s="811">
        <f>SUM(D7)-D8-D10</f>
        <v>324886</v>
      </c>
      <c r="E11" s="162">
        <f>IFERROR(SUM(D11)/$D$7,0)</f>
        <v>0</v>
      </c>
      <c r="F11" s="811">
        <f>SUM(F7)-F8-F10</f>
        <v>300778</v>
      </c>
      <c r="G11" s="162">
        <f>IFERROR(SUM(F11)/$F$7,0)</f>
        <v>0</v>
      </c>
      <c r="H11" s="811">
        <f>SUM(H7)-H8-H10</f>
        <v>267337</v>
      </c>
      <c r="I11" s="162">
        <f>IFERROR(SUM(H11)/$H$7,0)</f>
        <v>0</v>
      </c>
      <c r="J11" s="1033">
        <f>SUM(H11,F11,D11,B11)</f>
        <v>1123829</v>
      </c>
      <c r="K11" s="162">
        <f>IFERROR(SUM(J11)/$J$7,0)</f>
        <v>0</v>
      </c>
      <c r="L11" s="814"/>
      <c r="N11" s="816"/>
    </row>
    <row r="12" spans="1:15" ht="15">
      <c r="A12" s="84"/>
      <c r="B12" s="802"/>
      <c r="C12" s="162"/>
      <c r="D12" s="802"/>
      <c r="E12" s="133"/>
      <c r="F12" s="807"/>
      <c r="G12" s="163"/>
      <c r="H12" s="807"/>
      <c r="I12" s="163"/>
      <c r="J12" s="807"/>
      <c r="K12" s="163"/>
      <c r="L12"/>
    </row>
    <row r="13" spans="1:15" ht="15.75">
      <c r="A13" s="105"/>
      <c r="B13" s="803"/>
      <c r="C13" s="108">
        <f>SUM(C8,C10,C11)</f>
        <v>0</v>
      </c>
      <c r="D13" s="803"/>
      <c r="E13" s="108">
        <f>SUM(E8,E10,E11)</f>
        <v>0</v>
      </c>
      <c r="F13" s="803"/>
      <c r="G13" s="108">
        <f>SUM(G8,G10,G11)</f>
        <v>0</v>
      </c>
      <c r="H13" s="803"/>
      <c r="I13" s="108">
        <f>SUM(I8,I10,I11)</f>
        <v>0</v>
      </c>
      <c r="J13" s="803"/>
      <c r="K13" s="108">
        <f>SUM(K8,K10,K11)</f>
        <v>0</v>
      </c>
      <c r="L13"/>
    </row>
    <row r="14" spans="1:15" ht="15.75">
      <c r="A14" s="105" t="s">
        <v>331</v>
      </c>
      <c r="B14" s="803"/>
      <c r="C14" s="108"/>
      <c r="D14" s="803"/>
      <c r="E14" s="164"/>
      <c r="F14" s="805"/>
      <c r="G14" s="165"/>
      <c r="H14" s="805"/>
      <c r="I14" s="165"/>
      <c r="J14" s="805"/>
      <c r="K14" s="165"/>
      <c r="L14"/>
    </row>
    <row r="15" spans="1:15" ht="15.75">
      <c r="A15" s="105" t="s">
        <v>332</v>
      </c>
      <c r="B15" s="803">
        <f>SUM('P&amp;L COMPARISONS'!K28)</f>
        <v>0</v>
      </c>
      <c r="C15" s="162">
        <f>IFERROR(SUM(B15)/$B$7,0)</f>
        <v>0</v>
      </c>
      <c r="D15" s="805">
        <f>SUM('P&amp;L COMPARISONS'!H28)</f>
        <v>0</v>
      </c>
      <c r="E15" s="162">
        <f>IFERROR(SUM(D15)/$D$7,0)</f>
        <v>0</v>
      </c>
      <c r="F15" s="803">
        <f>SUM('P&amp;L COMPARISONS'!E28)</f>
        <v>0</v>
      </c>
      <c r="G15" s="162">
        <f>IFERROR(SUM(F15)/$F$7,0)</f>
        <v>0</v>
      </c>
      <c r="H15" s="803">
        <f>SUM('P&amp;L COMPARISONS'!B28)</f>
        <v>0</v>
      </c>
      <c r="I15" s="162">
        <f>IFERROR(SUM(H15)/$H$7,0)</f>
        <v>0</v>
      </c>
      <c r="J15" s="805">
        <f>SUM(H15,F15,D15,B15)</f>
        <v>0</v>
      </c>
      <c r="K15" s="162">
        <f>IFERROR(SUM(J15)/$J$7,0)</f>
        <v>0</v>
      </c>
      <c r="L15"/>
    </row>
    <row r="16" spans="1:15" ht="15.75">
      <c r="A16" s="105" t="s">
        <v>333</v>
      </c>
      <c r="B16" s="989">
        <v>0</v>
      </c>
      <c r="C16" s="162">
        <f>IFERROR(SUM(B16)/$B$7,0)</f>
        <v>0</v>
      </c>
      <c r="D16" s="989">
        <v>0</v>
      </c>
      <c r="E16" s="162">
        <f>IFERROR(SUM(D16)/$D$7,0)</f>
        <v>0</v>
      </c>
      <c r="F16" s="989">
        <v>0</v>
      </c>
      <c r="G16" s="162">
        <f>IFERROR(SUM(F16)/$F$7,0)</f>
        <v>0</v>
      </c>
      <c r="H16" s="989">
        <v>0</v>
      </c>
      <c r="I16" s="162">
        <f>IFERROR(SUM(H16)/$H$7,0)</f>
        <v>0</v>
      </c>
      <c r="J16" s="803">
        <f>SUM(H16,F16,D16,B16)</f>
        <v>0</v>
      </c>
      <c r="K16" s="162">
        <f>IFERROR(SUM(J16)/$J$7,0)</f>
        <v>0</v>
      </c>
      <c r="L16"/>
    </row>
    <row r="17" spans="1:13" ht="15.75">
      <c r="A17" s="105"/>
      <c r="B17" s="803"/>
      <c r="C17" s="162"/>
      <c r="D17" s="803"/>
      <c r="E17" s="162"/>
      <c r="F17" s="803"/>
      <c r="G17" s="162"/>
      <c r="H17" s="803"/>
      <c r="I17" s="162"/>
      <c r="J17" s="803"/>
      <c r="K17" s="108"/>
      <c r="L17" s="146"/>
    </row>
    <row r="18" spans="1:13" ht="15.75">
      <c r="A18" s="105" t="s">
        <v>331</v>
      </c>
      <c r="B18" s="804"/>
      <c r="C18" s="163"/>
      <c r="D18" s="806"/>
      <c r="E18" s="163"/>
      <c r="F18" s="807"/>
      <c r="G18" s="163"/>
      <c r="H18" s="807"/>
      <c r="I18" s="163"/>
      <c r="J18" s="808">
        <f>SUM(J7)*('BASIC CLIENT INFO'!E27+K15+K16)</f>
        <v>0</v>
      </c>
      <c r="K18" s="162">
        <f>IFERROR(SUM(J18)/$J$7,0)</f>
        <v>0</v>
      </c>
      <c r="L18" s="763" t="s">
        <v>345</v>
      </c>
      <c r="M18" s="764"/>
    </row>
    <row r="19" spans="1:13" ht="15.75">
      <c r="A19" s="105" t="s">
        <v>334</v>
      </c>
      <c r="B19" s="805">
        <f>SUM(B16,B15,B11)</f>
        <v>230828</v>
      </c>
      <c r="C19" s="162">
        <f>IFERROR(SUM(B19)/$B$7,0)</f>
        <v>0</v>
      </c>
      <c r="D19" s="805">
        <f>SUM(D16,D15,D11)</f>
        <v>324886</v>
      </c>
      <c r="E19" s="162">
        <f>IFERROR(SUM(D19)/$D$7,0)</f>
        <v>0</v>
      </c>
      <c r="F19" s="805">
        <f>SUM(F16,F15,F11)</f>
        <v>300778</v>
      </c>
      <c r="G19" s="162">
        <f>IFERROR(SUM(F19)/$F$7,0)</f>
        <v>0</v>
      </c>
      <c r="H19" s="805">
        <f>SUM(H16,H15,H11)</f>
        <v>267337</v>
      </c>
      <c r="I19" s="162">
        <f>IFERROR(SUM(H19)/$H$7,0)</f>
        <v>0</v>
      </c>
      <c r="J19" s="805">
        <f>SUM(H19,F19,D19,B19)</f>
        <v>1123829</v>
      </c>
      <c r="K19" s="162">
        <f>IFERROR(SUM(J19)/$J$7,0)</f>
        <v>0</v>
      </c>
      <c r="L19" s="244" t="s">
        <v>852</v>
      </c>
      <c r="M19" s="764"/>
    </row>
    <row r="20" spans="1:13" ht="15.75">
      <c r="A20" s="84"/>
      <c r="B20" s="84"/>
      <c r="C20" s="84"/>
      <c r="D20" s="84"/>
      <c r="E20" s="84"/>
      <c r="F20" s="84"/>
      <c r="G20" s="84"/>
      <c r="H20" s="84"/>
      <c r="I20" s="84"/>
      <c r="J20" s="809">
        <f>SUM(J18-J19)</f>
        <v>-1123829</v>
      </c>
      <c r="K20" s="162">
        <f>IFERROR(SUM(J20)/$J$7,0)</f>
        <v>0</v>
      </c>
      <c r="L20" s="765" t="s">
        <v>853</v>
      </c>
      <c r="M20" s="764"/>
    </row>
    <row r="21" spans="1:13" ht="15.75">
      <c r="A21" s="84"/>
      <c r="B21" s="84"/>
      <c r="C21" s="84"/>
      <c r="D21" s="84"/>
      <c r="E21" s="1031"/>
      <c r="F21" s="84"/>
      <c r="G21" s="84"/>
      <c r="H21" s="84"/>
      <c r="I21" s="84"/>
      <c r="J21" s="112"/>
      <c r="K21" s="84"/>
      <c r="L21"/>
    </row>
    <row r="22" spans="1:13">
      <c r="E22" s="1">
        <v>40</v>
      </c>
    </row>
  </sheetData>
  <mergeCells count="1">
    <mergeCell ref="D3:H3"/>
  </mergeCells>
  <phoneticPr fontId="3" type="noConversion"/>
  <conditionalFormatting sqref="A16 A21:D21 F21:J21 C16 E16 G16 A1:J15 I16:J16 A17:J20">
    <cfRule type="cellIs" dxfId="42" priority="13" stopIfTrue="1" operator="lessThan">
      <formula>0</formula>
    </cfRule>
  </conditionalFormatting>
  <conditionalFormatting sqref="K19">
    <cfRule type="cellIs" dxfId="41" priority="3" stopIfTrue="1" operator="lessThan">
      <formula>0</formula>
    </cfRule>
  </conditionalFormatting>
  <conditionalFormatting sqref="K13">
    <cfRule type="cellIs" dxfId="40" priority="11" stopIfTrue="1" operator="lessThan">
      <formula>0</formula>
    </cfRule>
  </conditionalFormatting>
  <conditionalFormatting sqref="K8">
    <cfRule type="cellIs" dxfId="39" priority="10" stopIfTrue="1" operator="lessThan">
      <formula>0</formula>
    </cfRule>
  </conditionalFormatting>
  <conditionalFormatting sqref="K9">
    <cfRule type="cellIs" dxfId="38" priority="9" stopIfTrue="1" operator="lessThan">
      <formula>0</formula>
    </cfRule>
  </conditionalFormatting>
  <conditionalFormatting sqref="K20">
    <cfRule type="cellIs" dxfId="37" priority="1" stopIfTrue="1" operator="lessThan">
      <formula>0</formula>
    </cfRule>
  </conditionalFormatting>
  <conditionalFormatting sqref="K10">
    <cfRule type="cellIs" dxfId="36" priority="8" stopIfTrue="1" operator="lessThan">
      <formula>0</formula>
    </cfRule>
  </conditionalFormatting>
  <conditionalFormatting sqref="K11">
    <cfRule type="cellIs" dxfId="35" priority="7" stopIfTrue="1" operator="lessThan">
      <formula>0</formula>
    </cfRule>
  </conditionalFormatting>
  <conditionalFormatting sqref="K15">
    <cfRule type="cellIs" dxfId="34" priority="6" stopIfTrue="1" operator="lessThan">
      <formula>0</formula>
    </cfRule>
  </conditionalFormatting>
  <conditionalFormatting sqref="K16">
    <cfRule type="cellIs" dxfId="33" priority="5" stopIfTrue="1" operator="lessThan">
      <formula>0</formula>
    </cfRule>
  </conditionalFormatting>
  <conditionalFormatting sqref="K18">
    <cfRule type="cellIs" dxfId="32" priority="4" stopIfTrue="1" operator="lessThan">
      <formula>0</formula>
    </cfRule>
  </conditionalFormatting>
  <printOptions horizontalCentered="1" verticalCentered="1"/>
  <pageMargins left="0.5" right="0.5" top="1.43" bottom="0.61" header="0.52" footer="0.25"/>
  <pageSetup scale="58"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PLCOMPARISONS_Button20_Click">
                <anchor>
                  <from>
                    <xdr:col>0</xdr:col>
                    <xdr:colOff>9525</xdr:colOff>
                    <xdr:row>0</xdr:row>
                    <xdr:rowOff>9525</xdr:rowOff>
                  </from>
                  <to>
                    <xdr:col>1</xdr:col>
                    <xdr:colOff>361950</xdr:colOff>
                    <xdr:row>1</xdr:row>
                    <xdr:rowOff>152400</xdr:rowOff>
                  </to>
                </anchor>
              </controlPr>
            </control>
          </mc:Choice>
        </mc:AlternateContent>
        <mc:AlternateContent xmlns:mc="http://schemas.openxmlformats.org/markup-compatibility/2006">
          <mc:Choice Requires="x14">
            <control shapeId="2051" r:id="rId6" name="Button 3">
              <controlPr defaultSize="0" print="0" autoFill="0" autoPict="0" macro="[0]!print_sheet">
                <anchor>
                  <from>
                    <xdr:col>12</xdr:col>
                    <xdr:colOff>371475</xdr:colOff>
                    <xdr:row>0</xdr:row>
                    <xdr:rowOff>152400</xdr:rowOff>
                  </from>
                  <to>
                    <xdr:col>13</xdr:col>
                    <xdr:colOff>962025</xdr:colOff>
                    <xdr:row>1</xdr:row>
                    <xdr:rowOff>295275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60">
    <tabColor indexed="61"/>
    <pageSetUpPr fitToPage="1"/>
  </sheetPr>
  <dimension ref="A1:N78"/>
  <sheetViews>
    <sheetView showGridLines="0" showRowColHeaders="0" showRuler="0" view="pageLayout" zoomScale="70" zoomScaleNormal="75" zoomScalePageLayoutView="70" workbookViewId="0"/>
  </sheetViews>
  <sheetFormatPr defaultColWidth="9.140625" defaultRowHeight="12.75"/>
  <cols>
    <col min="1" max="1" width="24.140625" customWidth="1"/>
    <col min="2" max="2" width="18.7109375" style="54" customWidth="1"/>
    <col min="3" max="3" width="4.42578125" customWidth="1"/>
    <col min="4" max="4" width="18.7109375" customWidth="1"/>
    <col min="5" max="5" width="3.5703125" customWidth="1"/>
    <col min="6" max="6" width="18.7109375" customWidth="1"/>
    <col min="7" max="7" width="4.140625" customWidth="1"/>
    <col min="8" max="8" width="18.7109375" customWidth="1"/>
    <col min="9" max="9" width="3.85546875" customWidth="1"/>
    <col min="10" max="10" width="12.85546875" customWidth="1"/>
    <col min="11" max="11" width="13" customWidth="1"/>
    <col min="12" max="12" width="19.5703125" customWidth="1"/>
    <col min="13" max="13" width="18.42578125" customWidth="1"/>
  </cols>
  <sheetData>
    <row r="1" spans="1:14" ht="26.25" customHeight="1">
      <c r="A1" s="581"/>
      <c r="B1"/>
      <c r="C1" s="1186"/>
      <c r="D1" s="1186"/>
      <c r="E1" s="1186"/>
      <c r="F1" s="1186"/>
      <c r="G1" s="52"/>
      <c r="H1" s="52"/>
      <c r="I1" s="52"/>
    </row>
    <row r="2" spans="1:14" ht="26.25" customHeight="1">
      <c r="B2"/>
      <c r="C2" s="1180" t="str">
        <f>REPT('BASIC CLIENT INFO'!B2,1)</f>
        <v/>
      </c>
      <c r="D2" s="1180"/>
      <c r="E2" s="1180"/>
      <c r="F2" s="1180"/>
      <c r="G2" s="1180"/>
      <c r="H2" s="1180"/>
      <c r="I2" s="52"/>
    </row>
    <row r="3" spans="1:14" ht="26.25" customHeight="1">
      <c r="B3"/>
      <c r="D3" s="26" t="str">
        <f>REPT('BASIC CLIENT INFO'!B3,1)</f>
        <v>Survey #</v>
      </c>
      <c r="E3" s="1188" t="str">
        <f>REPT('BASIC CLIENT INFO'!D3,1)</f>
        <v/>
      </c>
      <c r="F3" s="1188"/>
      <c r="G3" s="52"/>
      <c r="H3" s="52"/>
      <c r="I3" s="52"/>
    </row>
    <row r="4" spans="1:14" ht="26.25" customHeight="1" thickBot="1">
      <c r="B4" s="1187" t="s">
        <v>881</v>
      </c>
      <c r="C4" s="1187"/>
      <c r="D4" s="1187"/>
      <c r="E4" s="1187"/>
      <c r="F4" s="1187"/>
      <c r="G4" s="1187"/>
      <c r="H4" s="1187"/>
      <c r="I4" s="1187"/>
      <c r="J4" s="1187"/>
    </row>
    <row r="5" spans="1:14" ht="16.5" customHeight="1" thickBot="1">
      <c r="A5" s="5" t="s">
        <v>224</v>
      </c>
      <c r="B5" s="185">
        <f>SUM('P&amp;L COMPARISONS'!B5)</f>
        <v>2025</v>
      </c>
      <c r="D5" s="186">
        <f>SUM('P&amp;L COMPARISONS'!E5)</f>
        <v>2024</v>
      </c>
      <c r="F5" s="186">
        <f>SUM('P&amp;L COMPARISONS'!H5)</f>
        <v>2023</v>
      </c>
      <c r="H5" s="186">
        <f>SUM('P&amp;L COMPARISONS'!K5)</f>
        <v>2022</v>
      </c>
      <c r="I5" s="677"/>
    </row>
    <row r="6" spans="1:14">
      <c r="A6" s="5" t="s">
        <v>252</v>
      </c>
      <c r="B6" s="591">
        <f>SUM('P&amp;L COMPARISONS'!B6)</f>
        <v>12</v>
      </c>
      <c r="D6" s="568">
        <f>SUM('P&amp;L COMPARISONS'!E6)</f>
        <v>12</v>
      </c>
      <c r="F6" s="568">
        <f>SUM('P&amp;L COMPARISONS'!H6)</f>
        <v>12</v>
      </c>
      <c r="H6" s="568">
        <f>SUM('P&amp;L COMPARISONS'!K6)</f>
        <v>12</v>
      </c>
      <c r="I6" s="568"/>
    </row>
    <row r="7" spans="1:14" ht="7.5" customHeight="1" thickBot="1"/>
    <row r="8" spans="1:14" ht="15.75" thickBot="1">
      <c r="A8" s="9" t="s">
        <v>239</v>
      </c>
      <c r="B8" s="15"/>
      <c r="D8" s="15"/>
      <c r="F8" s="15"/>
      <c r="H8" s="15"/>
      <c r="I8" s="15"/>
      <c r="J8" s="688" t="s">
        <v>251</v>
      </c>
      <c r="K8" s="689" t="s">
        <v>250</v>
      </c>
      <c r="L8" s="690" t="s">
        <v>541</v>
      </c>
      <c r="M8" s="203"/>
      <c r="N8" s="203"/>
    </row>
    <row r="9" spans="1:14" ht="6" customHeight="1" thickBot="1">
      <c r="A9" s="9"/>
      <c r="B9" s="15"/>
      <c r="D9" s="15"/>
      <c r="F9" s="15"/>
      <c r="H9" s="15"/>
      <c r="I9" s="15"/>
      <c r="J9" s="15"/>
      <c r="K9" s="15"/>
      <c r="L9" s="691"/>
    </row>
    <row r="10" spans="1:14" ht="15.75" thickBot="1">
      <c r="A10" s="8" t="s">
        <v>230</v>
      </c>
      <c r="B10" s="13"/>
      <c r="C10" s="13"/>
      <c r="D10" s="17"/>
      <c r="E10" s="17"/>
      <c r="F10" s="13"/>
      <c r="G10" s="17"/>
      <c r="H10" s="692"/>
      <c r="I10" s="432"/>
      <c r="J10" s="1225" t="s">
        <v>253</v>
      </c>
      <c r="K10" s="1226"/>
      <c r="L10" s="693" t="s">
        <v>539</v>
      </c>
      <c r="M10" s="521"/>
      <c r="N10" s="9"/>
    </row>
    <row r="11" spans="1:14">
      <c r="A11" s="9" t="s">
        <v>221</v>
      </c>
      <c r="B11" s="676">
        <f>SUM('P&amp;L COMPARISONS'!C11)</f>
        <v>0</v>
      </c>
      <c r="C11" s="7"/>
      <c r="D11" s="676">
        <f>SUM('P&amp;L COMPARISONS'!F11)</f>
        <v>0</v>
      </c>
      <c r="F11" s="676">
        <f>SUM('P&amp;L COMPARISONS'!I11)</f>
        <v>0</v>
      </c>
      <c r="H11" s="674">
        <f>SUM('P&amp;L COMPARISONS'!L11)</f>
        <v>0</v>
      </c>
      <c r="J11" s="694">
        <f>MAX(H11,F11,D11,B11)</f>
        <v>0</v>
      </c>
      <c r="K11" s="694">
        <f>MIN(H11,F11,D11,B11)</f>
        <v>0</v>
      </c>
      <c r="L11" s="695">
        <f>SUM(J11)-K11</f>
        <v>0</v>
      </c>
      <c r="M11" s="94"/>
    </row>
    <row r="12" spans="1:14">
      <c r="A12" s="9" t="s">
        <v>222</v>
      </c>
      <c r="B12" s="674">
        <f>SUM('P&amp;L COMPARISONS'!C12)</f>
        <v>0</v>
      </c>
      <c r="C12" s="7"/>
      <c r="D12" s="674">
        <f>SUM('P&amp;L COMPARISONS'!F12)</f>
        <v>0</v>
      </c>
      <c r="F12" s="674">
        <f>SUM('P&amp;L COMPARISONS'!I12)</f>
        <v>0</v>
      </c>
      <c r="H12" s="674">
        <f>SUM('P&amp;L COMPARISONS'!L12)</f>
        <v>0</v>
      </c>
      <c r="J12" s="696">
        <f>MAX(H12,F12,D12,B12)</f>
        <v>0</v>
      </c>
      <c r="K12" s="696">
        <f>MIN(H12,F12,D12,B12)</f>
        <v>0</v>
      </c>
      <c r="L12" s="697">
        <f>SUM(J12)-K12</f>
        <v>0</v>
      </c>
    </row>
    <row r="13" spans="1:14">
      <c r="A13" s="9" t="str">
        <f>REPT('P&amp;L COMPARISONS'!A13,1)</f>
        <v>Payroll Taxes</v>
      </c>
      <c r="B13" s="674">
        <f>SUM('P&amp;L COMPARISONS'!C13)</f>
        <v>0</v>
      </c>
      <c r="C13" s="7"/>
      <c r="D13" s="674">
        <f>SUM('P&amp;L COMPARISONS'!F13)</f>
        <v>0</v>
      </c>
      <c r="F13" s="674">
        <f>SUM('P&amp;L COMPARISONS'!I13)</f>
        <v>0</v>
      </c>
      <c r="H13" s="674">
        <f>SUM('P&amp;L COMPARISONS'!L13)</f>
        <v>0</v>
      </c>
      <c r="J13" s="696">
        <f>MAX(H13,F13,D13,B13)</f>
        <v>0</v>
      </c>
      <c r="K13" s="696">
        <f>MIN(H13,F13,D13,B13)</f>
        <v>0</v>
      </c>
      <c r="L13" s="697">
        <f>SUM(J13)-K13</f>
        <v>0</v>
      </c>
    </row>
    <row r="14" spans="1:14">
      <c r="A14" s="8" t="s">
        <v>227</v>
      </c>
      <c r="B14" s="674">
        <f>SUM('P&amp;L COMPARISONS'!C14)</f>
        <v>0</v>
      </c>
      <c r="C14" s="7"/>
      <c r="D14" s="674">
        <f>SUM('P&amp;L COMPARISONS'!F14)</f>
        <v>0</v>
      </c>
      <c r="F14" s="674">
        <f>SUM('P&amp;L COMPARISONS'!I14)</f>
        <v>0</v>
      </c>
      <c r="H14" s="674">
        <f>SUM('P&amp;L COMPARISONS'!L14)</f>
        <v>0</v>
      </c>
      <c r="J14" s="696">
        <f>MAX(H14,F14,D14,B14)</f>
        <v>0</v>
      </c>
      <c r="K14" s="696">
        <f>MIN(H14,F14,D14,B14)</f>
        <v>0</v>
      </c>
      <c r="L14" s="697">
        <f>SUM(J14)-K14</f>
        <v>0</v>
      </c>
    </row>
    <row r="15" spans="1:14">
      <c r="A15" s="8" t="s">
        <v>225</v>
      </c>
      <c r="B15" s="674">
        <f>SUM('P&amp;L COMPARISONS'!C15)</f>
        <v>0</v>
      </c>
      <c r="C15" s="7"/>
      <c r="D15" s="674">
        <f>SUM('P&amp;L COMPARISONS'!F15)</f>
        <v>0</v>
      </c>
      <c r="F15" s="674">
        <f>SUM('P&amp;L COMPARISONS'!I15)</f>
        <v>0</v>
      </c>
      <c r="H15" s="674">
        <f>SUM('P&amp;L COMPARISONS'!L15)</f>
        <v>0</v>
      </c>
      <c r="J15" s="696">
        <f>MAX(H15,F15,D15,B15)</f>
        <v>0</v>
      </c>
      <c r="K15" s="696">
        <f>MIN(H15,F15,D15,B15)</f>
        <v>0</v>
      </c>
      <c r="L15" s="697">
        <f>SUM(J15)-K15</f>
        <v>0</v>
      </c>
    </row>
    <row r="16" spans="1:14" ht="6" customHeight="1">
      <c r="B16" s="674"/>
      <c r="C16" s="7"/>
      <c r="D16" s="674"/>
      <c r="F16" s="674"/>
      <c r="H16" s="674"/>
      <c r="J16" s="698"/>
      <c r="K16" s="698"/>
      <c r="L16" s="699"/>
    </row>
    <row r="17" spans="1:12">
      <c r="A17" s="9" t="s">
        <v>262</v>
      </c>
      <c r="B17" s="674">
        <f>SUM('P&amp;L COMPARISONS'!C17)</f>
        <v>0</v>
      </c>
      <c r="C17" s="7"/>
      <c r="D17" s="674">
        <f>SUM('P&amp;L COMPARISONS'!F17)</f>
        <v>0</v>
      </c>
      <c r="F17" s="674">
        <f>SUM('P&amp;L COMPARISONS'!I17)</f>
        <v>0</v>
      </c>
      <c r="H17" s="674">
        <f>SUM('P&amp;L COMPARISONS'!L17)</f>
        <v>0</v>
      </c>
      <c r="J17" s="696">
        <f>MAX(H17,F17,D17,B17)</f>
        <v>0</v>
      </c>
      <c r="K17" s="696">
        <f>MIN(H17,F17,D17,B17)</f>
        <v>0</v>
      </c>
      <c r="L17" s="697">
        <f>SUM(J17)-K17</f>
        <v>0</v>
      </c>
    </row>
    <row r="18" spans="1:12" ht="4.5" customHeight="1">
      <c r="A18" s="9"/>
      <c r="B18" s="674"/>
      <c r="C18" s="7"/>
      <c r="D18" s="674"/>
      <c r="F18" s="674"/>
      <c r="H18" s="674"/>
      <c r="J18" s="698"/>
      <c r="K18" s="698"/>
      <c r="L18" s="699"/>
    </row>
    <row r="19" spans="1:12">
      <c r="A19" s="8" t="s">
        <v>229</v>
      </c>
      <c r="B19" s="674"/>
      <c r="C19" s="7"/>
      <c r="D19" s="674"/>
      <c r="F19" s="674"/>
      <c r="H19" s="674"/>
      <c r="J19" s="698"/>
      <c r="K19" s="698"/>
      <c r="L19" s="699"/>
    </row>
    <row r="20" spans="1:12">
      <c r="A20" s="9" t="str">
        <f>REPT('P&amp;L COMPARISONS'!A20,1)</f>
        <v>Insurance</v>
      </c>
      <c r="B20" s="674">
        <f>SUM('P&amp;L COMPARISONS'!C20)</f>
        <v>0</v>
      </c>
      <c r="C20" s="7"/>
      <c r="D20" s="674">
        <f>SUM('P&amp;L COMPARISONS'!F20)</f>
        <v>0</v>
      </c>
      <c r="F20" s="674">
        <f>SUM('P&amp;L COMPARISONS'!I20)</f>
        <v>0</v>
      </c>
      <c r="H20" s="674">
        <f>SUM('P&amp;L COMPARISONS'!L20)</f>
        <v>0</v>
      </c>
      <c r="J20" s="696">
        <f t="shared" ref="J20:J25" si="0">MAX(H20,F20,D20,B20)</f>
        <v>0</v>
      </c>
      <c r="K20" s="696">
        <f t="shared" ref="K20:K25" si="1">MIN(H20,F20,D20,B20)</f>
        <v>0</v>
      </c>
      <c r="L20" s="697">
        <f t="shared" ref="L20:L25" si="2">SUM(J20)-K20</f>
        <v>0</v>
      </c>
    </row>
    <row r="21" spans="1:12">
      <c r="A21" s="9" t="str">
        <f>REPT('P&amp;L COMPARISONS'!A21,1)</f>
        <v>Utilities</v>
      </c>
      <c r="B21" s="674">
        <f>SUM('P&amp;L COMPARISONS'!C21)</f>
        <v>0</v>
      </c>
      <c r="C21" s="7"/>
      <c r="D21" s="674">
        <f>SUM('P&amp;L COMPARISONS'!F21)</f>
        <v>0</v>
      </c>
      <c r="F21" s="674">
        <f>SUM('P&amp;L COMPARISONS'!I21)</f>
        <v>0</v>
      </c>
      <c r="H21" s="674">
        <f>SUM('P&amp;L COMPARISONS'!L21)</f>
        <v>0</v>
      </c>
      <c r="J21" s="696">
        <f t="shared" si="0"/>
        <v>0</v>
      </c>
      <c r="K21" s="696">
        <f t="shared" si="1"/>
        <v>0</v>
      </c>
      <c r="L21" s="697">
        <f t="shared" si="2"/>
        <v>0</v>
      </c>
    </row>
    <row r="22" spans="1:12">
      <c r="A22" s="9" t="str">
        <f>REPT('P&amp;L COMPARISONS'!A22,1)</f>
        <v>Shop Supplies</v>
      </c>
      <c r="B22" s="674">
        <f>SUM('P&amp;L COMPARISONS'!C22)</f>
        <v>0</v>
      </c>
      <c r="C22" s="7"/>
      <c r="D22" s="674">
        <f>SUM('P&amp;L COMPARISONS'!F22)</f>
        <v>0</v>
      </c>
      <c r="F22" s="674">
        <f>SUM('P&amp;L COMPARISONS'!I22)</f>
        <v>0</v>
      </c>
      <c r="H22" s="674">
        <f>SUM('P&amp;L COMPARISONS'!L22)</f>
        <v>0</v>
      </c>
      <c r="J22" s="696">
        <f t="shared" si="0"/>
        <v>0</v>
      </c>
      <c r="K22" s="696">
        <f t="shared" si="1"/>
        <v>0</v>
      </c>
      <c r="L22" s="697">
        <f t="shared" si="2"/>
        <v>0</v>
      </c>
    </row>
    <row r="23" spans="1:12">
      <c r="A23" s="9" t="str">
        <f>REPT('P&amp;L COMPARISONS'!A23,1)</f>
        <v>Dues &amp; Subscriptions</v>
      </c>
      <c r="B23" s="674">
        <f>SUM('P&amp;L COMPARISONS'!C23)</f>
        <v>0</v>
      </c>
      <c r="C23" s="7"/>
      <c r="D23" s="674">
        <f>SUM('P&amp;L COMPARISONS'!F23)</f>
        <v>0</v>
      </c>
      <c r="F23" s="674">
        <f>SUM('P&amp;L COMPARISONS'!I23)</f>
        <v>0</v>
      </c>
      <c r="H23" s="674">
        <f>SUM('P&amp;L COMPARISONS'!L23)</f>
        <v>0</v>
      </c>
      <c r="J23" s="696">
        <f t="shared" si="0"/>
        <v>0</v>
      </c>
      <c r="K23" s="696">
        <f t="shared" si="1"/>
        <v>0</v>
      </c>
      <c r="L23" s="697">
        <f t="shared" si="2"/>
        <v>0</v>
      </c>
    </row>
    <row r="24" spans="1:12">
      <c r="A24" s="8" t="s">
        <v>226</v>
      </c>
      <c r="B24" s="674">
        <f>SUM('P&amp;L COMPARISONS'!C24)</f>
        <v>0</v>
      </c>
      <c r="C24" s="7"/>
      <c r="D24" s="674">
        <f>SUM('P&amp;L COMPARISONS'!F24)</f>
        <v>0</v>
      </c>
      <c r="F24" s="674">
        <f>SUM('P&amp;L COMPARISONS'!I24)</f>
        <v>0</v>
      </c>
      <c r="H24" s="674">
        <f>SUM('P&amp;L COMPARISONS'!L24)</f>
        <v>0</v>
      </c>
      <c r="J24" s="696">
        <f t="shared" si="0"/>
        <v>0</v>
      </c>
      <c r="K24" s="696">
        <f t="shared" si="1"/>
        <v>0</v>
      </c>
      <c r="L24" s="697">
        <f t="shared" si="2"/>
        <v>0</v>
      </c>
    </row>
    <row r="25" spans="1:12">
      <c r="A25" s="8" t="s">
        <v>228</v>
      </c>
      <c r="B25" s="674">
        <f>SUM('P&amp;L COMPARISONS'!C25)</f>
        <v>0</v>
      </c>
      <c r="C25" s="7"/>
      <c r="D25" s="674">
        <f>SUM('P&amp;L COMPARISONS'!F25)</f>
        <v>0</v>
      </c>
      <c r="F25" s="674">
        <f>SUM('P&amp;L COMPARISONS'!I25)</f>
        <v>0</v>
      </c>
      <c r="H25" s="674">
        <f>SUM('P&amp;L COMPARISONS'!L25)</f>
        <v>0</v>
      </c>
      <c r="J25" s="696">
        <f t="shared" si="0"/>
        <v>0</v>
      </c>
      <c r="K25" s="696">
        <f t="shared" si="1"/>
        <v>0</v>
      </c>
      <c r="L25" s="697">
        <f t="shared" si="2"/>
        <v>0</v>
      </c>
    </row>
    <row r="26" spans="1:12" ht="7.5" customHeight="1">
      <c r="B26" s="674"/>
      <c r="C26" s="7"/>
      <c r="D26" s="674"/>
      <c r="F26" s="674"/>
      <c r="H26" s="674"/>
      <c r="J26" s="698"/>
      <c r="K26" s="698"/>
      <c r="L26" s="699"/>
    </row>
    <row r="27" spans="1:12">
      <c r="A27" s="8" t="s">
        <v>241</v>
      </c>
      <c r="B27" s="674"/>
      <c r="C27" s="7"/>
      <c r="D27" s="674"/>
      <c r="F27" s="674"/>
      <c r="H27" s="674"/>
      <c r="J27" s="698"/>
      <c r="K27" s="698"/>
      <c r="L27" s="699"/>
    </row>
    <row r="28" spans="1:12">
      <c r="A28" s="9" t="s">
        <v>232</v>
      </c>
      <c r="B28" s="674">
        <f>SUM('P&amp;L COMPARISONS'!C28)</f>
        <v>0</v>
      </c>
      <c r="C28" s="7"/>
      <c r="D28" s="674">
        <f>SUM('P&amp;L COMPARISONS'!F28)</f>
        <v>0</v>
      </c>
      <c r="F28" s="674">
        <f>SUM('P&amp;L COMPARISONS'!I28)</f>
        <v>0</v>
      </c>
      <c r="H28" s="674">
        <f>SUM('P&amp;L COMPARISONS'!L28)</f>
        <v>0</v>
      </c>
      <c r="J28" s="696">
        <f t="shared" ref="J28:J34" si="3">MAX(H28,F28,D28,B28)</f>
        <v>0</v>
      </c>
      <c r="K28" s="696">
        <f t="shared" ref="K28:K34" si="4">MIN(H28,F28,D28,B28)</f>
        <v>0</v>
      </c>
      <c r="L28" s="697">
        <f t="shared" ref="L28:L34" si="5">SUM(J28)-K28</f>
        <v>0</v>
      </c>
    </row>
    <row r="29" spans="1:12">
      <c r="A29" s="9" t="s">
        <v>233</v>
      </c>
      <c r="B29" s="674">
        <f>SUM('P&amp;L COMPARISONS'!C29)</f>
        <v>0</v>
      </c>
      <c r="C29" s="7"/>
      <c r="D29" s="674">
        <f>SUM('P&amp;L COMPARISONS'!F29)</f>
        <v>0</v>
      </c>
      <c r="F29" s="674">
        <f>SUM('P&amp;L COMPARISONS'!I29)</f>
        <v>0</v>
      </c>
      <c r="H29" s="674">
        <f>SUM('P&amp;L COMPARISONS'!L29)</f>
        <v>0</v>
      </c>
      <c r="J29" s="696">
        <f t="shared" si="3"/>
        <v>0</v>
      </c>
      <c r="K29" s="696">
        <f t="shared" si="4"/>
        <v>0</v>
      </c>
      <c r="L29" s="697">
        <f t="shared" si="5"/>
        <v>0</v>
      </c>
    </row>
    <row r="30" spans="1:12">
      <c r="A30" s="9" t="s">
        <v>234</v>
      </c>
      <c r="B30" s="674">
        <f>SUM('P&amp;L COMPARISONS'!C30)</f>
        <v>0</v>
      </c>
      <c r="C30" s="7"/>
      <c r="D30" s="674">
        <f>SUM('P&amp;L COMPARISONS'!F30)</f>
        <v>0</v>
      </c>
      <c r="F30" s="674">
        <f>SUM('P&amp;L COMPARISONS'!I30)</f>
        <v>0</v>
      </c>
      <c r="H30" s="674">
        <f>SUM('P&amp;L COMPARISONS'!L30)</f>
        <v>0</v>
      </c>
      <c r="J30" s="696">
        <f t="shared" si="3"/>
        <v>0</v>
      </c>
      <c r="K30" s="696">
        <f t="shared" si="4"/>
        <v>0</v>
      </c>
      <c r="L30" s="697">
        <f t="shared" si="5"/>
        <v>0</v>
      </c>
    </row>
    <row r="31" spans="1:12">
      <c r="A31" s="9" t="s">
        <v>235</v>
      </c>
      <c r="B31" s="674">
        <f>SUM('P&amp;L COMPARISONS'!C31)</f>
        <v>0</v>
      </c>
      <c r="C31" s="7"/>
      <c r="D31" s="674">
        <f>SUM('P&amp;L COMPARISONS'!F31)</f>
        <v>0</v>
      </c>
      <c r="F31" s="674">
        <f>SUM('P&amp;L COMPARISONS'!I31)</f>
        <v>0</v>
      </c>
      <c r="H31" s="674">
        <f>SUM('P&amp;L COMPARISONS'!L31)</f>
        <v>0</v>
      </c>
      <c r="J31" s="696">
        <f t="shared" si="3"/>
        <v>0</v>
      </c>
      <c r="K31" s="696">
        <f t="shared" si="4"/>
        <v>0</v>
      </c>
      <c r="L31" s="697">
        <f t="shared" si="5"/>
        <v>0</v>
      </c>
    </row>
    <row r="32" spans="1:12">
      <c r="A32" s="9" t="s">
        <v>236</v>
      </c>
      <c r="B32" s="674">
        <f>SUM('P&amp;L COMPARISONS'!C32)</f>
        <v>0</v>
      </c>
      <c r="C32" s="7"/>
      <c r="D32" s="674">
        <f>SUM('P&amp;L COMPARISONS'!F32)</f>
        <v>0</v>
      </c>
      <c r="F32" s="674">
        <f>SUM('P&amp;L COMPARISONS'!I32)</f>
        <v>0</v>
      </c>
      <c r="H32" s="674">
        <f>SUM('P&amp;L COMPARISONS'!L32)</f>
        <v>0</v>
      </c>
      <c r="J32" s="696">
        <f t="shared" si="3"/>
        <v>0</v>
      </c>
      <c r="K32" s="696">
        <f t="shared" si="4"/>
        <v>0</v>
      </c>
      <c r="L32" s="697">
        <f t="shared" si="5"/>
        <v>0</v>
      </c>
    </row>
    <row r="33" spans="1:12">
      <c r="A33" s="8" t="s">
        <v>240</v>
      </c>
      <c r="B33" s="674">
        <f>SUM('P&amp;L COMPARISONS'!C33)</f>
        <v>0</v>
      </c>
      <c r="C33" s="7"/>
      <c r="D33" s="674">
        <f>SUM('P&amp;L COMPARISONS'!F33)</f>
        <v>0</v>
      </c>
      <c r="F33" s="674">
        <f>SUM('P&amp;L COMPARISONS'!I33)</f>
        <v>0</v>
      </c>
      <c r="H33" s="674">
        <f>SUM('P&amp;L COMPARISONS'!L33)</f>
        <v>0</v>
      </c>
      <c r="J33" s="696">
        <f t="shared" si="3"/>
        <v>0</v>
      </c>
      <c r="K33" s="696">
        <f t="shared" si="4"/>
        <v>0</v>
      </c>
      <c r="L33" s="697">
        <f t="shared" si="5"/>
        <v>0</v>
      </c>
    </row>
    <row r="34" spans="1:12">
      <c r="A34" s="8" t="s">
        <v>237</v>
      </c>
      <c r="B34" s="674">
        <f>SUM('P&amp;L COMPARISONS'!C34)</f>
        <v>0</v>
      </c>
      <c r="C34" s="7"/>
      <c r="D34" s="674">
        <f>SUM('P&amp;L COMPARISONS'!F34)</f>
        <v>0</v>
      </c>
      <c r="F34" s="674">
        <f>SUM('P&amp;L COMPARISONS'!I34)</f>
        <v>0</v>
      </c>
      <c r="H34" s="674">
        <f>SUM('P&amp;L COMPARISONS'!L34)</f>
        <v>0</v>
      </c>
      <c r="J34" s="696">
        <f t="shared" si="3"/>
        <v>0</v>
      </c>
      <c r="K34" s="696">
        <f t="shared" si="4"/>
        <v>0</v>
      </c>
      <c r="L34" s="697">
        <f t="shared" si="5"/>
        <v>0</v>
      </c>
    </row>
    <row r="35" spans="1:12" ht="7.5" customHeight="1">
      <c r="B35" s="674"/>
      <c r="C35" s="7"/>
      <c r="D35" s="674"/>
      <c r="F35" s="674"/>
      <c r="H35" s="674"/>
      <c r="J35" s="698"/>
      <c r="K35" s="698"/>
      <c r="L35" s="699"/>
    </row>
    <row r="36" spans="1:12">
      <c r="A36" s="8" t="s">
        <v>242</v>
      </c>
      <c r="B36" s="674">
        <f>SUM('P&amp;L COMPARISONS'!C36)</f>
        <v>0</v>
      </c>
      <c r="C36" s="7"/>
      <c r="D36" s="674">
        <f>SUM('P&amp;L COMPARISONS'!F36)</f>
        <v>0</v>
      </c>
      <c r="F36" s="674">
        <f>SUM('P&amp;L COMPARISONS'!I36)</f>
        <v>0</v>
      </c>
      <c r="H36" s="674">
        <f>SUM('P&amp;L COMPARISONS'!L36)</f>
        <v>0</v>
      </c>
      <c r="J36" s="696">
        <f>MAX(H36,F36,D36,B36)</f>
        <v>0</v>
      </c>
      <c r="K36" s="696">
        <f>MIN(H36,F36,D36,B36)</f>
        <v>0</v>
      </c>
      <c r="L36" s="697">
        <f>SUM(J36)-K36</f>
        <v>0</v>
      </c>
    </row>
    <row r="37" spans="1:12" ht="6.75" customHeight="1" thickBot="1">
      <c r="B37" s="674"/>
      <c r="C37" s="7"/>
      <c r="D37" s="674"/>
      <c r="F37" s="674"/>
      <c r="H37" s="674"/>
      <c r="J37" s="698"/>
      <c r="K37" s="698"/>
      <c r="L37" s="699"/>
    </row>
    <row r="38" spans="1:12" ht="13.5" thickBot="1">
      <c r="A38" s="8" t="s">
        <v>254</v>
      </c>
      <c r="B38" s="674">
        <f>SUM('P&amp;L COMPARISONS'!C37)</f>
        <v>0</v>
      </c>
      <c r="C38" s="7"/>
      <c r="D38" s="674">
        <f>SUM('P&amp;L COMPARISONS'!F37)</f>
        <v>0</v>
      </c>
      <c r="F38" s="674">
        <f>SUM('P&amp;L COMPARISONS'!I37)</f>
        <v>0</v>
      </c>
      <c r="H38" s="674">
        <f>SUM('P&amp;L COMPARISONS'!L37)</f>
        <v>0</v>
      </c>
      <c r="J38" s="696">
        <f>MAX(H38,F38,D38,B38)</f>
        <v>0</v>
      </c>
      <c r="K38" s="696">
        <f>MIN(H38,F38,D38,B38)</f>
        <v>0</v>
      </c>
      <c r="L38" s="850">
        <f>SUM(J38)-K38</f>
        <v>0</v>
      </c>
    </row>
    <row r="39" spans="1:12" ht="6" customHeight="1">
      <c r="B39" s="674"/>
      <c r="C39" s="7"/>
      <c r="D39" s="674"/>
      <c r="F39" s="674"/>
      <c r="H39" s="674"/>
      <c r="J39" s="698"/>
      <c r="K39" s="698"/>
      <c r="L39" s="699"/>
    </row>
    <row r="40" spans="1:12">
      <c r="A40" s="9" t="s">
        <v>346</v>
      </c>
      <c r="B40" s="674">
        <f>SUM('P&amp;L COMPARISONS'!C39)</f>
        <v>0</v>
      </c>
      <c r="C40" s="7"/>
      <c r="D40" s="674">
        <f>SUM('P&amp;L COMPARISONS'!F39)</f>
        <v>0</v>
      </c>
      <c r="F40" s="674">
        <f>SUM('P&amp;L COMPARISONS'!I39)</f>
        <v>0</v>
      </c>
      <c r="H40" s="674">
        <f>SUM('P&amp;L COMPARISONS'!L39)</f>
        <v>0</v>
      </c>
      <c r="J40" s="696">
        <f>MAX(H40,F40,D40,B40)</f>
        <v>0</v>
      </c>
      <c r="K40" s="696">
        <f>MIN(H40,F40,D40,B40)</f>
        <v>0</v>
      </c>
      <c r="L40" s="697">
        <f>SUM(J40)-K40</f>
        <v>0</v>
      </c>
    </row>
    <row r="41" spans="1:12" ht="13.5" thickBot="1">
      <c r="A41" s="9" t="s">
        <v>871</v>
      </c>
      <c r="B41" s="674">
        <f>SUM('P&amp;L COMPARISONS'!C40)</f>
        <v>0</v>
      </c>
      <c r="C41" s="7"/>
      <c r="D41" s="674">
        <f>SUM('P&amp;L COMPARISONS'!F40)</f>
        <v>0</v>
      </c>
      <c r="F41" s="674">
        <f>SUM('P&amp;L COMPARISONS'!I40)</f>
        <v>0</v>
      </c>
      <c r="H41" s="674">
        <f>SUM('P&amp;L COMPARISONS'!L40)</f>
        <v>0</v>
      </c>
      <c r="J41" s="696">
        <f>MAX(H41,F41,D41,B41)</f>
        <v>0</v>
      </c>
      <c r="K41" s="696">
        <f>MIN(H41,F41,D41,B41)</f>
        <v>0</v>
      </c>
      <c r="L41" s="697">
        <f>SUM(J41)-K41</f>
        <v>0</v>
      </c>
    </row>
    <row r="42" spans="1:12" ht="13.5" thickBot="1">
      <c r="A42" s="176" t="s">
        <v>238</v>
      </c>
      <c r="B42" s="675">
        <f>SUM('P&amp;L COMPARISONS'!C41)</f>
        <v>0</v>
      </c>
      <c r="C42" s="7"/>
      <c r="D42" s="675">
        <f>SUM('P&amp;L COMPARISONS'!F41)</f>
        <v>0</v>
      </c>
      <c r="F42" s="675">
        <f>SUM('P&amp;L COMPARISONS'!I41)</f>
        <v>0</v>
      </c>
      <c r="H42" s="675">
        <f>SUM('P&amp;L COMPARISONS'!L41)</f>
        <v>0</v>
      </c>
      <c r="J42" s="700">
        <f>MAX(H42,F42,D42,B42)</f>
        <v>0</v>
      </c>
      <c r="K42" s="700">
        <f>MIN(H42,F42,D42,B42)</f>
        <v>0</v>
      </c>
      <c r="L42" s="850">
        <f>SUM(J42)-K42</f>
        <v>0</v>
      </c>
    </row>
    <row r="43" spans="1:12">
      <c r="H43" s="21"/>
      <c r="I43" s="21"/>
    </row>
    <row r="44" spans="1:12" ht="2.25" customHeight="1">
      <c r="H44" s="21"/>
      <c r="I44" s="21"/>
    </row>
    <row r="45" spans="1:12" ht="6" hidden="1" customHeight="1">
      <c r="H45" s="21"/>
      <c r="I45" s="21"/>
    </row>
    <row r="46" spans="1:12" hidden="1">
      <c r="H46" s="21"/>
      <c r="I46" s="21"/>
    </row>
    <row r="47" spans="1:12" hidden="1">
      <c r="H47" s="21"/>
      <c r="I47" s="21"/>
    </row>
    <row r="48" spans="1:12" hidden="1">
      <c r="H48" s="21"/>
      <c r="I48" s="21"/>
    </row>
    <row r="49" spans="8:9">
      <c r="H49" s="21"/>
      <c r="I49" s="21"/>
    </row>
    <row r="50" spans="8:9">
      <c r="H50" s="21"/>
      <c r="I50" s="21"/>
    </row>
    <row r="51" spans="8:9">
      <c r="H51" s="21"/>
      <c r="I51" s="21"/>
    </row>
    <row r="52" spans="8:9">
      <c r="H52" s="21"/>
      <c r="I52" s="21"/>
    </row>
    <row r="53" spans="8:9">
      <c r="H53" s="21"/>
      <c r="I53" s="21"/>
    </row>
    <row r="54" spans="8:9">
      <c r="H54" s="21"/>
      <c r="I54" s="21"/>
    </row>
    <row r="55" spans="8:9">
      <c r="H55" s="21"/>
      <c r="I55" s="21"/>
    </row>
    <row r="56" spans="8:9">
      <c r="H56" s="21"/>
      <c r="I56" s="21"/>
    </row>
    <row r="57" spans="8:9">
      <c r="H57" s="21"/>
      <c r="I57" s="21"/>
    </row>
    <row r="58" spans="8:9">
      <c r="H58" s="21"/>
      <c r="I58" s="21"/>
    </row>
    <row r="59" spans="8:9">
      <c r="H59" s="21"/>
      <c r="I59" s="21"/>
    </row>
    <row r="60" spans="8:9">
      <c r="H60" s="21"/>
      <c r="I60" s="21"/>
    </row>
    <row r="61" spans="8:9">
      <c r="H61" s="21"/>
      <c r="I61" s="21"/>
    </row>
    <row r="62" spans="8:9">
      <c r="H62" s="21"/>
      <c r="I62" s="21"/>
    </row>
    <row r="63" spans="8:9">
      <c r="H63" s="21"/>
      <c r="I63" s="21"/>
    </row>
    <row r="64" spans="8:9">
      <c r="H64" s="21"/>
      <c r="I64" s="21"/>
    </row>
    <row r="65" spans="8:9">
      <c r="H65" s="21"/>
      <c r="I65" s="21"/>
    </row>
    <row r="66" spans="8:9">
      <c r="H66" s="21"/>
      <c r="I66" s="21"/>
    </row>
    <row r="67" spans="8:9">
      <c r="H67" s="21"/>
      <c r="I67" s="21"/>
    </row>
    <row r="68" spans="8:9">
      <c r="H68" s="21"/>
      <c r="I68" s="21"/>
    </row>
    <row r="69" spans="8:9">
      <c r="H69" s="21"/>
      <c r="I69" s="21"/>
    </row>
    <row r="70" spans="8:9">
      <c r="H70" s="21"/>
      <c r="I70" s="21"/>
    </row>
    <row r="71" spans="8:9">
      <c r="H71" s="21"/>
      <c r="I71" s="21"/>
    </row>
    <row r="72" spans="8:9">
      <c r="H72" s="21"/>
      <c r="I72" s="21"/>
    </row>
    <row r="73" spans="8:9">
      <c r="H73" s="21"/>
      <c r="I73" s="21"/>
    </row>
    <row r="74" spans="8:9">
      <c r="H74" s="21"/>
      <c r="I74" s="21"/>
    </row>
    <row r="75" spans="8:9">
      <c r="H75" s="21"/>
      <c r="I75" s="21"/>
    </row>
    <row r="76" spans="8:9">
      <c r="H76" s="21"/>
      <c r="I76" s="21"/>
    </row>
    <row r="77" spans="8:9">
      <c r="H77" s="21"/>
      <c r="I77" s="21"/>
    </row>
    <row r="78" spans="8:9">
      <c r="H78" s="21"/>
      <c r="I78" s="21"/>
    </row>
  </sheetData>
  <mergeCells count="6">
    <mergeCell ref="J10:K10"/>
    <mergeCell ref="E1:F1"/>
    <mergeCell ref="C1:D1"/>
    <mergeCell ref="E3:F3"/>
    <mergeCell ref="B4:J4"/>
    <mergeCell ref="C2:H2"/>
  </mergeCells>
  <phoneticPr fontId="3" type="noConversion"/>
  <conditionalFormatting sqref="B42:D42 F42 H42 B38:D38 F38 H38">
    <cfRule type="cellIs" dxfId="31" priority="1" stopIfTrue="1" operator="lessThan">
      <formula>0</formula>
    </cfRule>
  </conditionalFormatting>
  <printOptions horizontalCentered="1" verticalCentered="1"/>
  <pageMargins left="0.5" right="0.5" top="1.43" bottom="0.61" header="0.52" footer="0.25"/>
  <pageSetup scale="81"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7589" r:id="rId5" name="Button 5">
              <controlPr defaultSize="0" print="0" autoFill="0" autoPict="0" macro="[0]!PLCOMPARISONS_Button20_Click">
                <anchor moveWithCells="1">
                  <from>
                    <xdr:col>0</xdr:col>
                    <xdr:colOff>19050</xdr:colOff>
                    <xdr:row>0</xdr:row>
                    <xdr:rowOff>38100</xdr:rowOff>
                  </from>
                  <to>
                    <xdr:col>0</xdr:col>
                    <xdr:colOff>1571625</xdr:colOff>
                    <xdr:row>1</xdr:row>
                    <xdr:rowOff>95250</xdr:rowOff>
                  </to>
                </anchor>
              </controlPr>
            </control>
          </mc:Choice>
        </mc:AlternateContent>
        <mc:AlternateContent xmlns:mc="http://schemas.openxmlformats.org/markup-compatibility/2006">
          <mc:Choice Requires="x14">
            <control shapeId="67590" r:id="rId6" name="Button 6">
              <controlPr defaultSize="0" print="0" autoFill="0" autoPict="0" macro="[0]!print_sheet">
                <anchor moveWithCells="1">
                  <from>
                    <xdr:col>10</xdr:col>
                    <xdr:colOff>352425</xdr:colOff>
                    <xdr:row>0</xdr:row>
                    <xdr:rowOff>133350</xdr:rowOff>
                  </from>
                  <to>
                    <xdr:col>11</xdr:col>
                    <xdr:colOff>904875</xdr:colOff>
                    <xdr:row>1</xdr:row>
                    <xdr:rowOff>257175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indexed="11"/>
    <pageSetUpPr fitToPage="1"/>
  </sheetPr>
  <dimension ref="A1:R51"/>
  <sheetViews>
    <sheetView showGridLines="0" showRowColHeaders="0" showRuler="0" view="pageLayout" zoomScale="70" zoomScaleNormal="75" zoomScalePageLayoutView="70" workbookViewId="0"/>
  </sheetViews>
  <sheetFormatPr defaultColWidth="9.140625" defaultRowHeight="12.75"/>
  <cols>
    <col min="1" max="1" width="29.5703125" customWidth="1"/>
    <col min="2" max="2" width="21" style="54" customWidth="1"/>
    <col min="3" max="3" width="10.5703125" style="7" bestFit="1" customWidth="1"/>
    <col min="4" max="4" width="2.28515625" customWidth="1"/>
    <col min="5" max="5" width="18.7109375" customWidth="1"/>
    <col min="6" max="6" width="10.5703125" style="21" bestFit="1" customWidth="1"/>
    <col min="7" max="7" width="2.5703125" customWidth="1"/>
    <col min="8" max="8" width="18.7109375" customWidth="1"/>
    <col min="9" max="9" width="10.5703125" style="21" bestFit="1" customWidth="1"/>
    <col min="10" max="10" width="2.28515625" customWidth="1"/>
    <col min="11" max="11" width="18.7109375" customWidth="1"/>
    <col min="12" max="12" width="10.5703125" style="21" bestFit="1" customWidth="1"/>
    <col min="13" max="13" width="2.140625" customWidth="1"/>
    <col min="14" max="14" width="20.7109375" customWidth="1"/>
    <col min="15" max="15" width="10.5703125" bestFit="1" customWidth="1"/>
    <col min="16" max="16" width="3.28515625" customWidth="1"/>
    <col min="17" max="17" width="20.140625" customWidth="1"/>
    <col min="18" max="18" width="10.5703125" bestFit="1" customWidth="1"/>
  </cols>
  <sheetData>
    <row r="1" spans="1:18" ht="26.25" customHeight="1">
      <c r="A1" s="581"/>
      <c r="B1"/>
      <c r="C1" s="1186"/>
      <c r="D1" s="1186"/>
      <c r="E1" s="1186"/>
      <c r="F1" s="1186"/>
      <c r="G1" s="1186"/>
      <c r="H1" s="1186"/>
      <c r="I1" s="177"/>
      <c r="J1" s="52"/>
      <c r="K1" s="52"/>
      <c r="L1" s="206"/>
    </row>
    <row r="2" spans="1:18" ht="26.25" customHeight="1">
      <c r="B2"/>
      <c r="E2" s="592"/>
      <c r="F2" s="592"/>
      <c r="G2" s="592"/>
      <c r="H2" s="1180" t="str">
        <f>REPT('BASIC CLIENT INFO'!B2,1)</f>
        <v/>
      </c>
      <c r="I2" s="1180"/>
      <c r="J2" s="1180"/>
      <c r="K2" s="1180"/>
      <c r="L2" s="1180"/>
      <c r="M2" s="1180"/>
    </row>
    <row r="3" spans="1:18" ht="26.25" customHeight="1">
      <c r="B3"/>
      <c r="I3" s="36" t="str">
        <f>REPT('BASIC CLIENT INFO'!B3,1)</f>
        <v>Survey #</v>
      </c>
      <c r="J3" s="52"/>
      <c r="K3" s="1188" t="str">
        <f>REPT('BASIC CLIENT INFO'!D3,1)</f>
        <v/>
      </c>
      <c r="L3" s="1188"/>
    </row>
    <row r="4" spans="1:18" ht="27" customHeight="1">
      <c r="B4"/>
      <c r="C4"/>
      <c r="D4" s="179"/>
      <c r="E4" s="179"/>
      <c r="F4" s="179"/>
      <c r="G4" s="179"/>
      <c r="H4" s="179" t="s">
        <v>532</v>
      </c>
      <c r="I4" s="179"/>
    </row>
    <row r="5" spans="1:18" ht="11.25" customHeight="1" thickBot="1">
      <c r="B5"/>
      <c r="C5" s="191"/>
      <c r="D5" s="191"/>
      <c r="E5" s="191"/>
      <c r="F5" s="191"/>
      <c r="G5" s="191"/>
      <c r="H5" s="191"/>
      <c r="I5" s="191"/>
    </row>
    <row r="6" spans="1:18" ht="16.5" customHeight="1" thickBot="1">
      <c r="A6" s="582" t="s">
        <v>533</v>
      </c>
      <c r="B6" s="587">
        <v>40219</v>
      </c>
      <c r="E6" s="588">
        <f>SUM(B6)-30</f>
        <v>40189</v>
      </c>
      <c r="H6" s="588">
        <f>SUM(E6)-30</f>
        <v>40159</v>
      </c>
      <c r="K6" s="588">
        <f>SUM(H6)-30</f>
        <v>40129</v>
      </c>
      <c r="N6" s="588">
        <f>SUM(K6)-30</f>
        <v>40099</v>
      </c>
      <c r="Q6" s="588">
        <f>SUM(N6)-30</f>
        <v>40069</v>
      </c>
    </row>
    <row r="7" spans="1:18" ht="13.5" customHeight="1">
      <c r="A7" s="589" t="s">
        <v>372</v>
      </c>
      <c r="B7" s="591"/>
      <c r="E7" s="568"/>
      <c r="H7" s="568"/>
      <c r="K7" s="568"/>
      <c r="L7" s="22"/>
    </row>
    <row r="8" spans="1:18" ht="15.75">
      <c r="A8" s="3" t="s">
        <v>239</v>
      </c>
      <c r="B8" s="126">
        <v>0</v>
      </c>
      <c r="C8" s="189" t="e">
        <f>SUM(B8)/B8</f>
        <v>#DIV/0!</v>
      </c>
      <c r="E8" s="126">
        <v>0</v>
      </c>
      <c r="F8" s="189" t="e">
        <f>SUM(E8)/E8</f>
        <v>#DIV/0!</v>
      </c>
      <c r="H8" s="126">
        <v>0</v>
      </c>
      <c r="I8" s="189" t="e">
        <f>SUM(H8)/H8</f>
        <v>#DIV/0!</v>
      </c>
      <c r="K8" s="126">
        <v>0</v>
      </c>
      <c r="L8" s="189" t="e">
        <f>SUM(K8)/K8</f>
        <v>#DIV/0!</v>
      </c>
      <c r="M8" s="15"/>
      <c r="N8" s="126">
        <v>0</v>
      </c>
      <c r="O8" s="189" t="e">
        <f>SUM(N8)/N8</f>
        <v>#DIV/0!</v>
      </c>
      <c r="P8" s="590"/>
      <c r="Q8" s="126">
        <v>0</v>
      </c>
      <c r="R8" s="189" t="e">
        <f>SUM(Q8)/Q8</f>
        <v>#DIV/0!</v>
      </c>
    </row>
    <row r="9" spans="1:18" ht="15.75">
      <c r="A9" s="3" t="s">
        <v>221</v>
      </c>
      <c r="B9" s="126">
        <v>0</v>
      </c>
      <c r="C9" s="189" t="e">
        <f>SUM(B9)/B8</f>
        <v>#DIV/0!</v>
      </c>
      <c r="E9" s="126">
        <v>0</v>
      </c>
      <c r="F9" s="189" t="e">
        <f>SUM(E9)/E8</f>
        <v>#DIV/0!</v>
      </c>
      <c r="H9" s="126">
        <v>0</v>
      </c>
      <c r="I9" s="189" t="e">
        <f>SUM(H9)/H8</f>
        <v>#DIV/0!</v>
      </c>
      <c r="K9" s="126">
        <v>0</v>
      </c>
      <c r="L9" s="189" t="e">
        <f>SUM(K9)/K8</f>
        <v>#DIV/0!</v>
      </c>
      <c r="M9" s="15"/>
      <c r="N9" s="126">
        <v>0</v>
      </c>
      <c r="O9" s="189" t="e">
        <f>SUM(N9)/N8</f>
        <v>#DIV/0!</v>
      </c>
      <c r="P9" s="590"/>
      <c r="Q9" s="126">
        <v>0</v>
      </c>
      <c r="R9" s="189" t="e">
        <f>SUM(Q9)/Q8</f>
        <v>#DIV/0!</v>
      </c>
    </row>
    <row r="10" spans="1:18" ht="15.75">
      <c r="A10" s="3" t="s">
        <v>222</v>
      </c>
      <c r="B10" s="126">
        <v>0</v>
      </c>
      <c r="C10" s="189" t="e">
        <f>SUM(B10)/B8</f>
        <v>#DIV/0!</v>
      </c>
      <c r="E10" s="126">
        <v>0</v>
      </c>
      <c r="F10" s="189" t="e">
        <f>SUM(E10)/E8</f>
        <v>#DIV/0!</v>
      </c>
      <c r="H10" s="126">
        <v>0</v>
      </c>
      <c r="I10" s="189" t="e">
        <f>SUM(H10)/H8</f>
        <v>#DIV/0!</v>
      </c>
      <c r="K10" s="126">
        <v>0</v>
      </c>
      <c r="L10" s="189" t="e">
        <f>SUM(K10)/K8</f>
        <v>#DIV/0!</v>
      </c>
      <c r="M10" s="15"/>
      <c r="N10" s="126">
        <v>0</v>
      </c>
      <c r="O10" s="189" t="e">
        <f>SUM(N10)/N8</f>
        <v>#DIV/0!</v>
      </c>
      <c r="P10" s="590"/>
      <c r="Q10" s="126">
        <v>0</v>
      </c>
      <c r="R10" s="189" t="e">
        <f>SUM(Q10)/Q8</f>
        <v>#DIV/0!</v>
      </c>
    </row>
    <row r="11" spans="1:18" ht="15.75">
      <c r="A11" s="3" t="s">
        <v>223</v>
      </c>
      <c r="B11" s="126">
        <v>0</v>
      </c>
      <c r="C11" s="189" t="e">
        <f>SUM(B11)/B8</f>
        <v>#DIV/0!</v>
      </c>
      <c r="E11" s="126">
        <v>0</v>
      </c>
      <c r="F11" s="189" t="e">
        <f>SUM(E11)/E8</f>
        <v>#DIV/0!</v>
      </c>
      <c r="H11" s="126">
        <v>0</v>
      </c>
      <c r="I11" s="189" t="e">
        <f>SUM(H11)/H8</f>
        <v>#DIV/0!</v>
      </c>
      <c r="K11" s="126">
        <v>0</v>
      </c>
      <c r="L11" s="189" t="e">
        <f>SUM(K11)/K8</f>
        <v>#DIV/0!</v>
      </c>
      <c r="M11" s="15"/>
      <c r="N11" s="126">
        <v>0</v>
      </c>
      <c r="O11" s="189" t="e">
        <f>SUM(N11)/N8</f>
        <v>#DIV/0!</v>
      </c>
      <c r="P11" s="590"/>
      <c r="Q11" s="126">
        <v>0</v>
      </c>
      <c r="R11" s="189" t="e">
        <f>SUM(Q11)/Q8</f>
        <v>#DIV/0!</v>
      </c>
    </row>
    <row r="12" spans="1:18" ht="15.75">
      <c r="A12" s="69" t="s">
        <v>227</v>
      </c>
      <c r="B12" s="188">
        <f>SUM(B13)-B9-B10-B11</f>
        <v>0</v>
      </c>
      <c r="C12" s="189" t="e">
        <f>SUM(B12)/B8</f>
        <v>#DIV/0!</v>
      </c>
      <c r="E12" s="188">
        <f>SUM(E13)-E9-E10-E11</f>
        <v>0</v>
      </c>
      <c r="F12" s="189" t="e">
        <f>SUM(E12)/E8</f>
        <v>#DIV/0!</v>
      </c>
      <c r="H12" s="188">
        <f>SUM(H13)-H9-H10-H11</f>
        <v>0</v>
      </c>
      <c r="I12" s="189" t="e">
        <f>SUM(H12)/H8</f>
        <v>#DIV/0!</v>
      </c>
      <c r="K12" s="188">
        <f>SUM(K13)-K9-K10-K11</f>
        <v>0</v>
      </c>
      <c r="L12" s="189" t="e">
        <f>SUM(K12)/K8</f>
        <v>#DIV/0!</v>
      </c>
      <c r="M12" s="15"/>
      <c r="N12" s="188">
        <f>SUM(N13)-N9-N10-N11</f>
        <v>0</v>
      </c>
      <c r="O12" s="189" t="e">
        <f>SUM(N12)/N8</f>
        <v>#DIV/0!</v>
      </c>
      <c r="P12" s="590"/>
      <c r="Q12" s="188">
        <f>SUM(Q13)-Q9-Q10-Q11</f>
        <v>0</v>
      </c>
      <c r="R12" s="189" t="e">
        <f>SUM(Q12)/Q8</f>
        <v>#DIV/0!</v>
      </c>
    </row>
    <row r="13" spans="1:18" ht="15.75">
      <c r="A13" s="69" t="s">
        <v>534</v>
      </c>
      <c r="B13" s="188">
        <f>SUM(B8)-B14</f>
        <v>0</v>
      </c>
      <c r="C13" s="189" t="e">
        <f>SUM(B13)/B8</f>
        <v>#DIV/0!</v>
      </c>
      <c r="E13" s="188">
        <f>SUM(E8)-E14</f>
        <v>0</v>
      </c>
      <c r="F13" s="189" t="e">
        <f>SUM(E13)/E8</f>
        <v>#DIV/0!</v>
      </c>
      <c r="H13" s="188">
        <f>SUM(H8)-H14</f>
        <v>0</v>
      </c>
      <c r="I13" s="189" t="e">
        <f>SUM(H13)/H8</f>
        <v>#DIV/0!</v>
      </c>
      <c r="K13" s="188">
        <f>SUM(K8)-K14</f>
        <v>0</v>
      </c>
      <c r="L13" s="189" t="e">
        <f>SUM(K13)/K8</f>
        <v>#DIV/0!</v>
      </c>
      <c r="M13" s="15"/>
      <c r="N13" s="188">
        <f>SUM(N8)-N14</f>
        <v>0</v>
      </c>
      <c r="O13" s="189" t="e">
        <f>SUM(N13)/N8</f>
        <v>#DIV/0!</v>
      </c>
      <c r="P13" s="590"/>
      <c r="Q13" s="188">
        <f>SUM(Q8)-Q14</f>
        <v>0</v>
      </c>
      <c r="R13" s="189" t="e">
        <f>SUM(Q13)/Q8</f>
        <v>#DIV/0!</v>
      </c>
    </row>
    <row r="14" spans="1:18" ht="15.75">
      <c r="A14" s="3" t="s">
        <v>262</v>
      </c>
      <c r="B14" s="126">
        <v>0</v>
      </c>
      <c r="C14" s="189" t="e">
        <f>SUM(B14)/B8</f>
        <v>#DIV/0!</v>
      </c>
      <c r="E14" s="126">
        <v>0</v>
      </c>
      <c r="F14" s="189" t="e">
        <f>SUM(E14)/E8</f>
        <v>#DIV/0!</v>
      </c>
      <c r="H14" s="126">
        <v>0</v>
      </c>
      <c r="I14" s="189" t="e">
        <f>SUM(H14)/H8</f>
        <v>#DIV/0!</v>
      </c>
      <c r="K14" s="126">
        <v>0</v>
      </c>
      <c r="L14" s="189" t="e">
        <f>SUM(K14)/K8</f>
        <v>#DIV/0!</v>
      </c>
      <c r="M14" s="15"/>
      <c r="N14" s="126">
        <v>0</v>
      </c>
      <c r="O14" s="189" t="e">
        <f>SUM(N14)/N8</f>
        <v>#DIV/0!</v>
      </c>
      <c r="P14" s="590"/>
      <c r="Q14" s="126">
        <v>0</v>
      </c>
      <c r="R14" s="189" t="e">
        <f>SUM(Q14)/Q8</f>
        <v>#DIV/0!</v>
      </c>
    </row>
    <row r="15" spans="1:18" ht="15.75">
      <c r="A15" s="3" t="s">
        <v>535</v>
      </c>
      <c r="B15" s="126">
        <v>0</v>
      </c>
      <c r="C15" s="189" t="e">
        <f>SUM(B15)/B8</f>
        <v>#DIV/0!</v>
      </c>
      <c r="E15" s="126">
        <v>0</v>
      </c>
      <c r="F15" s="189" t="e">
        <f>SUM(E15)/E8</f>
        <v>#DIV/0!</v>
      </c>
      <c r="H15" s="126">
        <v>0</v>
      </c>
      <c r="I15" s="189" t="e">
        <f>SUM(H15)/H8</f>
        <v>#DIV/0!</v>
      </c>
      <c r="K15" s="126">
        <v>0</v>
      </c>
      <c r="L15" s="189" t="e">
        <f>SUM(K15)/K8</f>
        <v>#DIV/0!</v>
      </c>
      <c r="M15" s="15"/>
      <c r="N15" s="126">
        <v>0</v>
      </c>
      <c r="O15" s="189" t="e">
        <f>SUM(N15)/N8</f>
        <v>#DIV/0!</v>
      </c>
      <c r="P15" s="590"/>
      <c r="Q15" s="126">
        <v>0</v>
      </c>
      <c r="R15" s="189" t="e">
        <f>SUM(Q15)/Q8</f>
        <v>#DIV/0!</v>
      </c>
    </row>
    <row r="16" spans="1:18" ht="15.75">
      <c r="A16" s="69" t="s">
        <v>242</v>
      </c>
      <c r="B16" s="188">
        <f>SUM(B14)-B17</f>
        <v>0</v>
      </c>
      <c r="C16" s="189" t="e">
        <f>SUM(B16)/B8</f>
        <v>#DIV/0!</v>
      </c>
      <c r="E16" s="188">
        <f>SUM(E14)-E17</f>
        <v>0</v>
      </c>
      <c r="F16" s="189" t="e">
        <f>SUM(E16)/E8</f>
        <v>#DIV/0!</v>
      </c>
      <c r="H16" s="188">
        <f>SUM(H14)-H17</f>
        <v>0</v>
      </c>
      <c r="I16" s="189" t="e">
        <f>SUM(H16)/H8</f>
        <v>#DIV/0!</v>
      </c>
      <c r="K16" s="188">
        <f>SUM(K14)-K17</f>
        <v>0</v>
      </c>
      <c r="L16" s="189" t="e">
        <f>SUM(K16)/K8</f>
        <v>#DIV/0!</v>
      </c>
      <c r="M16" s="15"/>
      <c r="N16" s="188">
        <f>SUM(N14)-N17</f>
        <v>0</v>
      </c>
      <c r="O16" s="189" t="e">
        <f>SUM(N16)/N8</f>
        <v>#DIV/0!</v>
      </c>
      <c r="P16" s="590"/>
      <c r="Q16" s="188">
        <f>SUM(Q14)-Q17</f>
        <v>0</v>
      </c>
      <c r="R16" s="189" t="e">
        <f>SUM(Q16)/Q8</f>
        <v>#DIV/0!</v>
      </c>
    </row>
    <row r="17" spans="1:18" ht="15.75">
      <c r="A17" s="69" t="s">
        <v>254</v>
      </c>
      <c r="B17" s="126">
        <v>0</v>
      </c>
      <c r="C17" s="189" t="e">
        <f>SUM(B17)/B8</f>
        <v>#DIV/0!</v>
      </c>
      <c r="D17" s="15"/>
      <c r="E17" s="126">
        <v>0</v>
      </c>
      <c r="F17" s="189" t="e">
        <f>SUM(E17)/E8</f>
        <v>#DIV/0!</v>
      </c>
      <c r="H17" s="126">
        <v>0</v>
      </c>
      <c r="I17" s="189" t="e">
        <f>SUM(H17)/H8</f>
        <v>#DIV/0!</v>
      </c>
      <c r="K17" s="126">
        <v>0</v>
      </c>
      <c r="L17" s="189" t="e">
        <f>SUM(K17)/K8</f>
        <v>#DIV/0!</v>
      </c>
      <c r="M17" s="15"/>
      <c r="N17" s="126">
        <v>0</v>
      </c>
      <c r="O17" s="189" t="e">
        <f>SUM(N17)/N8</f>
        <v>#DIV/0!</v>
      </c>
      <c r="P17" s="590"/>
      <c r="Q17" s="126">
        <v>0</v>
      </c>
      <c r="R17" s="189" t="e">
        <f>SUM(Q17)/Q8</f>
        <v>#DIV/0!</v>
      </c>
    </row>
    <row r="18" spans="1:18" ht="6" hidden="1" customHeight="1">
      <c r="I18"/>
      <c r="K18" s="21"/>
      <c r="L18"/>
    </row>
    <row r="19" spans="1:18" hidden="1">
      <c r="I19"/>
      <c r="K19" s="21"/>
      <c r="L19"/>
    </row>
    <row r="20" spans="1:18" hidden="1">
      <c r="I20"/>
      <c r="K20" s="21"/>
      <c r="L20"/>
    </row>
    <row r="21" spans="1:18" hidden="1">
      <c r="I21"/>
      <c r="K21" s="21"/>
      <c r="L21"/>
    </row>
    <row r="22" spans="1:18" ht="15" customHeight="1" thickBot="1">
      <c r="I22"/>
      <c r="K22" s="21"/>
      <c r="L22"/>
    </row>
    <row r="23" spans="1:18" ht="16.5" thickBot="1">
      <c r="A23" s="582"/>
      <c r="B23" s="588">
        <f>SUM(Q6)-30</f>
        <v>40039</v>
      </c>
      <c r="E23" s="588">
        <f>SUM(B23)-30</f>
        <v>40009</v>
      </c>
      <c r="H23" s="588">
        <f>SUM(E23)-30</f>
        <v>39979</v>
      </c>
      <c r="K23" s="588">
        <f>SUM(H23)-30</f>
        <v>39949</v>
      </c>
      <c r="N23" s="588">
        <f>SUM(K23)-30</f>
        <v>39919</v>
      </c>
      <c r="Q23" s="588">
        <f>SUM(N23)-30</f>
        <v>39889</v>
      </c>
    </row>
    <row r="24" spans="1:18" ht="14.25" customHeight="1">
      <c r="A24" s="589"/>
      <c r="B24" s="591"/>
      <c r="E24" s="568"/>
      <c r="H24" s="568"/>
      <c r="K24" s="568"/>
      <c r="L24" s="22"/>
    </row>
    <row r="25" spans="1:18" ht="15.75">
      <c r="A25" s="3" t="s">
        <v>239</v>
      </c>
      <c r="B25" s="126">
        <v>0</v>
      </c>
      <c r="C25" s="189" t="e">
        <f>SUM(B25)/B25</f>
        <v>#DIV/0!</v>
      </c>
      <c r="E25" s="126">
        <v>0</v>
      </c>
      <c r="F25" s="189" t="e">
        <f>SUM(E25)/E25</f>
        <v>#DIV/0!</v>
      </c>
      <c r="H25" s="126">
        <v>0</v>
      </c>
      <c r="I25" s="189" t="e">
        <f>SUM(H25)/H25</f>
        <v>#DIV/0!</v>
      </c>
      <c r="K25" s="126">
        <v>0</v>
      </c>
      <c r="L25" s="189" t="e">
        <f>SUM(K25)/K25</f>
        <v>#DIV/0!</v>
      </c>
      <c r="M25" s="15"/>
      <c r="N25" s="126">
        <v>0</v>
      </c>
      <c r="O25" s="189" t="e">
        <f>SUM(N25)/N25</f>
        <v>#DIV/0!</v>
      </c>
      <c r="P25" s="590"/>
      <c r="Q25" s="126">
        <v>0</v>
      </c>
      <c r="R25" s="189" t="e">
        <f>SUM(Q25)/Q25</f>
        <v>#DIV/0!</v>
      </c>
    </row>
    <row r="26" spans="1:18" ht="15.75">
      <c r="A26" s="3" t="s">
        <v>221</v>
      </c>
      <c r="B26" s="126">
        <v>0</v>
      </c>
      <c r="C26" s="189" t="e">
        <f>SUM(B26)/B25</f>
        <v>#DIV/0!</v>
      </c>
      <c r="E26" s="126">
        <v>0</v>
      </c>
      <c r="F26" s="189" t="e">
        <f>SUM(E26)/E25</f>
        <v>#DIV/0!</v>
      </c>
      <c r="H26" s="126">
        <v>0</v>
      </c>
      <c r="I26" s="189" t="e">
        <f>SUM(H26)/H25</f>
        <v>#DIV/0!</v>
      </c>
      <c r="K26" s="126">
        <v>0</v>
      </c>
      <c r="L26" s="189" t="e">
        <f>SUM(K26)/K25</f>
        <v>#DIV/0!</v>
      </c>
      <c r="M26" s="15"/>
      <c r="N26" s="126">
        <v>0</v>
      </c>
      <c r="O26" s="189" t="e">
        <f>SUM(N26)/N25</f>
        <v>#DIV/0!</v>
      </c>
      <c r="P26" s="590"/>
      <c r="Q26" s="126">
        <v>0</v>
      </c>
      <c r="R26" s="189" t="e">
        <f>SUM(Q26)/Q25</f>
        <v>#DIV/0!</v>
      </c>
    </row>
    <row r="27" spans="1:18" ht="15.75">
      <c r="A27" s="3" t="s">
        <v>222</v>
      </c>
      <c r="B27" s="126">
        <v>0</v>
      </c>
      <c r="C27" s="189" t="e">
        <f>SUM(B27)/B25</f>
        <v>#DIV/0!</v>
      </c>
      <c r="E27" s="126">
        <v>0</v>
      </c>
      <c r="F27" s="189" t="e">
        <f>SUM(E27)/E25</f>
        <v>#DIV/0!</v>
      </c>
      <c r="H27" s="126">
        <v>0</v>
      </c>
      <c r="I27" s="189" t="e">
        <f>SUM(H27)/H25</f>
        <v>#DIV/0!</v>
      </c>
      <c r="K27" s="126">
        <v>0</v>
      </c>
      <c r="L27" s="189" t="e">
        <f>SUM(K27)/K25</f>
        <v>#DIV/0!</v>
      </c>
      <c r="M27" s="15"/>
      <c r="N27" s="126">
        <v>0</v>
      </c>
      <c r="O27" s="189" t="e">
        <f>SUM(N27)/N25</f>
        <v>#DIV/0!</v>
      </c>
      <c r="P27" s="590"/>
      <c r="Q27" s="126">
        <v>0</v>
      </c>
      <c r="R27" s="189" t="e">
        <f>SUM(Q27)/Q25</f>
        <v>#DIV/0!</v>
      </c>
    </row>
    <row r="28" spans="1:18" ht="15.75">
      <c r="A28" s="3" t="s">
        <v>223</v>
      </c>
      <c r="B28" s="126">
        <v>0</v>
      </c>
      <c r="C28" s="189" t="e">
        <f>SUM(B28)/B25</f>
        <v>#DIV/0!</v>
      </c>
      <c r="E28" s="126">
        <v>0</v>
      </c>
      <c r="F28" s="189" t="e">
        <f>SUM(E28)/E25</f>
        <v>#DIV/0!</v>
      </c>
      <c r="H28" s="126">
        <v>0</v>
      </c>
      <c r="I28" s="189" t="e">
        <f>SUM(H28)/H25</f>
        <v>#DIV/0!</v>
      </c>
      <c r="K28" s="126">
        <v>0</v>
      </c>
      <c r="L28" s="189" t="e">
        <f>SUM(K28)/K25</f>
        <v>#DIV/0!</v>
      </c>
      <c r="M28" s="15"/>
      <c r="N28" s="126">
        <v>0</v>
      </c>
      <c r="O28" s="189" t="e">
        <f>SUM(N28)/N25</f>
        <v>#DIV/0!</v>
      </c>
      <c r="P28" s="590"/>
      <c r="Q28" s="126">
        <v>0</v>
      </c>
      <c r="R28" s="189" t="e">
        <f>SUM(Q28)/Q25</f>
        <v>#DIV/0!</v>
      </c>
    </row>
    <row r="29" spans="1:18" ht="15.75">
      <c r="A29" s="69" t="s">
        <v>227</v>
      </c>
      <c r="B29" s="188">
        <f>SUM(B30)-B26-B27-B28</f>
        <v>0</v>
      </c>
      <c r="C29" s="189" t="e">
        <f>SUM(B29)/B25</f>
        <v>#DIV/0!</v>
      </c>
      <c r="E29" s="188">
        <f>SUM(E30)-E26-E27-E28</f>
        <v>0</v>
      </c>
      <c r="F29" s="189" t="e">
        <f>SUM(E29)/E25</f>
        <v>#DIV/0!</v>
      </c>
      <c r="H29" s="188">
        <f>SUM(H30)-H26-H27-H28</f>
        <v>0</v>
      </c>
      <c r="I29" s="189" t="e">
        <f>SUM(H29)/H25</f>
        <v>#DIV/0!</v>
      </c>
      <c r="K29" s="188">
        <f>SUM(K30)-K26-K27-K28</f>
        <v>0</v>
      </c>
      <c r="L29" s="189" t="e">
        <f>SUM(K29)/K25</f>
        <v>#DIV/0!</v>
      </c>
      <c r="M29" s="15"/>
      <c r="N29" s="188">
        <f>SUM(N30)-N26-N27-N28</f>
        <v>0</v>
      </c>
      <c r="O29" s="189" t="e">
        <f>SUM(N29)/N25</f>
        <v>#DIV/0!</v>
      </c>
      <c r="P29" s="590"/>
      <c r="Q29" s="188">
        <f>SUM(Q30)-Q26-Q27-Q28</f>
        <v>0</v>
      </c>
      <c r="R29" s="189" t="e">
        <f>SUM(Q29)/Q25</f>
        <v>#DIV/0!</v>
      </c>
    </row>
    <row r="30" spans="1:18" ht="15.75">
      <c r="A30" s="69" t="s">
        <v>534</v>
      </c>
      <c r="B30" s="188">
        <f>SUM(B25)-B31</f>
        <v>0</v>
      </c>
      <c r="C30" s="189" t="e">
        <f>SUM(B30)/B25</f>
        <v>#DIV/0!</v>
      </c>
      <c r="E30" s="188">
        <f>SUM(E25)-E31</f>
        <v>0</v>
      </c>
      <c r="F30" s="189" t="e">
        <f>SUM(E30)/E25</f>
        <v>#DIV/0!</v>
      </c>
      <c r="H30" s="188">
        <f>SUM(H25)-H31</f>
        <v>0</v>
      </c>
      <c r="I30" s="189" t="e">
        <f>SUM(H30)/H25</f>
        <v>#DIV/0!</v>
      </c>
      <c r="K30" s="188">
        <f>SUM(K25)-K31</f>
        <v>0</v>
      </c>
      <c r="L30" s="189" t="e">
        <f>SUM(K30)/K25</f>
        <v>#DIV/0!</v>
      </c>
      <c r="M30" s="15"/>
      <c r="N30" s="188">
        <f>SUM(N25)-N31</f>
        <v>0</v>
      </c>
      <c r="O30" s="189" t="e">
        <f>SUM(N30)/N25</f>
        <v>#DIV/0!</v>
      </c>
      <c r="P30" s="590"/>
      <c r="Q30" s="188">
        <f>SUM(Q25)-Q31</f>
        <v>0</v>
      </c>
      <c r="R30" s="189" t="e">
        <f>SUM(Q30)/Q25</f>
        <v>#DIV/0!</v>
      </c>
    </row>
    <row r="31" spans="1:18" ht="15.75">
      <c r="A31" s="3" t="s">
        <v>262</v>
      </c>
      <c r="B31" s="126">
        <v>0</v>
      </c>
      <c r="C31" s="189" t="e">
        <f>SUM(B31)/B25</f>
        <v>#DIV/0!</v>
      </c>
      <c r="E31" s="126">
        <v>0</v>
      </c>
      <c r="F31" s="189" t="e">
        <f>SUM(E31)/E25</f>
        <v>#DIV/0!</v>
      </c>
      <c r="H31" s="126">
        <v>0</v>
      </c>
      <c r="I31" s="189" t="e">
        <f>SUM(H31)/H25</f>
        <v>#DIV/0!</v>
      </c>
      <c r="K31" s="126">
        <v>0</v>
      </c>
      <c r="L31" s="189" t="e">
        <f>SUM(K31)/K25</f>
        <v>#DIV/0!</v>
      </c>
      <c r="M31" s="15"/>
      <c r="N31" s="126">
        <v>0</v>
      </c>
      <c r="O31" s="189" t="e">
        <f>SUM(N31)/N25</f>
        <v>#DIV/0!</v>
      </c>
      <c r="P31" s="590"/>
      <c r="Q31" s="126">
        <v>0</v>
      </c>
      <c r="R31" s="189" t="e">
        <f>SUM(Q31)/Q25</f>
        <v>#DIV/0!</v>
      </c>
    </row>
    <row r="32" spans="1:18" ht="15.75">
      <c r="A32" s="3" t="s">
        <v>535</v>
      </c>
      <c r="B32" s="126">
        <v>0</v>
      </c>
      <c r="C32" s="189" t="e">
        <f>SUM(B32)/B25</f>
        <v>#DIV/0!</v>
      </c>
      <c r="E32" s="126">
        <v>0</v>
      </c>
      <c r="F32" s="189" t="e">
        <f>SUM(E32)/E25</f>
        <v>#DIV/0!</v>
      </c>
      <c r="H32" s="126">
        <v>0</v>
      </c>
      <c r="I32" s="189" t="e">
        <f>SUM(H32)/H25</f>
        <v>#DIV/0!</v>
      </c>
      <c r="K32" s="126">
        <v>0</v>
      </c>
      <c r="L32" s="189" t="e">
        <f>SUM(K32)/K25</f>
        <v>#DIV/0!</v>
      </c>
      <c r="M32" s="15"/>
      <c r="N32" s="126">
        <v>0</v>
      </c>
      <c r="O32" s="189" t="e">
        <f>SUM(N32)/N25</f>
        <v>#DIV/0!</v>
      </c>
      <c r="P32" s="590"/>
      <c r="Q32" s="126">
        <v>0</v>
      </c>
      <c r="R32" s="189" t="e">
        <f>SUM(Q32)/Q25</f>
        <v>#DIV/0!</v>
      </c>
    </row>
    <row r="33" spans="1:18" ht="15.75">
      <c r="A33" s="69" t="s">
        <v>242</v>
      </c>
      <c r="B33" s="188">
        <f>SUM(B31)-B34</f>
        <v>0</v>
      </c>
      <c r="C33" s="189" t="e">
        <f>SUM(B33)/B25</f>
        <v>#DIV/0!</v>
      </c>
      <c r="E33" s="188">
        <f>SUM(E31)-E34</f>
        <v>0</v>
      </c>
      <c r="F33" s="189" t="e">
        <f>SUM(E33)/E25</f>
        <v>#DIV/0!</v>
      </c>
      <c r="H33" s="188">
        <f>SUM(H31)-H34</f>
        <v>0</v>
      </c>
      <c r="I33" s="189" t="e">
        <f>SUM(H33)/H25</f>
        <v>#DIV/0!</v>
      </c>
      <c r="K33" s="188">
        <f>SUM(K31)-K34</f>
        <v>0</v>
      </c>
      <c r="L33" s="189" t="e">
        <f>SUM(K33)/K25</f>
        <v>#DIV/0!</v>
      </c>
      <c r="M33" s="15"/>
      <c r="N33" s="188">
        <f>SUM(N31)-N34</f>
        <v>0</v>
      </c>
      <c r="O33" s="189" t="e">
        <f>SUM(N33)/N25</f>
        <v>#DIV/0!</v>
      </c>
      <c r="P33" s="590"/>
      <c r="Q33" s="188">
        <f>SUM(Q31)-Q34</f>
        <v>0</v>
      </c>
      <c r="R33" s="189" t="e">
        <f>SUM(Q33)/Q25</f>
        <v>#DIV/0!</v>
      </c>
    </row>
    <row r="34" spans="1:18" ht="15.75">
      <c r="A34" s="69" t="s">
        <v>254</v>
      </c>
      <c r="B34" s="126">
        <v>0</v>
      </c>
      <c r="C34" s="189" t="e">
        <f>SUM(B34)/B25</f>
        <v>#DIV/0!</v>
      </c>
      <c r="D34" s="15"/>
      <c r="E34" s="126">
        <v>0</v>
      </c>
      <c r="F34" s="189" t="e">
        <f>SUM(E34)/E25</f>
        <v>#DIV/0!</v>
      </c>
      <c r="H34" s="126">
        <v>0</v>
      </c>
      <c r="I34" s="189" t="e">
        <f>SUM(H34)/H25</f>
        <v>#DIV/0!</v>
      </c>
      <c r="K34" s="126">
        <v>0</v>
      </c>
      <c r="L34" s="189" t="e">
        <f>SUM(K34)/K25</f>
        <v>#DIV/0!</v>
      </c>
      <c r="M34" s="15"/>
      <c r="N34" s="126">
        <v>0</v>
      </c>
      <c r="O34" s="189" t="e">
        <f>SUM(N34)/N25</f>
        <v>#DIV/0!</v>
      </c>
      <c r="P34" s="590"/>
      <c r="Q34" s="126">
        <v>0</v>
      </c>
      <c r="R34" s="189" t="e">
        <f>SUM(Q34)/Q25</f>
        <v>#DIV/0!</v>
      </c>
    </row>
    <row r="35" spans="1:18" ht="24" customHeight="1" thickBot="1">
      <c r="I35"/>
      <c r="K35" s="21"/>
      <c r="L35"/>
    </row>
    <row r="36" spans="1:18" ht="18.75" customHeight="1" thickBot="1">
      <c r="B36" s="593" t="s">
        <v>536</v>
      </c>
      <c r="C36" s="594"/>
      <c r="I36"/>
      <c r="K36" s="595" t="s">
        <v>540</v>
      </c>
      <c r="L36"/>
      <c r="N36" s="596" t="s">
        <v>541</v>
      </c>
    </row>
    <row r="37" spans="1:18" ht="15.75">
      <c r="A37" s="3" t="s">
        <v>239</v>
      </c>
      <c r="B37" s="188">
        <f>SUM(B8,E8,H8,K8,N8,Q8,Q25,N25,K25,H25,E25,B25)</f>
        <v>0</v>
      </c>
      <c r="C37" s="189" t="e">
        <f>SUM(B37)/B37</f>
        <v>#DIV/0!</v>
      </c>
      <c r="E37" s="73" t="s">
        <v>537</v>
      </c>
      <c r="H37" s="73" t="s">
        <v>538</v>
      </c>
      <c r="I37"/>
      <c r="K37" s="595" t="s">
        <v>539</v>
      </c>
      <c r="L37" s="23"/>
      <c r="N37" s="596" t="s">
        <v>542</v>
      </c>
    </row>
    <row r="38" spans="1:18" ht="15.75">
      <c r="A38" s="3" t="s">
        <v>221</v>
      </c>
      <c r="B38" s="188">
        <f>SUM(B9,E9,H9,K9,N9,Q9,Q26,N26,K26,H26,E26,B26)</f>
        <v>0</v>
      </c>
      <c r="C38" s="189" t="e">
        <f>SUM(B38)/B37</f>
        <v>#DIV/0!</v>
      </c>
      <c r="E38" s="45" t="e">
        <f t="shared" ref="E38:E46" si="0">MAX(C9,F9,I9,L9,O9,R9,R26,O26,L26,I26,F26,C26)</f>
        <v>#DIV/0!</v>
      </c>
      <c r="H38" s="45" t="e">
        <f t="shared" ref="H38:H46" si="1">MIN(R26,O26,L26,I26,F26,C26,R9,O9,L9,I9,F9,C9)</f>
        <v>#DIV/0!</v>
      </c>
      <c r="I38"/>
      <c r="K38" s="45" t="e">
        <f t="shared" ref="K38:K46" si="2">SUM(E38-H38)</f>
        <v>#DIV/0!</v>
      </c>
      <c r="L38"/>
      <c r="N38" s="42" t="e">
        <f>SUM(B37)*K38</f>
        <v>#DIV/0!</v>
      </c>
    </row>
    <row r="39" spans="1:18" ht="15.75">
      <c r="A39" s="3" t="s">
        <v>222</v>
      </c>
      <c r="B39" s="188">
        <f>SUM(B27,E27,H27,K27,N27,Q27,Q10,N10,K10,H10,E10,B10)</f>
        <v>0</v>
      </c>
      <c r="C39" s="189" t="e">
        <f>SUM(B39)/B37</f>
        <v>#DIV/0!</v>
      </c>
      <c r="E39" s="45" t="e">
        <f t="shared" si="0"/>
        <v>#DIV/0!</v>
      </c>
      <c r="H39" s="45" t="e">
        <f t="shared" si="1"/>
        <v>#DIV/0!</v>
      </c>
      <c r="I39"/>
      <c r="K39" s="45" t="e">
        <f t="shared" si="2"/>
        <v>#DIV/0!</v>
      </c>
      <c r="L39"/>
      <c r="N39" s="42" t="e">
        <f>SUM(B37)*K39</f>
        <v>#DIV/0!</v>
      </c>
    </row>
    <row r="40" spans="1:18" ht="15.75">
      <c r="A40" s="3" t="s">
        <v>223</v>
      </c>
      <c r="B40" s="188">
        <f>SUM(B28,E28,H28,K28,N28,Q28,Q11,N11,K11,H11,E11,B11)</f>
        <v>0</v>
      </c>
      <c r="C40" s="189" t="e">
        <f>SUM(B40)/B37</f>
        <v>#DIV/0!</v>
      </c>
      <c r="E40" s="45" t="e">
        <f t="shared" si="0"/>
        <v>#DIV/0!</v>
      </c>
      <c r="H40" s="45" t="e">
        <f t="shared" si="1"/>
        <v>#DIV/0!</v>
      </c>
      <c r="I40"/>
      <c r="K40" s="45" t="e">
        <f t="shared" si="2"/>
        <v>#DIV/0!</v>
      </c>
      <c r="L40"/>
      <c r="N40" s="42" t="e">
        <f>SUM(B37)*K40</f>
        <v>#DIV/0!</v>
      </c>
    </row>
    <row r="41" spans="1:18" ht="15.75">
      <c r="A41" s="69" t="s">
        <v>227</v>
      </c>
      <c r="B41" s="188">
        <f>SUM(B42)-B38-B39-B40</f>
        <v>0</v>
      </c>
      <c r="C41" s="189" t="e">
        <f>SUM(B41)/B37</f>
        <v>#DIV/0!</v>
      </c>
      <c r="E41" s="45" t="e">
        <f t="shared" si="0"/>
        <v>#DIV/0!</v>
      </c>
      <c r="H41" s="45" t="e">
        <f t="shared" si="1"/>
        <v>#DIV/0!</v>
      </c>
      <c r="I41"/>
      <c r="K41" s="45" t="e">
        <f t="shared" si="2"/>
        <v>#DIV/0!</v>
      </c>
      <c r="L41"/>
      <c r="N41" s="42" t="e">
        <f>SUM(B37)*K41</f>
        <v>#DIV/0!</v>
      </c>
    </row>
    <row r="42" spans="1:18" ht="15.75">
      <c r="A42" s="69" t="s">
        <v>534</v>
      </c>
      <c r="B42" s="188">
        <f>SUM(B37-B43)</f>
        <v>0</v>
      </c>
      <c r="C42" s="189" t="e">
        <f>SUM(B42)/B37</f>
        <v>#DIV/0!</v>
      </c>
      <c r="E42" s="45" t="e">
        <f t="shared" si="0"/>
        <v>#DIV/0!</v>
      </c>
      <c r="H42" s="45" t="e">
        <f t="shared" si="1"/>
        <v>#DIV/0!</v>
      </c>
      <c r="I42"/>
      <c r="K42" s="45" t="e">
        <f t="shared" si="2"/>
        <v>#DIV/0!</v>
      </c>
      <c r="L42"/>
      <c r="N42" s="42" t="e">
        <f>SUM(B37)*K42</f>
        <v>#DIV/0!</v>
      </c>
    </row>
    <row r="43" spans="1:18" ht="15.75">
      <c r="A43" s="3" t="s">
        <v>262</v>
      </c>
      <c r="B43" s="188">
        <f>SUM(B31,E31,H31,K31,N31,Q31,Q14,N14,K14,H14,E14,B14)</f>
        <v>0</v>
      </c>
      <c r="C43" s="189" t="e">
        <f>SUM(B43)/B37</f>
        <v>#DIV/0!</v>
      </c>
      <c r="E43" s="45" t="e">
        <f t="shared" si="0"/>
        <v>#DIV/0!</v>
      </c>
      <c r="H43" s="45" t="e">
        <f t="shared" si="1"/>
        <v>#DIV/0!</v>
      </c>
      <c r="I43"/>
      <c r="K43" s="45" t="e">
        <f t="shared" si="2"/>
        <v>#DIV/0!</v>
      </c>
      <c r="L43"/>
      <c r="N43" s="42" t="e">
        <f>SUM(B37)*K43</f>
        <v>#DIV/0!</v>
      </c>
    </row>
    <row r="44" spans="1:18" ht="15.75">
      <c r="A44" s="3" t="s">
        <v>535</v>
      </c>
      <c r="B44" s="188">
        <f>SUM(B32,E32,H32,K32,N32,Q32,Q15,N15,K15,H15,E15,B15)</f>
        <v>0</v>
      </c>
      <c r="C44" s="189" t="e">
        <f>SUM(B44)/B37</f>
        <v>#DIV/0!</v>
      </c>
      <c r="E44" s="45" t="e">
        <f t="shared" si="0"/>
        <v>#DIV/0!</v>
      </c>
      <c r="H44" s="45" t="e">
        <f t="shared" si="1"/>
        <v>#DIV/0!</v>
      </c>
      <c r="K44" s="45" t="e">
        <f t="shared" si="2"/>
        <v>#DIV/0!</v>
      </c>
      <c r="N44" s="42" t="e">
        <f>SUM(B37)*K44</f>
        <v>#DIV/0!</v>
      </c>
    </row>
    <row r="45" spans="1:18" ht="15.75">
      <c r="A45" s="69" t="s">
        <v>242</v>
      </c>
      <c r="B45" s="188">
        <f>SUM(B43)-B46</f>
        <v>0</v>
      </c>
      <c r="C45" s="189" t="e">
        <f>SUM(B45)/B37</f>
        <v>#DIV/0!</v>
      </c>
      <c r="E45" s="45" t="e">
        <f t="shared" si="0"/>
        <v>#DIV/0!</v>
      </c>
      <c r="H45" s="45" t="e">
        <f t="shared" si="1"/>
        <v>#DIV/0!</v>
      </c>
      <c r="K45" s="45" t="e">
        <f t="shared" si="2"/>
        <v>#DIV/0!</v>
      </c>
      <c r="N45" s="42" t="e">
        <f>SUM(B37)*K45</f>
        <v>#DIV/0!</v>
      </c>
    </row>
    <row r="46" spans="1:18" ht="15.75">
      <c r="A46" s="69" t="s">
        <v>254</v>
      </c>
      <c r="B46" s="188">
        <f>SUM(B34,E34,H34,K34,N34,Q34,Q17,N17,K17,H17,E17,B17)</f>
        <v>0</v>
      </c>
      <c r="C46" s="189" t="e">
        <f>SUM(B46)/B37</f>
        <v>#DIV/0!</v>
      </c>
      <c r="E46" s="45" t="e">
        <f t="shared" si="0"/>
        <v>#DIV/0!</v>
      </c>
      <c r="H46" s="45" t="e">
        <f t="shared" si="1"/>
        <v>#DIV/0!</v>
      </c>
      <c r="K46" s="597" t="e">
        <f t="shared" si="2"/>
        <v>#DIV/0!</v>
      </c>
      <c r="N46" s="598" t="e">
        <f>SUM(B37)*K46</f>
        <v>#DIV/0!</v>
      </c>
      <c r="Q46" s="25"/>
    </row>
    <row r="48" spans="1:18" ht="15.75">
      <c r="N48" s="25"/>
    </row>
    <row r="51" spans="1:3">
      <c r="A51" t="s">
        <v>393</v>
      </c>
      <c r="B51" s="54">
        <f>SUM(B37)-B44-B39-B40-B41</f>
        <v>0</v>
      </c>
      <c r="C51" s="18" t="e">
        <f>SUM(B51)/B37</f>
        <v>#DIV/0!</v>
      </c>
    </row>
  </sheetData>
  <mergeCells count="4">
    <mergeCell ref="F1:H1"/>
    <mergeCell ref="C1:E1"/>
    <mergeCell ref="K3:L3"/>
    <mergeCell ref="H2:M2"/>
  </mergeCells>
  <phoneticPr fontId="3" type="noConversion"/>
  <conditionalFormatting sqref="B46:C46 B34:C34 H34:I34 E34:F34 K34:L34 N34:R34 B17:C17 H17:I17 E17:F17 K17:L17 N17:R17">
    <cfRule type="cellIs" dxfId="30" priority="1" stopIfTrue="1" operator="lessThan">
      <formula>0</formula>
    </cfRule>
  </conditionalFormatting>
  <printOptions horizontalCentered="1" verticalCentered="1"/>
  <pageMargins left="0.5" right="0.5" top="1.43" bottom="0.61" header="0.52" footer="0.25"/>
  <pageSetup scale="58"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5301" r:id="rId5" name="Button 5">
              <controlPr defaultSize="0" print="0" autoFill="0" autoPict="0" macro="[0]!PLCOMPARISONS_Button20_Click">
                <anchor moveWithCells="1">
                  <from>
                    <xdr:col>0</xdr:col>
                    <xdr:colOff>9525</xdr:colOff>
                    <xdr:row>0</xdr:row>
                    <xdr:rowOff>19050</xdr:rowOff>
                  </from>
                  <to>
                    <xdr:col>0</xdr:col>
                    <xdr:colOff>1524000</xdr:colOff>
                    <xdr:row>1</xdr:row>
                    <xdr:rowOff>95250</xdr:rowOff>
                  </to>
                </anchor>
              </controlPr>
            </control>
          </mc:Choice>
        </mc:AlternateContent>
        <mc:AlternateContent xmlns:mc="http://schemas.openxmlformats.org/markup-compatibility/2006">
          <mc:Choice Requires="x14">
            <control shapeId="55306" r:id="rId6" name="Button 10">
              <controlPr defaultSize="0" print="0" autoFill="0" autoPict="0" macro="[0]!MONTHPLCOMPARISONS_Button10_Click">
                <anchor moveWithCells="1">
                  <from>
                    <xdr:col>7</xdr:col>
                    <xdr:colOff>400050</xdr:colOff>
                    <xdr:row>59</xdr:row>
                    <xdr:rowOff>152400</xdr:rowOff>
                  </from>
                  <to>
                    <xdr:col>8</xdr:col>
                    <xdr:colOff>333375</xdr:colOff>
                    <xdr:row>63</xdr:row>
                    <xdr:rowOff>76200</xdr:rowOff>
                  </to>
                </anchor>
              </controlPr>
            </control>
          </mc:Choice>
        </mc:AlternateContent>
        <mc:AlternateContent xmlns:mc="http://schemas.openxmlformats.org/markup-compatibility/2006">
          <mc:Choice Requires="x14">
            <control shapeId="55307" r:id="rId7" name="Button 11">
              <controlPr defaultSize="0" print="0" autoFill="0" autoPict="0" macro="[0]!print_sheet">
                <anchor moveWithCells="1">
                  <from>
                    <xdr:col>14</xdr:col>
                    <xdr:colOff>647700</xdr:colOff>
                    <xdr:row>0</xdr:row>
                    <xdr:rowOff>123825</xdr:rowOff>
                  </from>
                  <to>
                    <xdr:col>17</xdr:col>
                    <xdr:colOff>190500</xdr:colOff>
                    <xdr:row>1</xdr:row>
                    <xdr:rowOff>295275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1">
    <tabColor indexed="61"/>
    <pageSetUpPr fitToPage="1"/>
  </sheetPr>
  <dimension ref="A1:M46"/>
  <sheetViews>
    <sheetView showGridLines="0" showRowColHeaders="0" showRuler="0" view="pageLayout" zoomScale="70" zoomScaleNormal="75" zoomScalePageLayoutView="70" workbookViewId="0">
      <selection activeCell="B1" sqref="B1"/>
    </sheetView>
  </sheetViews>
  <sheetFormatPr defaultColWidth="9.140625" defaultRowHeight="12.75"/>
  <cols>
    <col min="1" max="1" width="3.85546875" bestFit="1" customWidth="1"/>
    <col min="2" max="2" width="32.42578125" style="11" customWidth="1"/>
    <col min="3" max="3" width="20.28515625" customWidth="1"/>
    <col min="4" max="4" width="19.5703125" style="19" customWidth="1"/>
    <col min="5" max="5" width="1.5703125" customWidth="1"/>
    <col min="6" max="6" width="19.5703125" customWidth="1"/>
    <col min="7" max="7" width="3.42578125" customWidth="1"/>
    <col min="8" max="8" width="29.7109375" customWidth="1"/>
    <col min="9" max="9" width="3.5703125" customWidth="1"/>
    <col min="10" max="10" width="37" style="11" customWidth="1"/>
    <col min="11" max="11" width="3.7109375" customWidth="1"/>
    <col min="12" max="12" width="18.5703125" bestFit="1" customWidth="1"/>
    <col min="13" max="13" width="6.7109375" bestFit="1" customWidth="1"/>
  </cols>
  <sheetData>
    <row r="1" spans="1:13" ht="26.1" customHeight="1">
      <c r="C1" s="195"/>
      <c r="D1" s="1227" t="str">
        <f>REPT('BASIC CLIENT INFO'!B2,1)</f>
        <v/>
      </c>
      <c r="E1" s="1227"/>
      <c r="F1" s="1227"/>
      <c r="G1" s="1227"/>
      <c r="H1" s="1227"/>
    </row>
    <row r="2" spans="1:13" ht="26.1" customHeight="1">
      <c r="C2" s="195"/>
      <c r="D2" s="196" t="str">
        <f>REPT('BASIC CLIENT INFO'!B3,1)</f>
        <v>Survey #</v>
      </c>
      <c r="E2" s="195"/>
      <c r="F2" s="194" t="str">
        <f>REPT('BASIC CLIENT INFO'!D3,1)</f>
        <v/>
      </c>
    </row>
    <row r="3" spans="1:13" ht="26.1" customHeight="1">
      <c r="C3" s="179" t="s">
        <v>387</v>
      </c>
      <c r="D3" s="191"/>
      <c r="E3" s="191"/>
      <c r="F3" s="191"/>
      <c r="G3" s="191"/>
      <c r="H3" s="179"/>
      <c r="I3" s="179"/>
      <c r="J3" s="191"/>
      <c r="K3" s="179"/>
      <c r="L3" s="179"/>
      <c r="M3" s="179"/>
    </row>
    <row r="4" spans="1:13" ht="26.1" customHeight="1">
      <c r="C4" s="195"/>
      <c r="D4" s="197"/>
      <c r="E4" s="191"/>
      <c r="F4" s="195"/>
    </row>
    <row r="5" spans="1:13" ht="20.100000000000001" customHeight="1" thickBot="1">
      <c r="A5" s="575"/>
      <c r="B5" s="626" t="s">
        <v>373</v>
      </c>
      <c r="C5" s="628" t="s">
        <v>535</v>
      </c>
      <c r="D5" s="629"/>
      <c r="E5" s="575"/>
      <c r="F5" s="626" t="s">
        <v>316</v>
      </c>
      <c r="G5" s="630"/>
      <c r="H5" s="608" t="s">
        <v>379</v>
      </c>
      <c r="I5" s="626"/>
      <c r="J5" s="631" t="s">
        <v>374</v>
      </c>
      <c r="L5" s="73"/>
      <c r="M5" s="21"/>
    </row>
    <row r="6" spans="1:13" s="5" customFormat="1" ht="20.100000000000001" customHeight="1">
      <c r="A6" s="645"/>
      <c r="B6" s="646"/>
      <c r="C6" s="647" t="s">
        <v>375</v>
      </c>
      <c r="D6" s="648"/>
      <c r="E6" s="649"/>
      <c r="F6" s="650" t="s">
        <v>376</v>
      </c>
      <c r="G6" s="651"/>
      <c r="H6" s="650" t="s">
        <v>377</v>
      </c>
      <c r="I6" s="646"/>
      <c r="J6" s="652" t="s">
        <v>378</v>
      </c>
      <c r="L6" s="601"/>
      <c r="M6" s="80"/>
    </row>
    <row r="7" spans="1:13" ht="20.100000000000001" customHeight="1">
      <c r="A7" s="653">
        <v>1</v>
      </c>
      <c r="B7" s="599">
        <f>SUM('12 MONTH P&amp;L COMPARISONS'!B6)</f>
        <v>40219</v>
      </c>
      <c r="C7" s="602">
        <f>SUM('12 MONTH P&amp;L COMPARISONS'!B15)</f>
        <v>0</v>
      </c>
      <c r="D7" s="18"/>
      <c r="F7" s="603">
        <f>SUM('12 MONTH P&amp;L COMPARISONS'!B8)</f>
        <v>0</v>
      </c>
      <c r="G7" s="21"/>
      <c r="H7" s="42" t="e">
        <f>SUM(F7)/C7</f>
        <v>#DIV/0!</v>
      </c>
      <c r="I7" s="73"/>
      <c r="J7" s="654" t="e">
        <f>SUM(H7/H19)</f>
        <v>#DIV/0!</v>
      </c>
      <c r="L7" s="11"/>
      <c r="M7" s="22"/>
    </row>
    <row r="8" spans="1:13" ht="20.100000000000001" customHeight="1">
      <c r="A8" s="653">
        <v>2</v>
      </c>
      <c r="B8" s="599">
        <f>SUM(B7)-30</f>
        <v>40189</v>
      </c>
      <c r="C8" s="25">
        <f>SUM('12 MONTH P&amp;L COMPARISONS'!E15)</f>
        <v>0</v>
      </c>
      <c r="F8" s="25">
        <f>SUM('12 MONTH P&amp;L COMPARISONS'!E8)</f>
        <v>0</v>
      </c>
      <c r="H8" s="42" t="e">
        <f t="shared" ref="H8:H18" si="0">SUM(F8)/C8</f>
        <v>#DIV/0!</v>
      </c>
      <c r="I8" s="3"/>
      <c r="J8" s="654" t="e">
        <f>SUM(H8/H19)</f>
        <v>#DIV/0!</v>
      </c>
    </row>
    <row r="9" spans="1:13" ht="20.100000000000001" customHeight="1">
      <c r="A9" s="653">
        <v>3</v>
      </c>
      <c r="B9" s="599">
        <f t="shared" ref="B9:B18" si="1">SUM(B8)-30</f>
        <v>40159</v>
      </c>
      <c r="C9" s="25">
        <f>SUM('12 MONTH P&amp;L COMPARISONS'!H15)</f>
        <v>0</v>
      </c>
      <c r="D9" s="40"/>
      <c r="E9" s="3"/>
      <c r="F9" s="25">
        <f>SUM('12 MONTH P&amp;L COMPARISONS'!H8)</f>
        <v>0</v>
      </c>
      <c r="G9" s="3"/>
      <c r="H9" s="42" t="e">
        <f t="shared" si="0"/>
        <v>#DIV/0!</v>
      </c>
      <c r="I9" s="25"/>
      <c r="J9" s="654" t="e">
        <f>SUM(H9/H19)</f>
        <v>#DIV/0!</v>
      </c>
      <c r="K9" s="3"/>
      <c r="L9" s="25"/>
      <c r="M9" s="24"/>
    </row>
    <row r="10" spans="1:13" ht="20.100000000000001" customHeight="1">
      <c r="A10" s="653">
        <v>4</v>
      </c>
      <c r="B10" s="599">
        <f t="shared" si="1"/>
        <v>40129</v>
      </c>
      <c r="C10" s="25">
        <f>SUM('12 MONTH P&amp;L COMPARISONS'!K15)</f>
        <v>0</v>
      </c>
      <c r="D10" s="40"/>
      <c r="E10" s="3"/>
      <c r="F10" s="25">
        <f>SUM('12 MONTH P&amp;L COMPARISONS'!K8)</f>
        <v>0</v>
      </c>
      <c r="G10" s="3"/>
      <c r="H10" s="42" t="e">
        <f t="shared" si="0"/>
        <v>#DIV/0!</v>
      </c>
      <c r="I10" s="3"/>
      <c r="J10" s="654" t="e">
        <f>SUM(H10/H19)</f>
        <v>#DIV/0!</v>
      </c>
      <c r="K10" s="3"/>
      <c r="L10" s="3"/>
      <c r="M10" s="24"/>
    </row>
    <row r="11" spans="1:13" ht="20.100000000000001" customHeight="1">
      <c r="A11" s="653">
        <v>5</v>
      </c>
      <c r="B11" s="599">
        <f t="shared" si="1"/>
        <v>40099</v>
      </c>
      <c r="C11" s="25">
        <f>SUM('12 MONTH P&amp;L COMPARISONS'!N15)</f>
        <v>0</v>
      </c>
      <c r="D11" s="41"/>
      <c r="E11" s="3"/>
      <c r="F11" s="25">
        <f>SUM('12 MONTH P&amp;L COMPARISONS'!N8)</f>
        <v>0</v>
      </c>
      <c r="G11" s="41"/>
      <c r="H11" s="42" t="e">
        <f t="shared" si="0"/>
        <v>#DIV/0!</v>
      </c>
      <c r="I11" s="25"/>
      <c r="J11" s="654" t="e">
        <f>SUM(H11/H19)</f>
        <v>#DIV/0!</v>
      </c>
      <c r="K11" s="3"/>
      <c r="L11" s="25"/>
      <c r="M11" s="41"/>
    </row>
    <row r="12" spans="1:13" ht="20.100000000000001" customHeight="1">
      <c r="A12" s="653">
        <v>6</v>
      </c>
      <c r="B12" s="599">
        <f t="shared" si="1"/>
        <v>40069</v>
      </c>
      <c r="C12" s="25">
        <f>SUM('12 MONTH P&amp;L COMPARISONS'!Q15)</f>
        <v>0</v>
      </c>
      <c r="D12" s="40"/>
      <c r="E12" s="3"/>
      <c r="F12" s="25">
        <f>SUM('12 MONTH P&amp;L COMPARISONS'!Q8)</f>
        <v>0</v>
      </c>
      <c r="G12" s="3"/>
      <c r="H12" s="42" t="e">
        <f t="shared" si="0"/>
        <v>#DIV/0!</v>
      </c>
      <c r="I12" s="3"/>
      <c r="J12" s="654" t="e">
        <f>SUM(H12/H19)</f>
        <v>#DIV/0!</v>
      </c>
      <c r="K12" s="3"/>
      <c r="L12" s="3"/>
      <c r="M12" s="24"/>
    </row>
    <row r="13" spans="1:13" ht="20.100000000000001" customHeight="1">
      <c r="A13" s="653">
        <v>7</v>
      </c>
      <c r="B13" s="599">
        <f t="shared" si="1"/>
        <v>40039</v>
      </c>
      <c r="C13" s="42">
        <f>SUM('12 MONTH P&amp;L COMPARISONS'!B32)</f>
        <v>0</v>
      </c>
      <c r="D13" s="40"/>
      <c r="E13" s="3"/>
      <c r="F13" s="42">
        <f>SUM('12 MONTH P&amp;L COMPARISONS'!B25)</f>
        <v>0</v>
      </c>
      <c r="G13" s="3"/>
      <c r="H13" s="42" t="e">
        <f t="shared" si="0"/>
        <v>#DIV/0!</v>
      </c>
      <c r="I13" s="42"/>
      <c r="J13" s="654" t="e">
        <f>SUM(H13/H19)</f>
        <v>#DIV/0!</v>
      </c>
      <c r="K13" s="3"/>
      <c r="L13" s="42"/>
      <c r="M13" s="24"/>
    </row>
    <row r="14" spans="1:13" ht="20.100000000000001" customHeight="1">
      <c r="A14" s="653">
        <v>8</v>
      </c>
      <c r="B14" s="599">
        <f t="shared" si="1"/>
        <v>40009</v>
      </c>
      <c r="C14" s="25">
        <f>SUM('12 MONTH P&amp;L COMPARISONS'!E32)</f>
        <v>0</v>
      </c>
      <c r="D14" s="40"/>
      <c r="E14" s="3"/>
      <c r="F14" s="25">
        <f>SUM('12 MONTH P&amp;L COMPARISONS'!E25)</f>
        <v>0</v>
      </c>
      <c r="G14" s="3"/>
      <c r="H14" s="42" t="e">
        <f t="shared" si="0"/>
        <v>#DIV/0!</v>
      </c>
      <c r="I14" s="3"/>
      <c r="J14" s="654" t="e">
        <f>SUM(H14/H19)</f>
        <v>#DIV/0!</v>
      </c>
      <c r="K14" s="3"/>
      <c r="L14" s="3"/>
      <c r="M14" s="24"/>
    </row>
    <row r="15" spans="1:13" ht="20.100000000000001" customHeight="1">
      <c r="A15" s="653">
        <v>9</v>
      </c>
      <c r="B15" s="599">
        <f t="shared" si="1"/>
        <v>39979</v>
      </c>
      <c r="C15" s="25">
        <f>SUM('12 MONTH P&amp;L COMPARISONS'!H32)</f>
        <v>0</v>
      </c>
      <c r="D15" s="40"/>
      <c r="E15" s="3"/>
      <c r="F15" s="25">
        <f>SUM('12 MONTH P&amp;L COMPARISONS'!H25)</f>
        <v>0</v>
      </c>
      <c r="G15" s="3"/>
      <c r="H15" s="42" t="e">
        <f t="shared" si="0"/>
        <v>#DIV/0!</v>
      </c>
      <c r="I15" s="3"/>
      <c r="J15" s="654" t="e">
        <f>SUM(H15/H19)</f>
        <v>#DIV/0!</v>
      </c>
      <c r="K15" s="3"/>
      <c r="L15" s="3"/>
      <c r="M15" s="24"/>
    </row>
    <row r="16" spans="1:13" ht="20.100000000000001" customHeight="1">
      <c r="A16" s="653">
        <v>10</v>
      </c>
      <c r="B16" s="599">
        <f t="shared" si="1"/>
        <v>39949</v>
      </c>
      <c r="C16" s="25">
        <f>SUM('12 MONTH P&amp;L COMPARISONS'!K32)</f>
        <v>0</v>
      </c>
      <c r="D16" s="40"/>
      <c r="E16" s="3"/>
      <c r="F16" s="25">
        <f>SUM('12 MONTH P&amp;L COMPARISONS'!K25)</f>
        <v>0</v>
      </c>
      <c r="G16" s="3"/>
      <c r="H16" s="42" t="e">
        <f t="shared" si="0"/>
        <v>#DIV/0!</v>
      </c>
      <c r="I16" s="3"/>
      <c r="J16" s="654" t="e">
        <f>SUM(H16/H19)</f>
        <v>#DIV/0!</v>
      </c>
      <c r="K16" s="3"/>
      <c r="L16" s="3"/>
      <c r="M16" s="24"/>
    </row>
    <row r="17" spans="1:13" ht="20.100000000000001" customHeight="1">
      <c r="A17" s="653">
        <v>11</v>
      </c>
      <c r="B17" s="599">
        <f t="shared" si="1"/>
        <v>39919</v>
      </c>
      <c r="C17" s="25">
        <f>SUM('12 MONTH P&amp;L COMPARISONS'!N32)</f>
        <v>0</v>
      </c>
      <c r="D17" s="40"/>
      <c r="E17" s="3"/>
      <c r="F17" s="25">
        <f>SUM('12 MONTH P&amp;L COMPARISONS'!N25)</f>
        <v>0</v>
      </c>
      <c r="G17" s="3"/>
      <c r="H17" s="42" t="e">
        <f t="shared" si="0"/>
        <v>#DIV/0!</v>
      </c>
      <c r="I17" s="3"/>
      <c r="J17" s="654" t="e">
        <f>SUM(H17/H19)</f>
        <v>#DIV/0!</v>
      </c>
      <c r="K17" s="3"/>
      <c r="L17" s="3"/>
      <c r="M17" s="24"/>
    </row>
    <row r="18" spans="1:13" ht="20.100000000000001" customHeight="1" thickBot="1">
      <c r="A18" s="574">
        <v>12</v>
      </c>
      <c r="B18" s="605">
        <f t="shared" si="1"/>
        <v>39889</v>
      </c>
      <c r="C18" s="606">
        <f>SUM('12 MONTH P&amp;L COMPARISONS'!Q32)</f>
        <v>0</v>
      </c>
      <c r="D18" s="607"/>
      <c r="E18" s="608"/>
      <c r="F18" s="606">
        <f>SUM('12 MONTH P&amp;L COMPARISONS'!Q25)</f>
        <v>0</v>
      </c>
      <c r="G18" s="608"/>
      <c r="H18" s="609" t="e">
        <f t="shared" si="0"/>
        <v>#DIV/0!</v>
      </c>
      <c r="I18" s="608"/>
      <c r="J18" s="655" t="e">
        <f>SUM(H18/H19)</f>
        <v>#DIV/0!</v>
      </c>
      <c r="K18" s="3"/>
      <c r="L18" s="3"/>
      <c r="M18" s="24"/>
    </row>
    <row r="19" spans="1:13" ht="20.100000000000001" customHeight="1">
      <c r="B19" s="32"/>
      <c r="C19" s="3"/>
      <c r="D19" s="40"/>
      <c r="E19" s="3"/>
      <c r="F19" s="25"/>
      <c r="G19" s="622"/>
      <c r="H19" s="623" t="e">
        <f>MAX(H7:H18)</f>
        <v>#DIV/0!</v>
      </c>
      <c r="I19" s="624"/>
      <c r="J19" s="73"/>
      <c r="K19" s="3"/>
      <c r="L19" s="3"/>
      <c r="M19" s="24"/>
    </row>
    <row r="20" spans="1:13" ht="20.100000000000001" customHeight="1" thickBot="1">
      <c r="B20" s="32"/>
      <c r="C20" s="3"/>
      <c r="D20" s="40"/>
      <c r="E20" s="3"/>
      <c r="F20" s="25"/>
      <c r="G20" s="625"/>
      <c r="H20" s="626" t="s">
        <v>394</v>
      </c>
      <c r="I20" s="627"/>
      <c r="J20" s="73"/>
      <c r="K20" s="3"/>
      <c r="L20" s="3"/>
      <c r="M20" s="24"/>
    </row>
    <row r="21" spans="1:13" ht="20.100000000000001" customHeight="1">
      <c r="B21" s="73"/>
      <c r="C21" s="25"/>
      <c r="D21" s="40"/>
      <c r="E21" s="3"/>
      <c r="F21" s="3"/>
      <c r="G21" s="3"/>
      <c r="H21" s="94"/>
      <c r="I21" s="3"/>
      <c r="J21" s="73"/>
      <c r="K21" s="3"/>
      <c r="L21" s="3"/>
      <c r="M21" s="24"/>
    </row>
    <row r="22" spans="1:13" ht="20.100000000000001" customHeight="1">
      <c r="B22" s="73"/>
      <c r="C22" s="632">
        <f>AVERAGE(C7:C18)</f>
        <v>0</v>
      </c>
      <c r="D22" s="633" t="s">
        <v>396</v>
      </c>
      <c r="E22" s="634"/>
      <c r="F22" s="635">
        <f>AVERAGE(F7:F18)</f>
        <v>0</v>
      </c>
      <c r="G22" s="634"/>
      <c r="H22" s="636" t="e">
        <f>SUM(F22)/C22</f>
        <v>#DIV/0!</v>
      </c>
      <c r="I22" s="634"/>
      <c r="J22" s="637" t="e">
        <f>SUM(H22)/H19</f>
        <v>#DIV/0!</v>
      </c>
      <c r="K22" s="3"/>
      <c r="L22" s="3"/>
      <c r="M22" s="24"/>
    </row>
    <row r="23" spans="1:13" ht="20.100000000000001" customHeight="1">
      <c r="B23" s="73"/>
      <c r="C23" s="638" t="s">
        <v>380</v>
      </c>
      <c r="D23" s="639"/>
      <c r="E23" s="640"/>
      <c r="F23" s="641" t="s">
        <v>381</v>
      </c>
      <c r="G23" s="3"/>
      <c r="H23" s="73" t="s">
        <v>382</v>
      </c>
      <c r="I23" s="3"/>
      <c r="J23" s="644" t="s">
        <v>382</v>
      </c>
      <c r="K23" s="3"/>
      <c r="L23" s="3"/>
      <c r="M23" s="24"/>
    </row>
    <row r="24" spans="1:13" ht="20.100000000000001" customHeight="1">
      <c r="B24" s="73"/>
      <c r="C24" s="42">
        <f>SUM(C7:C18)</f>
        <v>0</v>
      </c>
      <c r="D24" s="604" t="s">
        <v>397</v>
      </c>
      <c r="E24" s="3"/>
      <c r="F24" s="25">
        <f>SUM(F7:F18)</f>
        <v>0</v>
      </c>
      <c r="G24" s="643"/>
      <c r="H24" s="640" t="s">
        <v>379</v>
      </c>
      <c r="I24" s="640"/>
      <c r="J24" s="642" t="s">
        <v>383</v>
      </c>
      <c r="K24" s="3"/>
      <c r="L24" s="3"/>
      <c r="M24" s="24"/>
    </row>
    <row r="25" spans="1:13" ht="10.5" customHeight="1" thickBot="1">
      <c r="B25" s="32"/>
      <c r="C25" s="24"/>
      <c r="D25" s="43"/>
      <c r="E25" s="24"/>
      <c r="F25" s="24"/>
      <c r="G25" s="24"/>
      <c r="H25" s="24"/>
      <c r="I25" s="24"/>
      <c r="J25" s="32"/>
      <c r="K25" s="24"/>
      <c r="L25" s="24"/>
      <c r="M25" s="24"/>
    </row>
    <row r="26" spans="1:13" ht="20.100000000000001" customHeight="1" thickBot="1">
      <c r="B26" s="600"/>
      <c r="C26" s="25"/>
      <c r="D26" s="44"/>
      <c r="E26" s="24"/>
      <c r="F26" s="24"/>
      <c r="G26" s="24"/>
      <c r="H26" s="24"/>
      <c r="I26" s="24"/>
      <c r="J26" s="610" t="s">
        <v>384</v>
      </c>
      <c r="K26" s="24"/>
      <c r="L26" s="24"/>
      <c r="M26" s="24"/>
    </row>
    <row r="27" spans="1:13" ht="20.100000000000001" customHeight="1" thickBot="1">
      <c r="B27" s="26" t="s">
        <v>876</v>
      </c>
      <c r="C27" s="24"/>
      <c r="D27" s="849">
        <v>0.85</v>
      </c>
      <c r="E27" s="24"/>
      <c r="F27" s="24"/>
      <c r="G27" s="24"/>
      <c r="H27" s="24"/>
      <c r="I27" s="24"/>
      <c r="J27" s="611" t="s">
        <v>385</v>
      </c>
      <c r="K27" s="24"/>
      <c r="L27" s="24"/>
      <c r="M27" s="24"/>
    </row>
    <row r="28" spans="1:13" ht="20.100000000000001" customHeight="1" thickBot="1">
      <c r="B28" s="601"/>
      <c r="C28" s="125"/>
      <c r="D28" s="48"/>
      <c r="E28" s="24"/>
      <c r="F28" s="24"/>
      <c r="G28" s="24"/>
      <c r="H28" s="24"/>
      <c r="I28" s="24"/>
      <c r="J28" s="612" t="s">
        <v>876</v>
      </c>
      <c r="K28" s="24"/>
      <c r="L28" s="24"/>
      <c r="M28" s="24"/>
    </row>
    <row r="29" spans="1:13" ht="20.100000000000001" customHeight="1">
      <c r="B29" s="26" t="s">
        <v>877</v>
      </c>
      <c r="C29" s="125"/>
      <c r="D29" s="618" t="e">
        <f>SUM(J22)</f>
        <v>#DIV/0!</v>
      </c>
      <c r="E29" s="24"/>
      <c r="F29" s="24"/>
      <c r="G29" s="24"/>
      <c r="H29" s="24"/>
      <c r="I29" s="24"/>
      <c r="J29" s="32"/>
      <c r="K29" s="24"/>
      <c r="L29" s="24"/>
      <c r="M29" s="24"/>
    </row>
    <row r="30" spans="1:13" ht="9" customHeight="1">
      <c r="B30" s="601"/>
      <c r="C30" s="125"/>
      <c r="D30" s="48"/>
      <c r="E30" s="24"/>
      <c r="F30" s="24"/>
      <c r="G30" s="24"/>
      <c r="H30" s="24"/>
      <c r="I30" s="24"/>
      <c r="J30" s="32"/>
      <c r="K30" s="24"/>
      <c r="L30" s="24"/>
      <c r="M30" s="24"/>
    </row>
    <row r="31" spans="1:13" ht="20.100000000000001" customHeight="1">
      <c r="B31" s="26" t="s">
        <v>386</v>
      </c>
      <c r="C31" s="125"/>
      <c r="D31" s="618" t="e">
        <f>SUM(D27)-D29</f>
        <v>#DIV/0!</v>
      </c>
      <c r="E31" s="24"/>
      <c r="F31" s="24"/>
      <c r="G31" s="24"/>
      <c r="H31" s="24"/>
      <c r="I31" s="24"/>
      <c r="J31" s="32"/>
      <c r="K31" s="24"/>
      <c r="L31" s="24"/>
      <c r="M31" s="24"/>
    </row>
    <row r="32" spans="1:13" ht="7.5" customHeight="1">
      <c r="B32" s="601"/>
      <c r="C32" s="125"/>
      <c r="D32" s="48"/>
      <c r="E32" s="24"/>
      <c r="F32" s="24"/>
      <c r="G32" s="24"/>
      <c r="H32" s="24"/>
      <c r="I32" s="24"/>
      <c r="J32" s="32"/>
      <c r="K32" s="24"/>
      <c r="L32" s="24"/>
      <c r="M32" s="24"/>
    </row>
    <row r="33" spans="1:13" ht="20.100000000000001" customHeight="1">
      <c r="B33" s="545" t="s">
        <v>388</v>
      </c>
      <c r="C33" s="57"/>
      <c r="D33" s="619" t="e">
        <f>SUM(F24)*D31</f>
        <v>#DIV/0!</v>
      </c>
      <c r="E33" s="24"/>
      <c r="F33" s="24"/>
      <c r="G33" s="24"/>
      <c r="H33" s="24"/>
      <c r="I33" s="24"/>
      <c r="J33" s="32"/>
      <c r="K33" s="24"/>
      <c r="L33" s="24"/>
      <c r="M33" s="24"/>
    </row>
    <row r="34" spans="1:13" ht="13.5" customHeight="1">
      <c r="B34" s="459" t="s">
        <v>389</v>
      </c>
      <c r="C34" s="24"/>
      <c r="D34" s="620"/>
      <c r="E34" s="24"/>
      <c r="F34" s="24"/>
      <c r="G34" s="24"/>
      <c r="H34" s="24"/>
      <c r="I34" s="24"/>
      <c r="J34" s="32"/>
      <c r="K34" s="24"/>
      <c r="L34" s="24"/>
      <c r="M34" s="24"/>
    </row>
    <row r="35" spans="1:13" ht="9" customHeight="1">
      <c r="B35" s="600"/>
      <c r="C35" s="24"/>
      <c r="D35" s="620"/>
      <c r="E35" s="24"/>
      <c r="F35" s="24"/>
      <c r="G35" s="24"/>
      <c r="H35" s="24"/>
      <c r="I35" s="24"/>
      <c r="J35" s="32"/>
      <c r="K35" s="24"/>
      <c r="L35" s="24"/>
      <c r="M35" s="24"/>
    </row>
    <row r="36" spans="1:13" ht="20.100000000000001" customHeight="1">
      <c r="B36" s="26" t="s">
        <v>390</v>
      </c>
      <c r="C36" s="48" t="e">
        <f>SUM('12 MONTH P&amp;L COMPARISONS'!C39)</f>
        <v>#DIV/0!</v>
      </c>
      <c r="D36" s="621" t="e">
        <f>SUM(D33*C36)</f>
        <v>#DIV/0!</v>
      </c>
      <c r="E36" s="24"/>
      <c r="F36" s="24"/>
      <c r="G36" s="24"/>
      <c r="H36" s="24"/>
      <c r="I36" s="24"/>
      <c r="J36" s="32"/>
      <c r="K36" s="24"/>
      <c r="L36" s="24"/>
      <c r="M36" s="24"/>
    </row>
    <row r="37" spans="1:13" ht="20.100000000000001" customHeight="1">
      <c r="B37" s="26" t="s">
        <v>391</v>
      </c>
      <c r="C37" s="48" t="e">
        <f>SUM('12 MONTH P&amp;L COMPARISONS'!C41)</f>
        <v>#DIV/0!</v>
      </c>
      <c r="D37" s="621" t="e">
        <f>SUM(D33*C37)</f>
        <v>#DIV/0!</v>
      </c>
      <c r="E37" s="24"/>
      <c r="F37" s="24"/>
      <c r="G37" s="24"/>
      <c r="H37" s="24"/>
      <c r="I37" s="24"/>
      <c r="J37" s="32"/>
      <c r="K37" s="24"/>
      <c r="L37" s="24"/>
      <c r="M37" s="24"/>
    </row>
    <row r="38" spans="1:13" ht="20.100000000000001" customHeight="1">
      <c r="B38" s="26" t="s">
        <v>392</v>
      </c>
      <c r="C38" s="614" t="e">
        <f>SUM('12 MONTH P&amp;L COMPARISONS'!C51/2)</f>
        <v>#DIV/0!</v>
      </c>
      <c r="D38" s="621" t="e">
        <f>SUM(D33*C38)</f>
        <v>#DIV/0!</v>
      </c>
      <c r="E38" s="24"/>
      <c r="F38" s="24"/>
      <c r="G38" s="24"/>
      <c r="H38" s="24"/>
      <c r="I38" s="24"/>
      <c r="J38" s="32"/>
      <c r="K38" s="24"/>
      <c r="L38" s="24"/>
      <c r="M38" s="24"/>
    </row>
    <row r="39" spans="1:13" ht="20.100000000000001" customHeight="1" thickBot="1">
      <c r="D39" s="23"/>
    </row>
    <row r="40" spans="1:13" ht="20.100000000000001" customHeight="1" thickBot="1">
      <c r="B40" s="73"/>
      <c r="C40" s="24"/>
      <c r="D40" s="615" t="e">
        <f>SUM(D33)-D36-D37-D38</f>
        <v>#DIV/0!</v>
      </c>
      <c r="E40" s="544"/>
      <c r="F40" s="616" t="s">
        <v>395</v>
      </c>
      <c r="G40" s="544"/>
      <c r="H40" s="544"/>
      <c r="I40" s="544"/>
      <c r="J40" s="617"/>
    </row>
    <row r="41" spans="1:13" ht="20.100000000000001" customHeight="1">
      <c r="A41" s="73"/>
      <c r="B41" s="73"/>
      <c r="C41" s="25"/>
      <c r="D41" s="23"/>
    </row>
    <row r="42" spans="1:13" ht="20.100000000000001" customHeight="1">
      <c r="B42" s="235"/>
      <c r="C42" s="20"/>
    </row>
    <row r="43" spans="1:13" ht="20.100000000000001" customHeight="1"/>
    <row r="44" spans="1:13" ht="20.100000000000001" customHeight="1">
      <c r="B44" s="235"/>
      <c r="C44" s="68"/>
    </row>
    <row r="45" spans="1:13" ht="20.100000000000001" customHeight="1"/>
    <row r="46" spans="1:13" ht="20.100000000000001" customHeight="1">
      <c r="B46" s="235"/>
      <c r="C46" s="20"/>
    </row>
  </sheetData>
  <mergeCells count="1">
    <mergeCell ref="D1:H1"/>
  </mergeCells>
  <phoneticPr fontId="3" type="noConversion"/>
  <conditionalFormatting sqref="J7:J18 J22 D29">
    <cfRule type="cellIs" dxfId="29" priority="1" stopIfTrue="1" operator="lessThan">
      <formula>0.85</formula>
    </cfRule>
  </conditionalFormatting>
  <printOptions horizontalCentered="1" verticalCentered="1"/>
  <pageMargins left="0.5" right="0.5" top="1.43" bottom="0.61" header="0.52" footer="0.25"/>
  <pageSetup scale="62"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6321" r:id="rId5" name="Button 1">
              <controlPr defaultSize="0" print="0" autoFill="0" autoPict="0" macro="[0]!PLCOMPARISONS_Button20_Click">
                <anchor moveWithCells="1">
                  <from>
                    <xdr:col>0</xdr:col>
                    <xdr:colOff>9525</xdr:colOff>
                    <xdr:row>0</xdr:row>
                    <xdr:rowOff>9525</xdr:rowOff>
                  </from>
                  <to>
                    <xdr:col>1</xdr:col>
                    <xdr:colOff>1133475</xdr:colOff>
                    <xdr:row>1</xdr:row>
                    <xdr:rowOff>66675</xdr:rowOff>
                  </to>
                </anchor>
              </controlPr>
            </control>
          </mc:Choice>
        </mc:AlternateContent>
        <mc:AlternateContent xmlns:mc="http://schemas.openxmlformats.org/markup-compatibility/2006">
          <mc:Choice Requires="x14">
            <control shapeId="56322" r:id="rId6" name="Button 2">
              <controlPr defaultSize="0" print="0" autoFill="0" autoPict="0" macro="[0]!print_sheet">
                <anchor moveWithCells="1">
                  <from>
                    <xdr:col>9</xdr:col>
                    <xdr:colOff>1362075</xdr:colOff>
                    <xdr:row>0</xdr:row>
                    <xdr:rowOff>114300</xdr:rowOff>
                  </from>
                  <to>
                    <xdr:col>10</xdr:col>
                    <xdr:colOff>219075</xdr:colOff>
                    <xdr:row>1</xdr:row>
                    <xdr:rowOff>200025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53">
    <tabColor indexed="61"/>
    <pageSetUpPr fitToPage="1"/>
  </sheetPr>
  <dimension ref="A1:M44"/>
  <sheetViews>
    <sheetView showGridLines="0" showRowColHeaders="0" showRuler="0" view="pageLayout" zoomScale="70" zoomScaleNormal="75" zoomScalePageLayoutView="70" workbookViewId="0"/>
  </sheetViews>
  <sheetFormatPr defaultColWidth="9.140625" defaultRowHeight="12.75"/>
  <cols>
    <col min="1" max="1" width="3.85546875" bestFit="1" customWidth="1"/>
    <col min="2" max="2" width="32.42578125" style="11" customWidth="1"/>
    <col min="3" max="3" width="27" customWidth="1"/>
    <col min="4" max="4" width="19.5703125" style="19" customWidth="1"/>
    <col min="5" max="5" width="1.5703125" customWidth="1"/>
    <col min="6" max="6" width="19.5703125" customWidth="1"/>
    <col min="7" max="7" width="3.42578125" customWidth="1"/>
    <col min="8" max="8" width="29.7109375" customWidth="1"/>
    <col min="9" max="9" width="3.5703125" customWidth="1"/>
    <col min="10" max="10" width="37" style="11" customWidth="1"/>
    <col min="11" max="11" width="3.7109375" customWidth="1"/>
    <col min="12" max="12" width="18.5703125" bestFit="1" customWidth="1"/>
    <col min="13" max="13" width="6.7109375" bestFit="1" customWidth="1"/>
  </cols>
  <sheetData>
    <row r="1" spans="1:13" ht="26.1" customHeight="1">
      <c r="C1" s="195"/>
      <c r="D1" s="1227" t="str">
        <f>REPT('BASIC CLIENT INFO'!B2,1)</f>
        <v/>
      </c>
      <c r="E1" s="1227"/>
      <c r="F1" s="1227"/>
      <c r="G1" s="1227"/>
      <c r="H1" s="1227"/>
    </row>
    <row r="2" spans="1:13" ht="26.1" customHeight="1">
      <c r="C2" s="195"/>
      <c r="D2" s="196" t="str">
        <f>REPT('BASIC CLIENT INFO'!B3,1)</f>
        <v>Survey #</v>
      </c>
      <c r="E2" s="195"/>
      <c r="F2" s="194" t="str">
        <f>REPT('BASIC CLIENT INFO'!D3,1)</f>
        <v/>
      </c>
    </row>
    <row r="3" spans="1:13" ht="26.1" customHeight="1">
      <c r="C3" s="179" t="s">
        <v>404</v>
      </c>
      <c r="D3" s="191"/>
      <c r="E3" s="191"/>
      <c r="F3" s="191"/>
      <c r="G3" s="191"/>
      <c r="H3" s="179"/>
      <c r="I3" s="179"/>
      <c r="J3" s="191"/>
      <c r="K3" s="179"/>
      <c r="L3" s="179"/>
      <c r="M3" s="179"/>
    </row>
    <row r="4" spans="1:13" ht="26.1" customHeight="1">
      <c r="C4" s="195"/>
      <c r="D4" s="197"/>
      <c r="E4" s="191"/>
      <c r="F4" s="195"/>
    </row>
    <row r="5" spans="1:13" ht="20.100000000000001" customHeight="1" thickBot="1">
      <c r="A5" s="575"/>
      <c r="B5" s="626" t="s">
        <v>373</v>
      </c>
      <c r="C5" s="628" t="s">
        <v>247</v>
      </c>
      <c r="D5" s="629"/>
      <c r="E5" s="575"/>
      <c r="F5" s="626" t="s">
        <v>316</v>
      </c>
      <c r="G5" s="630"/>
      <c r="H5" s="608" t="s">
        <v>400</v>
      </c>
      <c r="I5" s="626"/>
      <c r="J5" s="631" t="s">
        <v>374</v>
      </c>
      <c r="L5" s="73"/>
      <c r="M5" s="21"/>
    </row>
    <row r="6" spans="1:13" s="5" customFormat="1" ht="20.100000000000001" customHeight="1">
      <c r="A6" s="645"/>
      <c r="B6" s="646"/>
      <c r="C6" s="647" t="s">
        <v>375</v>
      </c>
      <c r="D6" s="648"/>
      <c r="E6" s="649"/>
      <c r="F6" s="650" t="s">
        <v>376</v>
      </c>
      <c r="G6" s="651"/>
      <c r="H6" s="650" t="s">
        <v>377</v>
      </c>
      <c r="I6" s="646"/>
      <c r="J6" s="652" t="s">
        <v>418</v>
      </c>
      <c r="L6" s="601"/>
      <c r="M6" s="80"/>
    </row>
    <row r="7" spans="1:13" ht="20.100000000000001" customHeight="1">
      <c r="A7" s="653">
        <v>1</v>
      </c>
      <c r="B7" s="599">
        <f>SUM('12 MONTH P&amp;L COMPARISONS'!B6)</f>
        <v>40219</v>
      </c>
      <c r="C7" s="659">
        <f>SUM('12 MONTH P&amp;L COMPARISONS'!B9)</f>
        <v>0</v>
      </c>
      <c r="D7" s="18"/>
      <c r="F7" s="663">
        <f>SUM('12 MONTH P&amp;L COMPARISONS'!B8)</f>
        <v>0</v>
      </c>
      <c r="G7" s="21"/>
      <c r="H7" s="42" t="e">
        <f t="shared" ref="H7:H18" si="0">SUM(F7)/C7</f>
        <v>#DIV/0!</v>
      </c>
      <c r="I7" s="73"/>
      <c r="J7" s="654" t="e">
        <f>SUM(H7/H19)</f>
        <v>#DIV/0!</v>
      </c>
      <c r="L7" s="11"/>
      <c r="M7" s="22"/>
    </row>
    <row r="8" spans="1:13" ht="20.100000000000001" customHeight="1">
      <c r="A8" s="653">
        <v>2</v>
      </c>
      <c r="B8" s="599">
        <f t="shared" ref="B8:B18" si="1">SUM(B7)-30</f>
        <v>40189</v>
      </c>
      <c r="C8" s="50">
        <f>SUM('12 MONTH P&amp;L COMPARISONS'!E9)</f>
        <v>0</v>
      </c>
      <c r="F8" s="50">
        <f>SUM('12 MONTH P&amp;L COMPARISONS'!E8)</f>
        <v>0</v>
      </c>
      <c r="H8" s="42" t="e">
        <f t="shared" si="0"/>
        <v>#DIV/0!</v>
      </c>
      <c r="I8" s="3"/>
      <c r="J8" s="654" t="e">
        <f>SUM(H8/H19)</f>
        <v>#DIV/0!</v>
      </c>
    </row>
    <row r="9" spans="1:13" ht="20.100000000000001" customHeight="1">
      <c r="A9" s="653">
        <v>3</v>
      </c>
      <c r="B9" s="599">
        <f t="shared" si="1"/>
        <v>40159</v>
      </c>
      <c r="C9" s="50">
        <f>SUM('12 MONTH P&amp;L COMPARISONS'!H9)</f>
        <v>0</v>
      </c>
      <c r="D9" s="40"/>
      <c r="E9" s="3"/>
      <c r="F9" s="50">
        <f>SUM('12 MONTH P&amp;L COMPARISONS'!H8)</f>
        <v>0</v>
      </c>
      <c r="G9" s="3"/>
      <c r="H9" s="42" t="e">
        <f t="shared" si="0"/>
        <v>#DIV/0!</v>
      </c>
      <c r="I9" s="25"/>
      <c r="J9" s="654" t="e">
        <f>SUM(H9/H19)</f>
        <v>#DIV/0!</v>
      </c>
      <c r="K9" s="3"/>
      <c r="L9" s="25"/>
      <c r="M9" s="24"/>
    </row>
    <row r="10" spans="1:13" ht="20.100000000000001" customHeight="1">
      <c r="A10" s="653">
        <v>4</v>
      </c>
      <c r="B10" s="599">
        <f t="shared" si="1"/>
        <v>40129</v>
      </c>
      <c r="C10" s="50">
        <f>SUM('12 MONTH P&amp;L COMPARISONS'!K9)</f>
        <v>0</v>
      </c>
      <c r="D10" s="40"/>
      <c r="E10" s="3"/>
      <c r="F10" s="50">
        <f>SUM('12 MONTH P&amp;L COMPARISONS'!K8)</f>
        <v>0</v>
      </c>
      <c r="G10" s="3"/>
      <c r="H10" s="42" t="e">
        <f t="shared" si="0"/>
        <v>#DIV/0!</v>
      </c>
      <c r="I10" s="3"/>
      <c r="J10" s="654" t="e">
        <f>SUM(H10/H19)</f>
        <v>#DIV/0!</v>
      </c>
      <c r="K10" s="3"/>
      <c r="L10" s="3"/>
      <c r="M10" s="24"/>
    </row>
    <row r="11" spans="1:13" ht="20.100000000000001" customHeight="1">
      <c r="A11" s="653">
        <v>5</v>
      </c>
      <c r="B11" s="599">
        <f t="shared" si="1"/>
        <v>40099</v>
      </c>
      <c r="C11" s="50">
        <f>SUM('12 MONTH P&amp;L COMPARISONS'!N9)</f>
        <v>0</v>
      </c>
      <c r="D11" s="41"/>
      <c r="E11" s="3"/>
      <c r="F11" s="50">
        <f>SUM('12 MONTH P&amp;L COMPARISONS'!N8)</f>
        <v>0</v>
      </c>
      <c r="G11" s="41"/>
      <c r="H11" s="42" t="e">
        <f t="shared" si="0"/>
        <v>#DIV/0!</v>
      </c>
      <c r="I11" s="25"/>
      <c r="J11" s="654" t="e">
        <f>SUM(H11/H19)</f>
        <v>#DIV/0!</v>
      </c>
      <c r="K11" s="3"/>
      <c r="L11" s="25"/>
      <c r="M11" s="41"/>
    </row>
    <row r="12" spans="1:13" ht="20.100000000000001" customHeight="1">
      <c r="A12" s="653">
        <v>6</v>
      </c>
      <c r="B12" s="599">
        <f t="shared" si="1"/>
        <v>40069</v>
      </c>
      <c r="C12" s="50">
        <f>SUM('12 MONTH P&amp;L COMPARISONS'!Q9)</f>
        <v>0</v>
      </c>
      <c r="D12" s="40"/>
      <c r="E12" s="3"/>
      <c r="F12" s="50">
        <f>SUM('12 MONTH P&amp;L COMPARISONS'!Q8)</f>
        <v>0</v>
      </c>
      <c r="G12" s="3"/>
      <c r="H12" s="42" t="e">
        <f t="shared" si="0"/>
        <v>#DIV/0!</v>
      </c>
      <c r="I12" s="3"/>
      <c r="J12" s="654" t="e">
        <f>SUM(H12/H19)</f>
        <v>#DIV/0!</v>
      </c>
      <c r="K12" s="3"/>
      <c r="L12" s="3"/>
      <c r="M12" s="24"/>
    </row>
    <row r="13" spans="1:13" ht="20.100000000000001" customHeight="1">
      <c r="A13" s="653">
        <v>7</v>
      </c>
      <c r="B13" s="599">
        <f t="shared" si="1"/>
        <v>40039</v>
      </c>
      <c r="C13" s="613">
        <f>SUM('12 MONTH P&amp;L COMPARISONS'!B26)</f>
        <v>0</v>
      </c>
      <c r="D13" s="40"/>
      <c r="E13" s="3"/>
      <c r="F13" s="613">
        <f>SUM('12 MONTH P&amp;L COMPARISONS'!B25)</f>
        <v>0</v>
      </c>
      <c r="G13" s="3"/>
      <c r="H13" s="42" t="e">
        <f t="shared" si="0"/>
        <v>#DIV/0!</v>
      </c>
      <c r="I13" s="42"/>
      <c r="J13" s="654" t="e">
        <f>SUM(H13/H19)</f>
        <v>#DIV/0!</v>
      </c>
      <c r="K13" s="3"/>
      <c r="L13" s="42"/>
      <c r="M13" s="24"/>
    </row>
    <row r="14" spans="1:13" ht="20.100000000000001" customHeight="1">
      <c r="A14" s="653">
        <v>8</v>
      </c>
      <c r="B14" s="599">
        <f t="shared" si="1"/>
        <v>40009</v>
      </c>
      <c r="C14" s="50">
        <f>SUM('12 MONTH P&amp;L COMPARISONS'!E26)</f>
        <v>0</v>
      </c>
      <c r="D14" s="40"/>
      <c r="E14" s="3"/>
      <c r="F14" s="50">
        <f>SUM('12 MONTH P&amp;L COMPARISONS'!E25)</f>
        <v>0</v>
      </c>
      <c r="G14" s="3"/>
      <c r="H14" s="42" t="e">
        <f t="shared" si="0"/>
        <v>#DIV/0!</v>
      </c>
      <c r="I14" s="3"/>
      <c r="J14" s="654" t="e">
        <f>SUM(H14/H19)</f>
        <v>#DIV/0!</v>
      </c>
      <c r="K14" s="3"/>
      <c r="L14" s="3"/>
      <c r="M14" s="24"/>
    </row>
    <row r="15" spans="1:13" ht="20.100000000000001" customHeight="1">
      <c r="A15" s="653">
        <v>9</v>
      </c>
      <c r="B15" s="599">
        <f t="shared" si="1"/>
        <v>39979</v>
      </c>
      <c r="C15" s="50">
        <f>SUM('12 MONTH P&amp;L COMPARISONS'!H26)</f>
        <v>0</v>
      </c>
      <c r="D15" s="40"/>
      <c r="E15" s="3"/>
      <c r="F15" s="50">
        <f>SUM('12 MONTH P&amp;L COMPARISONS'!H25)</f>
        <v>0</v>
      </c>
      <c r="G15" s="3"/>
      <c r="H15" s="42" t="e">
        <f t="shared" si="0"/>
        <v>#DIV/0!</v>
      </c>
      <c r="I15" s="3"/>
      <c r="J15" s="654" t="e">
        <f>SUM(H15/H19)</f>
        <v>#DIV/0!</v>
      </c>
      <c r="K15" s="3"/>
      <c r="L15" s="3"/>
      <c r="M15" s="24"/>
    </row>
    <row r="16" spans="1:13" ht="20.100000000000001" customHeight="1">
      <c r="A16" s="653">
        <v>10</v>
      </c>
      <c r="B16" s="599">
        <f t="shared" si="1"/>
        <v>39949</v>
      </c>
      <c r="C16" s="50">
        <f>SUM('12 MONTH P&amp;L COMPARISONS'!K26)</f>
        <v>0</v>
      </c>
      <c r="D16" s="40"/>
      <c r="E16" s="3"/>
      <c r="F16" s="50">
        <f>SUM('12 MONTH P&amp;L COMPARISONS'!K25)</f>
        <v>0</v>
      </c>
      <c r="G16" s="3"/>
      <c r="H16" s="42" t="e">
        <f t="shared" si="0"/>
        <v>#DIV/0!</v>
      </c>
      <c r="I16" s="3"/>
      <c r="J16" s="654" t="e">
        <f>SUM(H16/H19)</f>
        <v>#DIV/0!</v>
      </c>
      <c r="K16" s="3"/>
      <c r="L16" s="3"/>
      <c r="M16" s="24"/>
    </row>
    <row r="17" spans="1:13" ht="20.100000000000001" customHeight="1">
      <c r="A17" s="653">
        <v>11</v>
      </c>
      <c r="B17" s="599">
        <f t="shared" si="1"/>
        <v>39919</v>
      </c>
      <c r="C17" s="50">
        <f>SUM('12 MONTH P&amp;L COMPARISONS'!N26)</f>
        <v>0</v>
      </c>
      <c r="D17" s="40"/>
      <c r="E17" s="3"/>
      <c r="F17" s="50">
        <f>SUM('12 MONTH P&amp;L COMPARISONS'!N25)</f>
        <v>0</v>
      </c>
      <c r="G17" s="3"/>
      <c r="H17" s="42" t="e">
        <f t="shared" si="0"/>
        <v>#DIV/0!</v>
      </c>
      <c r="I17" s="3"/>
      <c r="J17" s="654" t="e">
        <f>SUM(H17/H19)</f>
        <v>#DIV/0!</v>
      </c>
      <c r="K17" s="3"/>
      <c r="L17" s="3"/>
      <c r="M17" s="24"/>
    </row>
    <row r="18" spans="1:13" ht="20.100000000000001" customHeight="1" thickBot="1">
      <c r="A18" s="574">
        <v>12</v>
      </c>
      <c r="B18" s="605">
        <f t="shared" si="1"/>
        <v>39889</v>
      </c>
      <c r="C18" s="660">
        <f>SUM('12 MONTH P&amp;L COMPARISONS'!Q26)</f>
        <v>0</v>
      </c>
      <c r="D18" s="607"/>
      <c r="E18" s="608"/>
      <c r="F18" s="660">
        <f>SUM('12 MONTH P&amp;L COMPARISONS'!Q25)</f>
        <v>0</v>
      </c>
      <c r="G18" s="608"/>
      <c r="H18" s="609" t="e">
        <f t="shared" si="0"/>
        <v>#DIV/0!</v>
      </c>
      <c r="I18" s="608"/>
      <c r="J18" s="655" t="e">
        <f>SUM(H18/H19)</f>
        <v>#DIV/0!</v>
      </c>
      <c r="K18" s="3"/>
      <c r="L18" s="3"/>
      <c r="M18" s="24"/>
    </row>
    <row r="19" spans="1:13" ht="20.100000000000001" customHeight="1">
      <c r="B19" s="32"/>
      <c r="C19" s="50"/>
      <c r="D19" s="40"/>
      <c r="E19" s="3"/>
      <c r="F19" s="50"/>
      <c r="G19" s="622"/>
      <c r="H19" s="623" t="e">
        <f>MAX(H7:H18)</f>
        <v>#DIV/0!</v>
      </c>
      <c r="I19" s="624"/>
      <c r="J19" s="73"/>
      <c r="K19" s="3"/>
      <c r="L19" s="3"/>
      <c r="M19" s="24"/>
    </row>
    <row r="20" spans="1:13" ht="20.100000000000001" customHeight="1" thickBot="1">
      <c r="B20" s="32"/>
      <c r="C20" s="50"/>
      <c r="D20" s="40"/>
      <c r="E20" s="3"/>
      <c r="F20" s="50"/>
      <c r="G20" s="625"/>
      <c r="H20" s="656" t="s">
        <v>401</v>
      </c>
      <c r="I20" s="627"/>
      <c r="J20" s="73"/>
      <c r="K20" s="3"/>
      <c r="L20" s="3"/>
      <c r="M20" s="24"/>
    </row>
    <row r="21" spans="1:13" ht="20.100000000000001" customHeight="1">
      <c r="B21" s="73"/>
      <c r="C21" s="50"/>
      <c r="D21" s="40"/>
      <c r="E21" s="3"/>
      <c r="F21" s="50"/>
      <c r="G21" s="3"/>
      <c r="H21" s="94"/>
      <c r="I21" s="3"/>
      <c r="J21" s="73"/>
      <c r="K21" s="3"/>
      <c r="L21" s="3"/>
      <c r="M21" s="24"/>
    </row>
    <row r="22" spans="1:13" ht="20.100000000000001" customHeight="1">
      <c r="B22" s="73"/>
      <c r="C22" s="661">
        <f>AVERAGE(C7:C18)</f>
        <v>0</v>
      </c>
      <c r="D22" s="633" t="s">
        <v>396</v>
      </c>
      <c r="E22" s="634"/>
      <c r="F22" s="664">
        <f>AVERAGE(F7:F18)</f>
        <v>0</v>
      </c>
      <c r="G22" s="634"/>
      <c r="H22" s="636" t="e">
        <f>SUM(F22)/C22</f>
        <v>#DIV/0!</v>
      </c>
      <c r="I22" s="634"/>
      <c r="J22" s="670" t="e">
        <f>SUM(H22)/H19</f>
        <v>#DIV/0!</v>
      </c>
      <c r="K22" s="3"/>
      <c r="L22" s="3"/>
      <c r="M22" s="24"/>
    </row>
    <row r="23" spans="1:13" ht="20.100000000000001" customHeight="1">
      <c r="B23" s="73"/>
      <c r="C23" s="662" t="s">
        <v>399</v>
      </c>
      <c r="D23" s="639"/>
      <c r="E23" s="640"/>
      <c r="F23" s="665" t="s">
        <v>381</v>
      </c>
      <c r="G23" s="3"/>
      <c r="H23" s="73" t="s">
        <v>382</v>
      </c>
      <c r="I23" s="3"/>
      <c r="J23" s="644" t="s">
        <v>382</v>
      </c>
      <c r="K23" s="3"/>
      <c r="L23" s="3"/>
      <c r="M23" s="24"/>
    </row>
    <row r="24" spans="1:13" ht="20.100000000000001" customHeight="1">
      <c r="B24" s="73"/>
      <c r="C24" s="613">
        <f>SUM(C7:C18)</f>
        <v>0</v>
      </c>
      <c r="D24" s="604" t="s">
        <v>397</v>
      </c>
      <c r="E24" s="3"/>
      <c r="F24" s="50">
        <f>SUM(F7:F18)</f>
        <v>0</v>
      </c>
      <c r="G24" s="657"/>
      <c r="H24" s="658" t="s">
        <v>400</v>
      </c>
      <c r="I24" s="640"/>
      <c r="J24" s="642" t="s">
        <v>383</v>
      </c>
      <c r="K24" s="3"/>
      <c r="L24" s="3"/>
      <c r="M24" s="24"/>
    </row>
    <row r="25" spans="1:13" ht="10.5" customHeight="1" thickBot="1">
      <c r="B25" s="32"/>
      <c r="C25" s="24"/>
      <c r="D25" s="43"/>
      <c r="E25" s="24"/>
      <c r="F25" s="24"/>
      <c r="G25" s="24"/>
      <c r="H25" s="24"/>
      <c r="I25" s="24"/>
      <c r="J25" s="32"/>
      <c r="K25" s="24"/>
      <c r="L25" s="24"/>
      <c r="M25" s="24"/>
    </row>
    <row r="26" spans="1:13" ht="20.100000000000001" customHeight="1" thickBot="1">
      <c r="B26" s="600"/>
      <c r="C26" s="25"/>
      <c r="D26" s="44"/>
      <c r="E26" s="24"/>
      <c r="F26" s="24"/>
      <c r="G26" s="24"/>
      <c r="H26" s="24"/>
      <c r="I26" s="24"/>
      <c r="J26" s="610" t="s">
        <v>384</v>
      </c>
      <c r="K26" s="24"/>
      <c r="L26" s="24"/>
      <c r="M26" s="24"/>
    </row>
    <row r="27" spans="1:13" ht="20.100000000000001" customHeight="1" thickBot="1">
      <c r="A27" s="26" t="s">
        <v>876</v>
      </c>
      <c r="C27" s="24"/>
      <c r="D27" s="848">
        <v>0.85</v>
      </c>
      <c r="E27" s="24"/>
      <c r="F27" s="24"/>
      <c r="G27" s="24"/>
      <c r="H27" s="24"/>
      <c r="I27" s="24"/>
      <c r="J27" s="611" t="s">
        <v>385</v>
      </c>
      <c r="K27" s="24"/>
      <c r="L27" s="24"/>
      <c r="M27" s="24"/>
    </row>
    <row r="28" spans="1:13" ht="20.100000000000001" customHeight="1" thickBot="1">
      <c r="A28" s="26" t="s">
        <v>877</v>
      </c>
      <c r="C28" s="125"/>
      <c r="D28" s="669" t="e">
        <f>SUM(J22)</f>
        <v>#DIV/0!</v>
      </c>
      <c r="E28" s="24"/>
      <c r="F28" s="24"/>
      <c r="G28" s="24"/>
      <c r="H28" s="24"/>
      <c r="I28" s="24"/>
      <c r="J28" s="612" t="s">
        <v>876</v>
      </c>
      <c r="K28" s="24"/>
      <c r="L28" s="24"/>
      <c r="M28" s="24"/>
    </row>
    <row r="29" spans="1:13" ht="20.100000000000001" customHeight="1">
      <c r="A29" s="26" t="s">
        <v>402</v>
      </c>
      <c r="C29" s="125"/>
      <c r="D29" s="669" t="e">
        <f>SUM(D27)-D28</f>
        <v>#DIV/0!</v>
      </c>
      <c r="E29" s="24"/>
      <c r="F29" s="24"/>
      <c r="G29" s="24"/>
      <c r="H29" s="24"/>
      <c r="I29" s="24"/>
      <c r="J29" s="32"/>
      <c r="K29" s="24"/>
      <c r="L29" s="24"/>
      <c r="M29" s="24"/>
    </row>
    <row r="30" spans="1:13" ht="20.100000000000001" customHeight="1">
      <c r="B30"/>
      <c r="C30" s="125"/>
      <c r="D30" s="229"/>
      <c r="E30" s="24"/>
      <c r="F30" s="24"/>
      <c r="G30" s="24"/>
      <c r="H30" s="24"/>
      <c r="I30" s="24"/>
      <c r="J30" s="32"/>
      <c r="K30" s="24"/>
      <c r="L30" s="24"/>
      <c r="M30" s="24"/>
    </row>
    <row r="31" spans="1:13" ht="20.100000000000001" customHeight="1">
      <c r="A31" s="545" t="s">
        <v>405</v>
      </c>
      <c r="B31"/>
      <c r="C31" s="57"/>
      <c r="D31" s="619">
        <f>SUM(C24)</f>
        <v>0</v>
      </c>
      <c r="E31" s="24"/>
      <c r="F31" s="24"/>
      <c r="G31" s="24"/>
      <c r="H31" s="24"/>
      <c r="I31" s="24"/>
      <c r="J31" s="32"/>
      <c r="K31" s="24"/>
      <c r="L31" s="24"/>
      <c r="M31" s="24"/>
    </row>
    <row r="32" spans="1:13" ht="20.100000000000001" customHeight="1">
      <c r="A32" s="545" t="s">
        <v>403</v>
      </c>
      <c r="B32"/>
      <c r="C32" s="24"/>
      <c r="D32" s="669" t="e">
        <f>SUM(D29)</f>
        <v>#DIV/0!</v>
      </c>
      <c r="E32" s="24"/>
      <c r="F32" s="24"/>
      <c r="G32" s="24"/>
      <c r="H32" s="24"/>
      <c r="I32" s="24"/>
      <c r="J32" s="32"/>
      <c r="K32" s="24"/>
      <c r="L32" s="24"/>
      <c r="M32" s="24"/>
    </row>
    <row r="33" spans="1:13" ht="20.100000000000001" customHeight="1">
      <c r="B33" s="600"/>
      <c r="C33" s="24"/>
      <c r="D33" s="620"/>
      <c r="E33" s="24"/>
      <c r="F33" s="24"/>
      <c r="G33" s="24"/>
      <c r="H33" s="24"/>
      <c r="I33" s="24"/>
      <c r="J33" s="32"/>
      <c r="K33" s="24"/>
      <c r="L33" s="24"/>
      <c r="M33" s="24"/>
    </row>
    <row r="34" spans="1:13" ht="20.100000000000001" customHeight="1" thickBot="1">
      <c r="B34" s="26"/>
      <c r="C34" s="48"/>
      <c r="D34" s="621"/>
      <c r="E34" s="24"/>
      <c r="F34" s="24"/>
      <c r="G34" s="24"/>
      <c r="H34" s="24"/>
      <c r="I34" s="24"/>
      <c r="J34" s="32"/>
      <c r="K34" s="24"/>
      <c r="L34" s="24"/>
      <c r="M34" s="24"/>
    </row>
    <row r="35" spans="1:13" ht="20.100000000000001" customHeight="1" thickBot="1">
      <c r="B35" s="26"/>
      <c r="C35" s="671" t="s">
        <v>406</v>
      </c>
      <c r="D35" s="615" t="e">
        <f>SUM(D31)*D32</f>
        <v>#DIV/0!</v>
      </c>
      <c r="E35" s="544"/>
      <c r="F35" s="616" t="s">
        <v>419</v>
      </c>
      <c r="G35" s="666"/>
      <c r="H35" s="667"/>
      <c r="I35" s="667"/>
      <c r="J35" s="668"/>
      <c r="K35" s="24"/>
      <c r="L35" s="24"/>
      <c r="M35" s="24"/>
    </row>
    <row r="36" spans="1:13" ht="20.100000000000001" customHeight="1">
      <c r="B36" s="26"/>
      <c r="C36" s="614"/>
      <c r="D36" s="621"/>
      <c r="E36" s="24"/>
      <c r="F36" s="24"/>
      <c r="G36" s="24"/>
      <c r="H36" s="24"/>
      <c r="I36" s="24"/>
      <c r="J36" s="32"/>
      <c r="K36" s="24"/>
      <c r="L36" s="24"/>
      <c r="M36" s="24"/>
    </row>
    <row r="37" spans="1:13" ht="20.100000000000001" customHeight="1">
      <c r="D37" s="23"/>
    </row>
    <row r="38" spans="1:13" ht="20.100000000000001" customHeight="1">
      <c r="B38" s="73"/>
      <c r="C38" s="24"/>
      <c r="D38"/>
    </row>
    <row r="39" spans="1:13" ht="20.100000000000001" customHeight="1">
      <c r="A39" s="73"/>
      <c r="B39" s="73"/>
      <c r="C39" s="25"/>
      <c r="D39" s="23"/>
    </row>
    <row r="40" spans="1:13" ht="20.100000000000001" customHeight="1">
      <c r="B40" s="235"/>
      <c r="C40" s="20"/>
    </row>
    <row r="41" spans="1:13" ht="20.100000000000001" customHeight="1"/>
    <row r="42" spans="1:13" ht="20.100000000000001" customHeight="1">
      <c r="B42" s="235"/>
      <c r="C42" s="68"/>
    </row>
    <row r="43" spans="1:13" ht="20.100000000000001" customHeight="1"/>
    <row r="44" spans="1:13" ht="20.100000000000001" customHeight="1">
      <c r="B44" s="235"/>
      <c r="C44" s="20"/>
    </row>
  </sheetData>
  <mergeCells count="1">
    <mergeCell ref="D1:H1"/>
  </mergeCells>
  <phoneticPr fontId="3" type="noConversion"/>
  <conditionalFormatting sqref="D28 J7:J18 J22">
    <cfRule type="cellIs" dxfId="28" priority="1" stopIfTrue="1" operator="lessThan">
      <formula>0.85</formula>
    </cfRule>
  </conditionalFormatting>
  <printOptions horizontalCentered="1" verticalCentered="1"/>
  <pageMargins left="0.5" right="0.5" top="1.43" bottom="0.61" header="0.52" footer="0.25"/>
  <pageSetup scale="66"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7345" r:id="rId5" name="Button 1">
              <controlPr defaultSize="0" print="0" autoFill="0" autoPict="0" macro="[0]!PLCOMPARISONS_Button20_Click">
                <anchor moveWithCells="1">
                  <from>
                    <xdr:col>0</xdr:col>
                    <xdr:colOff>9525</xdr:colOff>
                    <xdr:row>0</xdr:row>
                    <xdr:rowOff>19050</xdr:rowOff>
                  </from>
                  <to>
                    <xdr:col>1</xdr:col>
                    <xdr:colOff>1209675</xdr:colOff>
                    <xdr:row>1</xdr:row>
                    <xdr:rowOff>114300</xdr:rowOff>
                  </to>
                </anchor>
              </controlPr>
            </control>
          </mc:Choice>
        </mc:AlternateContent>
        <mc:AlternateContent xmlns:mc="http://schemas.openxmlformats.org/markup-compatibility/2006">
          <mc:Choice Requires="x14">
            <control shapeId="57346" r:id="rId6" name="Button 2">
              <controlPr defaultSize="0" print="0" autoFill="0" autoPict="0" macro="[0]!print_sheet">
                <anchor moveWithCells="1">
                  <from>
                    <xdr:col>9</xdr:col>
                    <xdr:colOff>895350</xdr:colOff>
                    <xdr:row>0</xdr:row>
                    <xdr:rowOff>180975</xdr:rowOff>
                  </from>
                  <to>
                    <xdr:col>9</xdr:col>
                    <xdr:colOff>2124075</xdr:colOff>
                    <xdr:row>2</xdr:row>
                    <xdr:rowOff>47625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54">
    <tabColor indexed="61"/>
    <pageSetUpPr fitToPage="1"/>
  </sheetPr>
  <dimension ref="A1:M45"/>
  <sheetViews>
    <sheetView showGridLines="0" showRowColHeaders="0" showRuler="0" view="pageLayout" zoomScale="70" zoomScaleNormal="75" zoomScalePageLayoutView="70" workbookViewId="0"/>
  </sheetViews>
  <sheetFormatPr defaultColWidth="9.140625" defaultRowHeight="12.75"/>
  <cols>
    <col min="1" max="1" width="3.85546875" bestFit="1" customWidth="1"/>
    <col min="2" max="2" width="32.42578125" style="11" customWidth="1"/>
    <col min="3" max="3" width="27" customWidth="1"/>
    <col min="4" max="4" width="19.5703125" style="19" customWidth="1"/>
    <col min="5" max="5" width="1.5703125" customWidth="1"/>
    <col min="6" max="6" width="19.5703125" customWidth="1"/>
    <col min="7" max="7" width="3.42578125" customWidth="1"/>
    <col min="8" max="8" width="29.7109375" customWidth="1"/>
    <col min="9" max="9" width="3.5703125" customWidth="1"/>
    <col min="10" max="10" width="37" style="11" customWidth="1"/>
    <col min="11" max="11" width="3.7109375" customWidth="1"/>
    <col min="12" max="12" width="18.5703125" bestFit="1" customWidth="1"/>
    <col min="13" max="13" width="6.7109375" bestFit="1" customWidth="1"/>
  </cols>
  <sheetData>
    <row r="1" spans="1:13" ht="26.1" customHeight="1">
      <c r="C1" s="195"/>
      <c r="D1" s="1227" t="str">
        <f>REPT('BASIC CLIENT INFO'!B2,1)</f>
        <v/>
      </c>
      <c r="E1" s="1227"/>
      <c r="F1" s="1227"/>
      <c r="G1" s="1227"/>
      <c r="H1" s="1227"/>
    </row>
    <row r="2" spans="1:13" ht="26.1" customHeight="1">
      <c r="C2" s="195"/>
      <c r="D2" s="196" t="str">
        <f>REPT('BASIC CLIENT INFO'!B3,1)</f>
        <v>Survey #</v>
      </c>
      <c r="E2" s="195"/>
      <c r="F2" s="194" t="str">
        <f>REPT('BASIC CLIENT INFO'!D3,1)</f>
        <v/>
      </c>
    </row>
    <row r="3" spans="1:13" ht="26.1" customHeight="1">
      <c r="C3" s="179" t="s">
        <v>416</v>
      </c>
      <c r="D3" s="191"/>
      <c r="E3" s="191"/>
      <c r="F3" s="191"/>
      <c r="G3" s="191"/>
      <c r="H3" s="179"/>
      <c r="I3" s="179"/>
      <c r="J3" s="191"/>
      <c r="K3" s="179"/>
      <c r="L3" s="179"/>
      <c r="M3" s="179"/>
    </row>
    <row r="4" spans="1:13" ht="26.1" customHeight="1">
      <c r="C4" s="195"/>
      <c r="D4" s="197"/>
      <c r="E4" s="191"/>
      <c r="F4" s="195"/>
    </row>
    <row r="5" spans="1:13" ht="20.100000000000001" customHeight="1" thickBot="1">
      <c r="A5" s="575"/>
      <c r="B5" s="626" t="s">
        <v>373</v>
      </c>
      <c r="C5" s="628" t="s">
        <v>242</v>
      </c>
      <c r="D5" s="629"/>
      <c r="E5" s="575"/>
      <c r="F5" s="626" t="s">
        <v>316</v>
      </c>
      <c r="G5" s="1228" t="s">
        <v>408</v>
      </c>
      <c r="H5" s="1228"/>
      <c r="I5" s="1228"/>
      <c r="J5" s="631" t="s">
        <v>374</v>
      </c>
      <c r="L5" s="73"/>
      <c r="M5" s="21"/>
    </row>
    <row r="6" spans="1:13" s="5" customFormat="1" ht="20.100000000000001" customHeight="1">
      <c r="A6" s="645"/>
      <c r="B6" s="646"/>
      <c r="C6" s="647" t="s">
        <v>375</v>
      </c>
      <c r="D6" s="648"/>
      <c r="E6" s="649"/>
      <c r="F6" s="650" t="s">
        <v>376</v>
      </c>
      <c r="G6" s="651"/>
      <c r="H6" s="650" t="s">
        <v>377</v>
      </c>
      <c r="I6" s="646"/>
      <c r="J6" s="652" t="s">
        <v>417</v>
      </c>
      <c r="L6" s="601"/>
      <c r="M6" s="80"/>
    </row>
    <row r="7" spans="1:13" ht="20.100000000000001" customHeight="1">
      <c r="A7" s="653">
        <v>1</v>
      </c>
      <c r="B7" s="599">
        <f>SUM('12 MONTH P&amp;L COMPARISONS'!B6)</f>
        <v>40219</v>
      </c>
      <c r="C7" s="659">
        <f>SUM('12 MONTH P&amp;L COMPARISONS'!B16)</f>
        <v>0</v>
      </c>
      <c r="D7" s="18"/>
      <c r="F7" s="663">
        <f>SUM('12 MONTH P&amp;L COMPARISONS'!B8)</f>
        <v>0</v>
      </c>
      <c r="G7" s="21"/>
      <c r="H7" s="42" t="e">
        <f t="shared" ref="H7:H18" si="0">SUM(F7)/C7</f>
        <v>#DIV/0!</v>
      </c>
      <c r="I7" s="73"/>
      <c r="J7" s="654" t="e">
        <f>SUM(H7/H19)</f>
        <v>#DIV/0!</v>
      </c>
      <c r="L7" s="11"/>
      <c r="M7" s="22"/>
    </row>
    <row r="8" spans="1:13" ht="20.100000000000001" customHeight="1">
      <c r="A8" s="653">
        <v>2</v>
      </c>
      <c r="B8" s="599">
        <f t="shared" ref="B8:B18" si="1">SUM(B7)-30</f>
        <v>40189</v>
      </c>
      <c r="C8" s="50">
        <f>SUM('12 MONTH P&amp;L COMPARISONS'!E16)</f>
        <v>0</v>
      </c>
      <c r="F8" s="50">
        <f>SUM('12 MONTH P&amp;L COMPARISONS'!E8)</f>
        <v>0</v>
      </c>
      <c r="H8" s="42" t="e">
        <f t="shared" si="0"/>
        <v>#DIV/0!</v>
      </c>
      <c r="I8" s="3"/>
      <c r="J8" s="654" t="e">
        <f>SUM(H8/H19)</f>
        <v>#DIV/0!</v>
      </c>
    </row>
    <row r="9" spans="1:13" ht="20.100000000000001" customHeight="1">
      <c r="A9" s="653">
        <v>3</v>
      </c>
      <c r="B9" s="599">
        <f t="shared" si="1"/>
        <v>40159</v>
      </c>
      <c r="C9" s="50">
        <f>SUM('12 MONTH P&amp;L COMPARISONS'!H16)</f>
        <v>0</v>
      </c>
      <c r="D9" s="40"/>
      <c r="E9" s="3"/>
      <c r="F9" s="50">
        <f>SUM('12 MONTH P&amp;L COMPARISONS'!H8)</f>
        <v>0</v>
      </c>
      <c r="G9" s="3"/>
      <c r="H9" s="42" t="e">
        <f t="shared" si="0"/>
        <v>#DIV/0!</v>
      </c>
      <c r="I9" s="25"/>
      <c r="J9" s="654" t="e">
        <f>SUM(H9/H19)</f>
        <v>#DIV/0!</v>
      </c>
      <c r="K9" s="3"/>
      <c r="L9" s="25"/>
      <c r="M9" s="24"/>
    </row>
    <row r="10" spans="1:13" ht="20.100000000000001" customHeight="1">
      <c r="A10" s="653">
        <v>4</v>
      </c>
      <c r="B10" s="599">
        <f t="shared" si="1"/>
        <v>40129</v>
      </c>
      <c r="C10" s="50">
        <f>SUM('12 MONTH P&amp;L COMPARISONS'!K16)</f>
        <v>0</v>
      </c>
      <c r="D10" s="40"/>
      <c r="E10" s="3"/>
      <c r="F10" s="50">
        <f>SUM('12 MONTH P&amp;L COMPARISONS'!K8)</f>
        <v>0</v>
      </c>
      <c r="G10" s="3"/>
      <c r="H10" s="42" t="e">
        <f t="shared" si="0"/>
        <v>#DIV/0!</v>
      </c>
      <c r="I10" s="3"/>
      <c r="J10" s="654" t="e">
        <f>SUM(H10/H19)</f>
        <v>#DIV/0!</v>
      </c>
      <c r="K10" s="3"/>
      <c r="L10" s="3"/>
      <c r="M10" s="24"/>
    </row>
    <row r="11" spans="1:13" ht="20.100000000000001" customHeight="1">
      <c r="A11" s="653">
        <v>5</v>
      </c>
      <c r="B11" s="599">
        <f t="shared" si="1"/>
        <v>40099</v>
      </c>
      <c r="C11" s="50">
        <f>SUM('12 MONTH P&amp;L COMPARISONS'!N16)</f>
        <v>0</v>
      </c>
      <c r="D11" s="41"/>
      <c r="E11" s="3"/>
      <c r="F11" s="50">
        <f>SUM('12 MONTH P&amp;L COMPARISONS'!N8)</f>
        <v>0</v>
      </c>
      <c r="G11" s="41"/>
      <c r="H11" s="42" t="e">
        <f t="shared" si="0"/>
        <v>#DIV/0!</v>
      </c>
      <c r="I11" s="25"/>
      <c r="J11" s="654" t="e">
        <f>SUM(H11/H19)</f>
        <v>#DIV/0!</v>
      </c>
      <c r="K11" s="3"/>
      <c r="L11" s="25"/>
      <c r="M11" s="41"/>
    </row>
    <row r="12" spans="1:13" ht="20.100000000000001" customHeight="1">
      <c r="A12" s="653">
        <v>6</v>
      </c>
      <c r="B12" s="599">
        <f t="shared" si="1"/>
        <v>40069</v>
      </c>
      <c r="C12" s="50">
        <f>SUM('12 MONTH P&amp;L COMPARISONS'!Q16)</f>
        <v>0</v>
      </c>
      <c r="D12" s="40"/>
      <c r="E12" s="3"/>
      <c r="F12" s="50">
        <f>SUM('12 MONTH P&amp;L COMPARISONS'!Q8)</f>
        <v>0</v>
      </c>
      <c r="G12" s="3"/>
      <c r="H12" s="42" t="e">
        <f t="shared" si="0"/>
        <v>#DIV/0!</v>
      </c>
      <c r="I12" s="3"/>
      <c r="J12" s="654" t="e">
        <f>SUM(H12/H19)</f>
        <v>#DIV/0!</v>
      </c>
      <c r="K12" s="3"/>
      <c r="L12" s="3"/>
      <c r="M12" s="24"/>
    </row>
    <row r="13" spans="1:13" ht="20.100000000000001" customHeight="1">
      <c r="A13" s="653">
        <v>7</v>
      </c>
      <c r="B13" s="599">
        <f t="shared" si="1"/>
        <v>40039</v>
      </c>
      <c r="C13" s="613">
        <f>SUM('12 MONTH P&amp;L COMPARISONS'!B33)</f>
        <v>0</v>
      </c>
      <c r="D13" s="40"/>
      <c r="E13" s="3"/>
      <c r="F13" s="613">
        <f>SUM('12 MONTH P&amp;L COMPARISONS'!B25)</f>
        <v>0</v>
      </c>
      <c r="G13" s="3"/>
      <c r="H13" s="42" t="e">
        <f t="shared" si="0"/>
        <v>#DIV/0!</v>
      </c>
      <c r="I13" s="42"/>
      <c r="J13" s="654" t="e">
        <f>SUM(H13/H19)</f>
        <v>#DIV/0!</v>
      </c>
      <c r="K13" s="3"/>
      <c r="L13" s="42"/>
      <c r="M13" s="24"/>
    </row>
    <row r="14" spans="1:13" ht="20.100000000000001" customHeight="1">
      <c r="A14" s="653">
        <v>8</v>
      </c>
      <c r="B14" s="599">
        <f t="shared" si="1"/>
        <v>40009</v>
      </c>
      <c r="C14" s="50">
        <f>SUM('12 MONTH P&amp;L COMPARISONS'!E33)</f>
        <v>0</v>
      </c>
      <c r="D14" s="40"/>
      <c r="E14" s="3"/>
      <c r="F14" s="50">
        <f>SUM('12 MONTH P&amp;L COMPARISONS'!E25)</f>
        <v>0</v>
      </c>
      <c r="G14" s="3"/>
      <c r="H14" s="42" t="e">
        <f t="shared" si="0"/>
        <v>#DIV/0!</v>
      </c>
      <c r="I14" s="3"/>
      <c r="J14" s="654" t="e">
        <f>SUM(H14/H19)</f>
        <v>#DIV/0!</v>
      </c>
      <c r="K14" s="3"/>
      <c r="L14" s="3"/>
      <c r="M14" s="24"/>
    </row>
    <row r="15" spans="1:13" ht="20.100000000000001" customHeight="1">
      <c r="A15" s="653">
        <v>9</v>
      </c>
      <c r="B15" s="599">
        <f t="shared" si="1"/>
        <v>39979</v>
      </c>
      <c r="C15" s="50">
        <f>SUM('12 MONTH P&amp;L COMPARISONS'!H33)</f>
        <v>0</v>
      </c>
      <c r="D15" s="40"/>
      <c r="E15" s="3"/>
      <c r="F15" s="50">
        <f>SUM('12 MONTH P&amp;L COMPARISONS'!H25)</f>
        <v>0</v>
      </c>
      <c r="G15" s="3"/>
      <c r="H15" s="42" t="e">
        <f t="shared" si="0"/>
        <v>#DIV/0!</v>
      </c>
      <c r="I15" s="3"/>
      <c r="J15" s="654" t="e">
        <f>SUM(H15/H19)</f>
        <v>#DIV/0!</v>
      </c>
      <c r="K15" s="3"/>
      <c r="L15" s="3"/>
      <c r="M15" s="24"/>
    </row>
    <row r="16" spans="1:13" ht="20.100000000000001" customHeight="1">
      <c r="A16" s="653">
        <v>10</v>
      </c>
      <c r="B16" s="599">
        <f t="shared" si="1"/>
        <v>39949</v>
      </c>
      <c r="C16" s="50">
        <f>SUM('12 MONTH P&amp;L COMPARISONS'!K33)</f>
        <v>0</v>
      </c>
      <c r="D16" s="40"/>
      <c r="E16" s="3"/>
      <c r="F16" s="50">
        <f>SUM('12 MONTH P&amp;L COMPARISONS'!K25)</f>
        <v>0</v>
      </c>
      <c r="G16" s="3"/>
      <c r="H16" s="42" t="e">
        <f t="shared" si="0"/>
        <v>#DIV/0!</v>
      </c>
      <c r="I16" s="3"/>
      <c r="J16" s="654" t="e">
        <f>SUM(H16/H19)</f>
        <v>#DIV/0!</v>
      </c>
      <c r="K16" s="3"/>
      <c r="L16" s="3"/>
      <c r="M16" s="24"/>
    </row>
    <row r="17" spans="1:13" ht="20.100000000000001" customHeight="1">
      <c r="A17" s="653">
        <v>11</v>
      </c>
      <c r="B17" s="599">
        <f t="shared" si="1"/>
        <v>39919</v>
      </c>
      <c r="C17" s="50">
        <f>SUM('12 MONTH P&amp;L COMPARISONS'!N33)</f>
        <v>0</v>
      </c>
      <c r="D17" s="40"/>
      <c r="E17" s="3"/>
      <c r="F17" s="50">
        <f>SUM('12 MONTH P&amp;L COMPARISONS'!N25)</f>
        <v>0</v>
      </c>
      <c r="G17" s="3"/>
      <c r="H17" s="42" t="e">
        <f t="shared" si="0"/>
        <v>#DIV/0!</v>
      </c>
      <c r="I17" s="3"/>
      <c r="J17" s="654" t="e">
        <f>SUM(H17/H19)</f>
        <v>#DIV/0!</v>
      </c>
      <c r="K17" s="3"/>
      <c r="L17" s="3"/>
      <c r="M17" s="24"/>
    </row>
    <row r="18" spans="1:13" ht="20.100000000000001" customHeight="1" thickBot="1">
      <c r="A18" s="574">
        <v>12</v>
      </c>
      <c r="B18" s="605">
        <f t="shared" si="1"/>
        <v>39889</v>
      </c>
      <c r="C18" s="660">
        <f>SUM('12 MONTH P&amp;L COMPARISONS'!Q33)</f>
        <v>0</v>
      </c>
      <c r="D18" s="607"/>
      <c r="E18" s="608"/>
      <c r="F18" s="660">
        <f>SUM('12 MONTH P&amp;L COMPARISONS'!Q25)</f>
        <v>0</v>
      </c>
      <c r="G18" s="608"/>
      <c r="H18" s="609" t="e">
        <f t="shared" si="0"/>
        <v>#DIV/0!</v>
      </c>
      <c r="I18" s="608"/>
      <c r="J18" s="655" t="e">
        <f>SUM(H18/H19)</f>
        <v>#DIV/0!</v>
      </c>
      <c r="K18" s="3"/>
      <c r="L18" s="3"/>
      <c r="M18" s="24"/>
    </row>
    <row r="19" spans="1:13" ht="20.100000000000001" customHeight="1">
      <c r="B19" s="32"/>
      <c r="C19" s="50"/>
      <c r="D19" s="40"/>
      <c r="E19" s="3"/>
      <c r="F19" s="50"/>
      <c r="G19" s="622"/>
      <c r="H19" s="623" t="e">
        <f>MAX(H7:H18)</f>
        <v>#DIV/0!</v>
      </c>
      <c r="I19" s="624"/>
      <c r="J19" s="73"/>
      <c r="K19" s="3"/>
      <c r="L19" s="3"/>
      <c r="M19" s="24"/>
    </row>
    <row r="20" spans="1:13" ht="20.100000000000001" customHeight="1" thickBot="1">
      <c r="B20" s="32"/>
      <c r="C20" s="50"/>
      <c r="D20" s="40"/>
      <c r="E20" s="3"/>
      <c r="F20" s="50"/>
      <c r="G20" s="625"/>
      <c r="H20" s="672" t="s">
        <v>409</v>
      </c>
      <c r="I20" s="627"/>
      <c r="J20" s="73"/>
      <c r="K20" s="3"/>
      <c r="L20" s="3"/>
      <c r="M20" s="24"/>
    </row>
    <row r="21" spans="1:13" ht="20.100000000000001" customHeight="1">
      <c r="B21" s="73"/>
      <c r="C21" s="50"/>
      <c r="D21" s="40"/>
      <c r="E21" s="3"/>
      <c r="F21" s="50"/>
      <c r="G21" s="3"/>
      <c r="H21" s="94"/>
      <c r="I21" s="3"/>
      <c r="J21" s="73"/>
      <c r="K21" s="3"/>
      <c r="L21" s="3"/>
      <c r="M21" s="24"/>
    </row>
    <row r="22" spans="1:13" ht="20.100000000000001" customHeight="1">
      <c r="B22" s="73"/>
      <c r="C22" s="661">
        <f>AVERAGE(C7:C18)</f>
        <v>0</v>
      </c>
      <c r="D22" s="633" t="s">
        <v>396</v>
      </c>
      <c r="E22" s="634"/>
      <c r="F22" s="664">
        <f>AVERAGE(F7:F18)</f>
        <v>0</v>
      </c>
      <c r="G22" s="634"/>
      <c r="H22" s="636" t="e">
        <f>SUM(F22)/C22</f>
        <v>#DIV/0!</v>
      </c>
      <c r="I22" s="634"/>
      <c r="J22" s="670" t="e">
        <f>SUM(H22)/H19</f>
        <v>#DIV/0!</v>
      </c>
      <c r="K22" s="3"/>
      <c r="L22" s="3"/>
      <c r="M22" s="24"/>
    </row>
    <row r="23" spans="1:13" ht="20.100000000000001" customHeight="1">
      <c r="B23" s="73"/>
      <c r="C23" s="662" t="s">
        <v>411</v>
      </c>
      <c r="D23" s="639"/>
      <c r="E23" s="640"/>
      <c r="F23" s="665" t="s">
        <v>381</v>
      </c>
      <c r="G23" s="3"/>
      <c r="H23" s="73" t="s">
        <v>382</v>
      </c>
      <c r="I23" s="3"/>
      <c r="J23" s="644" t="s">
        <v>382</v>
      </c>
      <c r="K23" s="3"/>
      <c r="L23" s="3"/>
      <c r="M23" s="24"/>
    </row>
    <row r="24" spans="1:13" ht="20.100000000000001" customHeight="1">
      <c r="B24" s="73"/>
      <c r="C24" s="613">
        <f>SUM(C7:C18)</f>
        <v>0</v>
      </c>
      <c r="D24" s="604" t="s">
        <v>397</v>
      </c>
      <c r="E24" s="3"/>
      <c r="F24" s="50">
        <f>SUM(F7:F18)</f>
        <v>0</v>
      </c>
      <c r="G24" s="657"/>
      <c r="H24" s="658" t="s">
        <v>408</v>
      </c>
      <c r="I24" s="640"/>
      <c r="J24" s="642" t="s">
        <v>410</v>
      </c>
      <c r="K24" s="3"/>
      <c r="L24" s="3"/>
      <c r="M24" s="24"/>
    </row>
    <row r="25" spans="1:13" ht="20.100000000000001" customHeight="1">
      <c r="B25" s="73"/>
      <c r="C25" s="613"/>
      <c r="D25" s="604"/>
      <c r="E25" s="3"/>
      <c r="F25" s="50"/>
      <c r="H25" s="26"/>
      <c r="I25" s="3"/>
      <c r="J25" s="73"/>
      <c r="K25" s="3"/>
      <c r="L25" s="3"/>
      <c r="M25" s="24"/>
    </row>
    <row r="26" spans="1:13" ht="20.100000000000001" customHeight="1" thickBot="1">
      <c r="B26" s="32"/>
      <c r="C26" s="24"/>
      <c r="D26" s="618">
        <v>1</v>
      </c>
      <c r="E26" s="24"/>
      <c r="F26" s="24"/>
      <c r="G26" s="24"/>
      <c r="H26" s="24"/>
      <c r="I26" s="24"/>
      <c r="J26" s="32"/>
      <c r="K26" s="24"/>
      <c r="L26" s="24"/>
      <c r="M26" s="24"/>
    </row>
    <row r="27" spans="1:13" ht="20.100000000000001" customHeight="1" thickBot="1">
      <c r="A27" s="26" t="s">
        <v>879</v>
      </c>
      <c r="B27" s="600"/>
      <c r="C27" s="857">
        <v>0.1</v>
      </c>
      <c r="D27" s="673">
        <f>SUM(C27)*2</f>
        <v>0.2</v>
      </c>
      <c r="E27" s="24"/>
      <c r="F27" s="84" t="s">
        <v>880</v>
      </c>
      <c r="G27" s="24"/>
      <c r="H27" s="24"/>
      <c r="I27" s="24"/>
      <c r="J27" s="610" t="s">
        <v>384</v>
      </c>
      <c r="K27" s="24"/>
      <c r="L27" s="24"/>
      <c r="M27" s="24"/>
    </row>
    <row r="28" spans="1:13" ht="20.100000000000001" customHeight="1">
      <c r="A28" s="26" t="s">
        <v>412</v>
      </c>
      <c r="C28" s="24"/>
      <c r="D28" s="669">
        <f>SUM(D26)-D27</f>
        <v>0.8</v>
      </c>
      <c r="E28" s="24"/>
      <c r="F28" s="24"/>
      <c r="G28" s="24"/>
      <c r="H28" s="24"/>
      <c r="I28" s="24"/>
      <c r="J28" s="611" t="s">
        <v>385</v>
      </c>
      <c r="K28" s="24"/>
      <c r="L28" s="24"/>
      <c r="M28" s="24"/>
    </row>
    <row r="29" spans="1:13" ht="20.100000000000001" customHeight="1" thickBot="1">
      <c r="A29" s="26" t="s">
        <v>413</v>
      </c>
      <c r="C29" s="125"/>
      <c r="D29" s="673" t="e">
        <f>SUM(J22)</f>
        <v>#DIV/0!</v>
      </c>
      <c r="E29" s="24"/>
      <c r="F29" s="24"/>
      <c r="G29" s="24"/>
      <c r="H29" s="24"/>
      <c r="I29" s="24"/>
      <c r="J29" s="612" t="s">
        <v>878</v>
      </c>
      <c r="K29" s="24"/>
      <c r="L29" s="24"/>
      <c r="M29" s="24"/>
    </row>
    <row r="30" spans="1:13" ht="20.100000000000001" customHeight="1">
      <c r="A30" s="26" t="s">
        <v>426</v>
      </c>
      <c r="C30" s="125"/>
      <c r="D30" s="669" t="e">
        <f>SUM(D28)-D29</f>
        <v>#DIV/0!</v>
      </c>
      <c r="E30" s="24"/>
      <c r="F30" s="24"/>
      <c r="G30" s="24"/>
      <c r="H30" s="24"/>
      <c r="I30" s="24"/>
      <c r="J30" s="32"/>
      <c r="K30" s="24"/>
      <c r="L30" s="24"/>
      <c r="M30" s="24"/>
    </row>
    <row r="31" spans="1:13" ht="20.100000000000001" customHeight="1">
      <c r="B31"/>
      <c r="C31" s="125"/>
      <c r="D31"/>
      <c r="E31" s="24"/>
      <c r="F31" s="24"/>
      <c r="G31" s="24"/>
      <c r="H31" s="24"/>
      <c r="I31" s="24"/>
      <c r="J31" s="32"/>
      <c r="K31" s="24"/>
      <c r="L31" s="24"/>
      <c r="M31" s="24"/>
    </row>
    <row r="32" spans="1:13" ht="20.100000000000001" customHeight="1">
      <c r="A32" s="545" t="s">
        <v>414</v>
      </c>
      <c r="B32"/>
      <c r="C32" s="57"/>
      <c r="D32" s="619">
        <f>SUM(C24)</f>
        <v>0</v>
      </c>
      <c r="E32" s="24"/>
      <c r="F32" s="24"/>
      <c r="G32" s="24"/>
      <c r="H32" s="24"/>
      <c r="I32" s="24"/>
      <c r="J32" s="32"/>
      <c r="K32" s="24"/>
      <c r="L32" s="24"/>
      <c r="M32" s="24"/>
    </row>
    <row r="33" spans="1:13" ht="20.100000000000001" customHeight="1">
      <c r="A33" s="545" t="s">
        <v>427</v>
      </c>
      <c r="B33"/>
      <c r="C33" s="24"/>
      <c r="D33" s="669" t="e">
        <f>SUM(D30)</f>
        <v>#DIV/0!</v>
      </c>
      <c r="E33" s="24"/>
      <c r="F33" s="24"/>
      <c r="G33" s="24"/>
      <c r="H33" s="24"/>
      <c r="I33" s="24"/>
      <c r="J33" s="32"/>
      <c r="K33" s="24"/>
      <c r="L33" s="24"/>
      <c r="M33" s="24"/>
    </row>
    <row r="34" spans="1:13" ht="20.100000000000001" customHeight="1">
      <c r="B34" s="600"/>
      <c r="C34" s="24"/>
      <c r="D34" s="620"/>
      <c r="E34" s="24"/>
      <c r="F34" s="24"/>
      <c r="G34" s="24"/>
      <c r="H34" s="24"/>
      <c r="I34" s="24"/>
      <c r="J34" s="32"/>
      <c r="K34" s="24"/>
      <c r="L34" s="24"/>
      <c r="M34" s="24"/>
    </row>
    <row r="35" spans="1:13" ht="20.100000000000001" customHeight="1" thickBot="1">
      <c r="B35" s="26"/>
      <c r="C35" s="48"/>
      <c r="D35" s="621"/>
      <c r="E35" s="24"/>
      <c r="F35" s="24"/>
      <c r="G35" s="24"/>
      <c r="H35" s="24"/>
      <c r="I35" s="24"/>
      <c r="J35" s="32"/>
      <c r="K35" s="24"/>
      <c r="L35" s="24"/>
      <c r="M35" s="24"/>
    </row>
    <row r="36" spans="1:13" ht="20.100000000000001" customHeight="1" thickBot="1">
      <c r="B36" s="26"/>
      <c r="C36" s="671" t="s">
        <v>406</v>
      </c>
      <c r="D36" s="615" t="e">
        <f>SUM(D32)*D33</f>
        <v>#DIV/0!</v>
      </c>
      <c r="E36" s="544"/>
      <c r="F36" s="616" t="s">
        <v>415</v>
      </c>
      <c r="G36" s="666"/>
      <c r="H36" s="667"/>
      <c r="I36" s="667"/>
      <c r="J36" s="668"/>
      <c r="K36" s="24"/>
      <c r="L36" s="24"/>
      <c r="M36" s="24"/>
    </row>
    <row r="37" spans="1:13" ht="20.100000000000001" customHeight="1">
      <c r="B37" s="26"/>
      <c r="C37" s="614"/>
      <c r="D37" s="621"/>
      <c r="E37" s="24"/>
      <c r="F37" s="24"/>
      <c r="G37" s="24"/>
      <c r="H37" s="24"/>
      <c r="I37" s="24"/>
      <c r="J37" s="32"/>
      <c r="K37" s="24"/>
      <c r="L37" s="24"/>
      <c r="M37" s="24"/>
    </row>
    <row r="38" spans="1:13" ht="20.100000000000001" customHeight="1">
      <c r="D38" s="23"/>
    </row>
    <row r="39" spans="1:13" ht="20.100000000000001" customHeight="1">
      <c r="B39" s="73"/>
      <c r="C39" s="24"/>
      <c r="D39"/>
    </row>
    <row r="40" spans="1:13" ht="20.100000000000001" customHeight="1">
      <c r="A40" s="73"/>
      <c r="B40" s="73"/>
      <c r="C40" s="25"/>
      <c r="D40" s="23"/>
    </row>
    <row r="41" spans="1:13" ht="20.100000000000001" customHeight="1">
      <c r="B41" s="235"/>
      <c r="C41" s="20"/>
    </row>
    <row r="42" spans="1:13" ht="20.100000000000001" customHeight="1"/>
    <row r="43" spans="1:13" ht="20.100000000000001" customHeight="1">
      <c r="B43" s="235"/>
      <c r="C43" s="68"/>
    </row>
    <row r="44" spans="1:13" ht="20.100000000000001" customHeight="1"/>
    <row r="45" spans="1:13" ht="20.100000000000001" customHeight="1">
      <c r="B45" s="235"/>
      <c r="C45" s="20"/>
    </row>
  </sheetData>
  <mergeCells count="2">
    <mergeCell ref="G5:I5"/>
    <mergeCell ref="D1:H1"/>
  </mergeCells>
  <phoneticPr fontId="3" type="noConversion"/>
  <conditionalFormatting sqref="D29">
    <cfRule type="cellIs" dxfId="27" priority="1" stopIfTrue="1" operator="lessThan">
      <formula>0.85</formula>
    </cfRule>
  </conditionalFormatting>
  <conditionalFormatting sqref="J7:J22">
    <cfRule type="cellIs" dxfId="26" priority="2" stopIfTrue="1" operator="lessThan">
      <formula>0.8</formula>
    </cfRule>
  </conditionalFormatting>
  <printOptions horizontalCentered="1" verticalCentered="1"/>
  <pageMargins left="0.5" right="0.5" top="1.43" bottom="0.61" header="0.52" footer="0.25"/>
  <pageSetup scale="64"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8369" r:id="rId5" name="Button 1">
              <controlPr defaultSize="0" print="0" autoFill="0" autoPict="0" macro="[0]!PLCOMPARISONS_Button20_Click">
                <anchor moveWithCells="1">
                  <from>
                    <xdr:col>0</xdr:col>
                    <xdr:colOff>9525</xdr:colOff>
                    <xdr:row>0</xdr:row>
                    <xdr:rowOff>9525</xdr:rowOff>
                  </from>
                  <to>
                    <xdr:col>1</xdr:col>
                    <xdr:colOff>1190625</xdr:colOff>
                    <xdr:row>1</xdr:row>
                    <xdr:rowOff>114300</xdr:rowOff>
                  </to>
                </anchor>
              </controlPr>
            </control>
          </mc:Choice>
        </mc:AlternateContent>
        <mc:AlternateContent xmlns:mc="http://schemas.openxmlformats.org/markup-compatibility/2006">
          <mc:Choice Requires="x14">
            <control shapeId="58370" r:id="rId6" name="Button 2">
              <controlPr defaultSize="0" print="0" autoFill="0" autoPict="0" macro="[0]!print_sheet">
                <anchor moveWithCells="1">
                  <from>
                    <xdr:col>9</xdr:col>
                    <xdr:colOff>857250</xdr:colOff>
                    <xdr:row>0</xdr:row>
                    <xdr:rowOff>133350</xdr:rowOff>
                  </from>
                  <to>
                    <xdr:col>9</xdr:col>
                    <xdr:colOff>2019300</xdr:colOff>
                    <xdr:row>1</xdr:row>
                    <xdr:rowOff>276225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55">
    <tabColor indexed="61"/>
    <pageSetUpPr fitToPage="1"/>
  </sheetPr>
  <dimension ref="A1:M45"/>
  <sheetViews>
    <sheetView showGridLines="0" showRowColHeaders="0" showRuler="0" view="pageLayout" zoomScale="70" zoomScaleNormal="75" zoomScalePageLayoutView="70" workbookViewId="0"/>
  </sheetViews>
  <sheetFormatPr defaultColWidth="9.140625" defaultRowHeight="12.75"/>
  <cols>
    <col min="1" max="1" width="3.85546875" bestFit="1" customWidth="1"/>
    <col min="2" max="2" width="32.42578125" style="11" customWidth="1"/>
    <col min="3" max="3" width="27" customWidth="1"/>
    <col min="4" max="4" width="19.5703125" style="19" customWidth="1"/>
    <col min="5" max="5" width="1.5703125" customWidth="1"/>
    <col min="6" max="6" width="19.5703125" customWidth="1"/>
    <col min="7" max="7" width="3.42578125" customWidth="1"/>
    <col min="8" max="8" width="29.7109375" customWidth="1"/>
    <col min="9" max="9" width="3.5703125" customWidth="1"/>
    <col min="10" max="10" width="37" style="11" customWidth="1"/>
    <col min="11" max="11" width="3.7109375" customWidth="1"/>
    <col min="12" max="12" width="18.5703125" bestFit="1" customWidth="1"/>
    <col min="13" max="13" width="6.7109375" bestFit="1" customWidth="1"/>
  </cols>
  <sheetData>
    <row r="1" spans="1:13" ht="26.1" customHeight="1">
      <c r="C1" s="195"/>
      <c r="D1" s="1227" t="str">
        <f>REPT('BASIC CLIENT INFO'!B2,1)</f>
        <v/>
      </c>
      <c r="E1" s="1227"/>
      <c r="F1" s="1227"/>
      <c r="G1" s="1227"/>
      <c r="H1" s="1227"/>
    </row>
    <row r="2" spans="1:13" ht="26.1" customHeight="1">
      <c r="C2" s="195"/>
      <c r="D2" s="196" t="str">
        <f>REPT('BASIC CLIENT INFO'!B3,1)</f>
        <v>Survey #</v>
      </c>
      <c r="E2" s="195"/>
      <c r="F2" s="194" t="str">
        <f>REPT('BASIC CLIENT INFO'!D3,1)</f>
        <v/>
      </c>
    </row>
    <row r="3" spans="1:13" ht="26.1" customHeight="1">
      <c r="C3" s="179" t="s">
        <v>421</v>
      </c>
      <c r="D3" s="191"/>
      <c r="E3" s="191"/>
      <c r="F3" s="191"/>
      <c r="G3" s="191"/>
      <c r="H3" s="179"/>
      <c r="I3" s="179"/>
      <c r="J3" s="191"/>
      <c r="K3" s="179"/>
      <c r="L3" s="179"/>
      <c r="M3" s="179"/>
    </row>
    <row r="4" spans="1:13" ht="26.1" customHeight="1">
      <c r="C4" s="195"/>
      <c r="D4" s="197"/>
      <c r="E4" s="191"/>
      <c r="F4" s="195"/>
    </row>
    <row r="5" spans="1:13" ht="20.100000000000001" customHeight="1" thickBot="1">
      <c r="A5" s="575"/>
      <c r="B5" s="626" t="s">
        <v>373</v>
      </c>
      <c r="C5" s="628" t="s">
        <v>420</v>
      </c>
      <c r="D5" s="629"/>
      <c r="E5" s="575"/>
      <c r="F5" s="626" t="s">
        <v>316</v>
      </c>
      <c r="G5" s="1228" t="s">
        <v>422</v>
      </c>
      <c r="H5" s="1228"/>
      <c r="I5" s="1228"/>
      <c r="J5" s="631" t="s">
        <v>374</v>
      </c>
      <c r="L5" s="73"/>
      <c r="M5" s="21"/>
    </row>
    <row r="6" spans="1:13" s="5" customFormat="1" ht="20.100000000000001" customHeight="1">
      <c r="A6" s="645"/>
      <c r="B6" s="646"/>
      <c r="C6" s="647" t="s">
        <v>375</v>
      </c>
      <c r="D6" s="648"/>
      <c r="E6" s="649"/>
      <c r="F6" s="650" t="s">
        <v>376</v>
      </c>
      <c r="G6" s="651"/>
      <c r="H6" s="650" t="s">
        <v>377</v>
      </c>
      <c r="I6" s="646"/>
      <c r="J6" s="652" t="s">
        <v>423</v>
      </c>
      <c r="L6" s="601"/>
      <c r="M6" s="80"/>
    </row>
    <row r="7" spans="1:13" ht="20.100000000000001" customHeight="1">
      <c r="A7" s="653">
        <v>1</v>
      </c>
      <c r="B7" s="599">
        <f>SUM('12 MONTH P&amp;L COMPARISONS'!B6)</f>
        <v>40219</v>
      </c>
      <c r="C7" s="659">
        <f>SUM('12 MONTH P&amp;L COMPARISONS'!B10)</f>
        <v>0</v>
      </c>
      <c r="D7" s="18"/>
      <c r="F7" s="663">
        <f>SUM('12 MONTH P&amp;L COMPARISONS'!B8)</f>
        <v>0</v>
      </c>
      <c r="G7" s="21"/>
      <c r="H7" s="42" t="e">
        <f t="shared" ref="H7:H18" si="0">SUM(F7)/C7</f>
        <v>#DIV/0!</v>
      </c>
      <c r="I7" s="73"/>
      <c r="J7" s="654" t="e">
        <f>SUM(H7/H19)</f>
        <v>#DIV/0!</v>
      </c>
      <c r="L7" s="11"/>
      <c r="M7" s="22"/>
    </row>
    <row r="8" spans="1:13" ht="20.100000000000001" customHeight="1">
      <c r="A8" s="653">
        <v>2</v>
      </c>
      <c r="B8" s="599">
        <f t="shared" ref="B8:B18" si="1">SUM(B7)-30</f>
        <v>40189</v>
      </c>
      <c r="C8" s="50">
        <f>SUM('12 MONTH P&amp;L COMPARISONS'!E10)</f>
        <v>0</v>
      </c>
      <c r="F8" s="50">
        <f>SUM('12 MONTH P&amp;L COMPARISONS'!E8)</f>
        <v>0</v>
      </c>
      <c r="H8" s="42" t="e">
        <f t="shared" si="0"/>
        <v>#DIV/0!</v>
      </c>
      <c r="I8" s="3"/>
      <c r="J8" s="654" t="e">
        <f>SUM(H8/H19)</f>
        <v>#DIV/0!</v>
      </c>
    </row>
    <row r="9" spans="1:13" ht="20.100000000000001" customHeight="1">
      <c r="A9" s="653">
        <v>3</v>
      </c>
      <c r="B9" s="599">
        <f t="shared" si="1"/>
        <v>40159</v>
      </c>
      <c r="C9" s="50">
        <f>SUM('12 MONTH P&amp;L COMPARISONS'!H10)</f>
        <v>0</v>
      </c>
      <c r="D9" s="40"/>
      <c r="E9" s="3"/>
      <c r="F9" s="50">
        <f>SUM('12 MONTH P&amp;L COMPARISONS'!H8)</f>
        <v>0</v>
      </c>
      <c r="G9" s="3"/>
      <c r="H9" s="42" t="e">
        <f t="shared" si="0"/>
        <v>#DIV/0!</v>
      </c>
      <c r="I9" s="25"/>
      <c r="J9" s="654" t="e">
        <f>SUM(H9/H19)</f>
        <v>#DIV/0!</v>
      </c>
      <c r="K9" s="3"/>
      <c r="L9" s="25"/>
      <c r="M9" s="24"/>
    </row>
    <row r="10" spans="1:13" ht="20.100000000000001" customHeight="1">
      <c r="A10" s="653">
        <v>4</v>
      </c>
      <c r="B10" s="599">
        <f t="shared" si="1"/>
        <v>40129</v>
      </c>
      <c r="C10" s="50">
        <f>SUM('12 MONTH P&amp;L COMPARISONS'!K10)</f>
        <v>0</v>
      </c>
      <c r="D10" s="40"/>
      <c r="E10" s="3"/>
      <c r="F10" s="50">
        <f>SUM('12 MONTH P&amp;L COMPARISONS'!K8)</f>
        <v>0</v>
      </c>
      <c r="G10" s="3"/>
      <c r="H10" s="42" t="e">
        <f t="shared" si="0"/>
        <v>#DIV/0!</v>
      </c>
      <c r="I10" s="3"/>
      <c r="J10" s="654" t="e">
        <f>SUM(H10/H19)</f>
        <v>#DIV/0!</v>
      </c>
      <c r="K10" s="3"/>
      <c r="L10" s="3"/>
      <c r="M10" s="24"/>
    </row>
    <row r="11" spans="1:13" ht="20.100000000000001" customHeight="1">
      <c r="A11" s="653">
        <v>5</v>
      </c>
      <c r="B11" s="599">
        <f t="shared" si="1"/>
        <v>40099</v>
      </c>
      <c r="C11" s="50">
        <f>SUM('12 MONTH P&amp;L COMPARISONS'!N10)</f>
        <v>0</v>
      </c>
      <c r="D11" s="41"/>
      <c r="E11" s="3"/>
      <c r="F11" s="50">
        <f>SUM('12 MONTH P&amp;L COMPARISONS'!N8)</f>
        <v>0</v>
      </c>
      <c r="G11" s="41"/>
      <c r="H11" s="42" t="e">
        <f t="shared" si="0"/>
        <v>#DIV/0!</v>
      </c>
      <c r="I11" s="25"/>
      <c r="J11" s="654" t="e">
        <f>SUM(H11/H19)</f>
        <v>#DIV/0!</v>
      </c>
      <c r="K11" s="3"/>
      <c r="L11" s="25"/>
      <c r="M11" s="41"/>
    </row>
    <row r="12" spans="1:13" ht="20.100000000000001" customHeight="1">
      <c r="A12" s="653">
        <v>6</v>
      </c>
      <c r="B12" s="599">
        <f t="shared" si="1"/>
        <v>40069</v>
      </c>
      <c r="C12" s="50">
        <f>SUM('12 MONTH P&amp;L COMPARISONS'!Q10)</f>
        <v>0</v>
      </c>
      <c r="D12" s="40"/>
      <c r="E12" s="3"/>
      <c r="F12" s="50">
        <f>SUM('12 MONTH P&amp;L COMPARISONS'!Q8)</f>
        <v>0</v>
      </c>
      <c r="G12" s="3"/>
      <c r="H12" s="42" t="e">
        <f t="shared" si="0"/>
        <v>#DIV/0!</v>
      </c>
      <c r="I12" s="3"/>
      <c r="J12" s="654" t="e">
        <f>SUM(H12/H19)</f>
        <v>#DIV/0!</v>
      </c>
      <c r="K12" s="3"/>
      <c r="L12" s="3"/>
      <c r="M12" s="24"/>
    </row>
    <row r="13" spans="1:13" ht="20.100000000000001" customHeight="1">
      <c r="A13" s="653">
        <v>7</v>
      </c>
      <c r="B13" s="599">
        <f t="shared" si="1"/>
        <v>40039</v>
      </c>
      <c r="C13" s="613">
        <f>SUM('12 MONTH P&amp;L COMPARISONS'!B27)</f>
        <v>0</v>
      </c>
      <c r="D13" s="40"/>
      <c r="E13" s="3"/>
      <c r="F13" s="613">
        <f>SUM('12 MONTH P&amp;L COMPARISONS'!B25)</f>
        <v>0</v>
      </c>
      <c r="G13" s="3"/>
      <c r="H13" s="42" t="e">
        <f t="shared" si="0"/>
        <v>#DIV/0!</v>
      </c>
      <c r="I13" s="42"/>
      <c r="J13" s="654" t="e">
        <f>SUM(H13/H19)</f>
        <v>#DIV/0!</v>
      </c>
      <c r="K13" s="3"/>
      <c r="L13" s="42"/>
      <c r="M13" s="24"/>
    </row>
    <row r="14" spans="1:13" ht="20.100000000000001" customHeight="1">
      <c r="A14" s="653">
        <v>8</v>
      </c>
      <c r="B14" s="599">
        <f t="shared" si="1"/>
        <v>40009</v>
      </c>
      <c r="C14" s="50">
        <f>SUM('12 MONTH P&amp;L COMPARISONS'!E27)</f>
        <v>0</v>
      </c>
      <c r="D14" s="40"/>
      <c r="E14" s="3"/>
      <c r="F14" s="50">
        <f>SUM('12 MONTH P&amp;L COMPARISONS'!E25)</f>
        <v>0</v>
      </c>
      <c r="G14" s="3"/>
      <c r="H14" s="42" t="e">
        <f t="shared" si="0"/>
        <v>#DIV/0!</v>
      </c>
      <c r="I14" s="3"/>
      <c r="J14" s="654" t="e">
        <f>SUM(H14/H19)</f>
        <v>#DIV/0!</v>
      </c>
      <c r="K14" s="3"/>
      <c r="L14" s="3"/>
      <c r="M14" s="24"/>
    </row>
    <row r="15" spans="1:13" ht="20.100000000000001" customHeight="1">
      <c r="A15" s="653">
        <v>9</v>
      </c>
      <c r="B15" s="599">
        <f t="shared" si="1"/>
        <v>39979</v>
      </c>
      <c r="C15" s="50">
        <f>SUM('12 MONTH P&amp;L COMPARISONS'!H27)</f>
        <v>0</v>
      </c>
      <c r="D15" s="40"/>
      <c r="E15" s="3"/>
      <c r="F15" s="50">
        <f>SUM('12 MONTH P&amp;L COMPARISONS'!H25)</f>
        <v>0</v>
      </c>
      <c r="G15" s="3"/>
      <c r="H15" s="42" t="e">
        <f t="shared" si="0"/>
        <v>#DIV/0!</v>
      </c>
      <c r="I15" s="3"/>
      <c r="J15" s="654" t="e">
        <f>SUM(H15/H19)</f>
        <v>#DIV/0!</v>
      </c>
      <c r="K15" s="3"/>
      <c r="L15" s="3"/>
      <c r="M15" s="24"/>
    </row>
    <row r="16" spans="1:13" ht="20.100000000000001" customHeight="1">
      <c r="A16" s="653">
        <v>10</v>
      </c>
      <c r="B16" s="599">
        <f t="shared" si="1"/>
        <v>39949</v>
      </c>
      <c r="C16" s="50">
        <f>SUM('12 MONTH P&amp;L COMPARISONS'!K27)</f>
        <v>0</v>
      </c>
      <c r="D16" s="40"/>
      <c r="E16" s="3"/>
      <c r="F16" s="50">
        <f>SUM('12 MONTH P&amp;L COMPARISONS'!K25)</f>
        <v>0</v>
      </c>
      <c r="G16" s="3"/>
      <c r="H16" s="42" t="e">
        <f t="shared" si="0"/>
        <v>#DIV/0!</v>
      </c>
      <c r="I16" s="3"/>
      <c r="J16" s="654" t="e">
        <f>SUM(H16/H19)</f>
        <v>#DIV/0!</v>
      </c>
      <c r="K16" s="3"/>
      <c r="L16" s="3"/>
      <c r="M16" s="24"/>
    </row>
    <row r="17" spans="1:13" ht="20.100000000000001" customHeight="1">
      <c r="A17" s="653">
        <v>11</v>
      </c>
      <c r="B17" s="599">
        <f t="shared" si="1"/>
        <v>39919</v>
      </c>
      <c r="C17" s="50">
        <f>SUM('12 MONTH P&amp;L COMPARISONS'!N27)</f>
        <v>0</v>
      </c>
      <c r="D17" s="40"/>
      <c r="E17" s="3"/>
      <c r="F17" s="50">
        <f>SUM('12 MONTH P&amp;L COMPARISONS'!N25)</f>
        <v>0</v>
      </c>
      <c r="G17" s="3"/>
      <c r="H17" s="42" t="e">
        <f t="shared" si="0"/>
        <v>#DIV/0!</v>
      </c>
      <c r="I17" s="3"/>
      <c r="J17" s="654" t="e">
        <f>SUM(H17/H19)</f>
        <v>#DIV/0!</v>
      </c>
      <c r="K17" s="3"/>
      <c r="L17" s="3"/>
      <c r="M17" s="24"/>
    </row>
    <row r="18" spans="1:13" ht="20.100000000000001" customHeight="1" thickBot="1">
      <c r="A18" s="574">
        <v>12</v>
      </c>
      <c r="B18" s="605">
        <f t="shared" si="1"/>
        <v>39889</v>
      </c>
      <c r="C18" s="660">
        <f>SUM('12 MONTH P&amp;L COMPARISONS'!Q27)</f>
        <v>0</v>
      </c>
      <c r="D18" s="607"/>
      <c r="E18" s="608"/>
      <c r="F18" s="660">
        <f>SUM('12 MONTH P&amp;L COMPARISONS'!Q25)</f>
        <v>0</v>
      </c>
      <c r="G18" s="608"/>
      <c r="H18" s="609" t="e">
        <f t="shared" si="0"/>
        <v>#DIV/0!</v>
      </c>
      <c r="I18" s="608"/>
      <c r="J18" s="655" t="e">
        <f>SUM(H18/H19)</f>
        <v>#DIV/0!</v>
      </c>
      <c r="K18" s="3"/>
      <c r="L18" s="3"/>
      <c r="M18" s="24"/>
    </row>
    <row r="19" spans="1:13" ht="20.100000000000001" customHeight="1">
      <c r="B19" s="32"/>
      <c r="C19" s="50"/>
      <c r="D19" s="40"/>
      <c r="E19" s="3"/>
      <c r="F19" s="50"/>
      <c r="G19" s="622"/>
      <c r="H19" s="623" t="e">
        <f>MAX(H7:H18)</f>
        <v>#DIV/0!</v>
      </c>
      <c r="I19" s="624"/>
      <c r="J19" s="73"/>
      <c r="K19" s="3"/>
      <c r="L19" s="3"/>
      <c r="M19" s="24"/>
    </row>
    <row r="20" spans="1:13" ht="20.100000000000001" customHeight="1" thickBot="1">
      <c r="B20" s="32"/>
      <c r="C20" s="50"/>
      <c r="D20" s="40"/>
      <c r="E20" s="3"/>
      <c r="F20" s="50"/>
      <c r="G20" s="625"/>
      <c r="H20" s="672" t="s">
        <v>425</v>
      </c>
      <c r="I20" s="627"/>
      <c r="J20" s="73"/>
      <c r="K20" s="3"/>
      <c r="L20" s="3"/>
      <c r="M20" s="24"/>
    </row>
    <row r="21" spans="1:13" ht="20.100000000000001" customHeight="1">
      <c r="B21" s="73"/>
      <c r="C21" s="50"/>
      <c r="D21" s="40"/>
      <c r="E21" s="3"/>
      <c r="F21" s="50"/>
      <c r="G21" s="3"/>
      <c r="H21" s="94"/>
      <c r="I21" s="3"/>
      <c r="J21" s="73"/>
      <c r="K21" s="3"/>
      <c r="L21" s="3"/>
      <c r="M21" s="24"/>
    </row>
    <row r="22" spans="1:13" ht="20.100000000000001" customHeight="1">
      <c r="B22" s="73"/>
      <c r="C22" s="661">
        <f>AVERAGE(C7:C18)</f>
        <v>0</v>
      </c>
      <c r="D22" s="633" t="s">
        <v>396</v>
      </c>
      <c r="E22" s="634"/>
      <c r="F22" s="664">
        <f>AVERAGE(F7:F18)</f>
        <v>0</v>
      </c>
      <c r="G22" s="634"/>
      <c r="H22" s="636" t="e">
        <f>SUM(F22)/C22</f>
        <v>#DIV/0!</v>
      </c>
      <c r="I22" s="634"/>
      <c r="J22" s="670" t="e">
        <f>SUM(H22)/H19</f>
        <v>#DIV/0!</v>
      </c>
      <c r="K22" s="3"/>
      <c r="L22" s="3"/>
      <c r="M22" s="24"/>
    </row>
    <row r="23" spans="1:13" ht="20.100000000000001" customHeight="1">
      <c r="B23" s="73"/>
      <c r="C23" s="662" t="s">
        <v>428</v>
      </c>
      <c r="D23" s="639"/>
      <c r="E23" s="640"/>
      <c r="F23" s="665" t="s">
        <v>381</v>
      </c>
      <c r="G23" s="3"/>
      <c r="H23" s="73" t="s">
        <v>382</v>
      </c>
      <c r="I23" s="3"/>
      <c r="J23" s="644" t="s">
        <v>382</v>
      </c>
      <c r="K23" s="3"/>
      <c r="L23" s="3"/>
      <c r="M23" s="24"/>
    </row>
    <row r="24" spans="1:13" ht="20.100000000000001" customHeight="1">
      <c r="B24" s="73"/>
      <c r="C24" s="613">
        <f>SUM(C7:C18)</f>
        <v>0</v>
      </c>
      <c r="D24" s="604" t="s">
        <v>397</v>
      </c>
      <c r="E24" s="3"/>
      <c r="F24" s="50">
        <f>SUM(F7:F18)</f>
        <v>0</v>
      </c>
      <c r="G24" s="657"/>
      <c r="H24" s="658" t="s">
        <v>422</v>
      </c>
      <c r="I24" s="640"/>
      <c r="J24" s="642" t="s">
        <v>410</v>
      </c>
      <c r="K24" s="3"/>
      <c r="L24" s="3"/>
      <c r="M24" s="24"/>
    </row>
    <row r="25" spans="1:13" ht="20.100000000000001" customHeight="1">
      <c r="B25" s="73"/>
      <c r="C25" s="613"/>
      <c r="D25" s="604"/>
      <c r="E25" s="3"/>
      <c r="F25" s="50"/>
      <c r="H25" s="26"/>
      <c r="I25" s="3"/>
      <c r="J25" s="73"/>
      <c r="K25" s="3"/>
      <c r="L25" s="3"/>
      <c r="M25" s="24"/>
    </row>
    <row r="26" spans="1:13" ht="20.100000000000001" customHeight="1" thickBot="1">
      <c r="B26" s="32"/>
      <c r="C26" s="24"/>
      <c r="D26" s="618">
        <v>1</v>
      </c>
      <c r="E26" s="24"/>
      <c r="F26" s="24"/>
      <c r="G26" s="24"/>
      <c r="H26" s="24"/>
      <c r="I26" s="24"/>
      <c r="J26" s="32"/>
      <c r="K26" s="24"/>
      <c r="L26" s="24"/>
      <c r="M26" s="24"/>
    </row>
    <row r="27" spans="1:13" ht="20.100000000000001" customHeight="1" thickBot="1">
      <c r="A27" s="3" t="s">
        <v>885</v>
      </c>
      <c r="B27" s="600"/>
      <c r="C27" s="858">
        <v>0.05</v>
      </c>
      <c r="D27" s="673">
        <f>SUM(C27)*2</f>
        <v>0.1</v>
      </c>
      <c r="E27" s="24"/>
      <c r="F27" s="24"/>
      <c r="G27" s="24"/>
      <c r="H27" s="24"/>
      <c r="I27" s="24"/>
      <c r="J27" s="610" t="s">
        <v>384</v>
      </c>
      <c r="K27" s="24"/>
      <c r="L27" s="24"/>
      <c r="M27" s="24"/>
    </row>
    <row r="28" spans="1:13" ht="20.100000000000001" customHeight="1">
      <c r="A28" s="26" t="s">
        <v>412</v>
      </c>
      <c r="C28" s="24"/>
      <c r="D28" s="669">
        <f>SUM(D26-D27)</f>
        <v>0.9</v>
      </c>
      <c r="E28" s="24"/>
      <c r="F28" s="24"/>
      <c r="G28" s="24"/>
      <c r="H28" s="24"/>
      <c r="I28" s="24"/>
      <c r="J28" s="611" t="s">
        <v>385</v>
      </c>
      <c r="K28" s="24"/>
      <c r="L28" s="24"/>
      <c r="M28" s="24"/>
    </row>
    <row r="29" spans="1:13" ht="20.100000000000001" customHeight="1" thickBot="1">
      <c r="A29" s="26" t="s">
        <v>413</v>
      </c>
      <c r="C29" s="125"/>
      <c r="D29" s="673" t="e">
        <f>SUM(J22)</f>
        <v>#DIV/0!</v>
      </c>
      <c r="E29" s="24"/>
      <c r="F29" s="24"/>
      <c r="G29" s="24"/>
      <c r="H29" s="24"/>
      <c r="I29" s="24"/>
      <c r="J29" s="612" t="s">
        <v>412</v>
      </c>
      <c r="K29" s="24"/>
      <c r="L29" s="24"/>
      <c r="M29" s="24"/>
    </row>
    <row r="30" spans="1:13" ht="20.100000000000001" customHeight="1">
      <c r="A30" s="26" t="s">
        <v>429</v>
      </c>
      <c r="C30" s="125"/>
      <c r="D30" s="669" t="e">
        <f>SUM(D28)-D29</f>
        <v>#DIV/0!</v>
      </c>
      <c r="E30" s="24"/>
      <c r="F30" s="24"/>
      <c r="G30" s="24"/>
      <c r="H30" s="24"/>
      <c r="I30" s="24"/>
      <c r="J30" s="32"/>
      <c r="K30" s="24"/>
      <c r="L30" s="24"/>
      <c r="M30" s="24"/>
    </row>
    <row r="31" spans="1:13" ht="20.100000000000001" customHeight="1">
      <c r="B31"/>
      <c r="C31" s="125"/>
      <c r="D31"/>
      <c r="E31" s="24"/>
      <c r="F31" s="24"/>
      <c r="G31" s="24"/>
      <c r="H31" s="24"/>
      <c r="I31" s="24"/>
      <c r="J31" s="32"/>
      <c r="K31" s="24"/>
      <c r="L31" s="24"/>
      <c r="M31" s="24"/>
    </row>
    <row r="32" spans="1:13" ht="20.100000000000001" customHeight="1">
      <c r="A32" s="545" t="s">
        <v>430</v>
      </c>
      <c r="B32"/>
      <c r="C32" s="57"/>
      <c r="D32" s="619">
        <f>SUM(C24)</f>
        <v>0</v>
      </c>
      <c r="E32" s="24"/>
      <c r="F32" s="24"/>
      <c r="G32" s="24"/>
      <c r="H32" s="24"/>
      <c r="I32" s="24"/>
      <c r="J32" s="32"/>
      <c r="K32" s="24"/>
      <c r="L32" s="24"/>
      <c r="M32" s="24"/>
    </row>
    <row r="33" spans="1:13" ht="20.100000000000001" customHeight="1">
      <c r="A33" s="545" t="s">
        <v>431</v>
      </c>
      <c r="B33"/>
      <c r="C33" s="24"/>
      <c r="D33" s="669" t="e">
        <f>SUM(D30)</f>
        <v>#DIV/0!</v>
      </c>
      <c r="E33" s="24"/>
      <c r="F33" s="24"/>
      <c r="G33" s="24"/>
      <c r="H33" s="24"/>
      <c r="I33" s="24"/>
      <c r="J33" s="32"/>
      <c r="K33" s="24"/>
      <c r="L33" s="24"/>
      <c r="M33" s="24"/>
    </row>
    <row r="34" spans="1:13" ht="20.100000000000001" customHeight="1">
      <c r="B34" s="600"/>
      <c r="C34" s="24"/>
      <c r="D34" s="620"/>
      <c r="E34" s="24"/>
      <c r="F34" s="24"/>
      <c r="G34" s="24"/>
      <c r="H34" s="24"/>
      <c r="I34" s="24"/>
      <c r="J34" s="32"/>
      <c r="K34" s="24"/>
      <c r="L34" s="24"/>
      <c r="M34" s="24"/>
    </row>
    <row r="35" spans="1:13" ht="20.100000000000001" customHeight="1" thickBot="1">
      <c r="B35" s="26"/>
      <c r="C35" s="48"/>
      <c r="D35" s="621"/>
      <c r="E35" s="24"/>
      <c r="F35" s="24"/>
      <c r="G35" s="24"/>
      <c r="H35" s="24"/>
      <c r="I35" s="24"/>
      <c r="J35" s="32"/>
      <c r="K35" s="24"/>
      <c r="L35" s="24"/>
      <c r="M35" s="24"/>
    </row>
    <row r="36" spans="1:13" ht="20.100000000000001" customHeight="1" thickBot="1">
      <c r="B36" s="26"/>
      <c r="C36" s="671" t="s">
        <v>406</v>
      </c>
      <c r="D36" s="615" t="e">
        <f>SUM(D32)*D33</f>
        <v>#DIV/0!</v>
      </c>
      <c r="E36" s="544"/>
      <c r="F36" s="616" t="s">
        <v>424</v>
      </c>
      <c r="G36" s="666"/>
      <c r="H36" s="667"/>
      <c r="I36" s="667"/>
      <c r="J36" s="668"/>
      <c r="K36" s="24"/>
      <c r="L36" s="24"/>
      <c r="M36" s="24"/>
    </row>
    <row r="37" spans="1:13" ht="20.100000000000001" customHeight="1">
      <c r="B37" s="26"/>
      <c r="C37" s="614"/>
      <c r="D37" s="621"/>
      <c r="E37" s="24"/>
      <c r="F37" s="24"/>
      <c r="G37" s="24"/>
      <c r="H37" s="24"/>
      <c r="I37" s="24"/>
      <c r="J37" s="32"/>
      <c r="K37" s="24"/>
      <c r="L37" s="24"/>
      <c r="M37" s="24"/>
    </row>
    <row r="38" spans="1:13" ht="20.100000000000001" customHeight="1">
      <c r="D38" s="23"/>
    </row>
    <row r="39" spans="1:13" ht="20.100000000000001" customHeight="1">
      <c r="B39" s="73"/>
      <c r="C39" s="24"/>
      <c r="D39"/>
    </row>
    <row r="40" spans="1:13" ht="20.100000000000001" customHeight="1">
      <c r="A40" s="73"/>
      <c r="B40" s="73"/>
      <c r="C40" s="25"/>
      <c r="D40" s="23"/>
    </row>
    <row r="41" spans="1:13" ht="20.100000000000001" customHeight="1">
      <c r="B41" s="235"/>
      <c r="C41" s="20"/>
    </row>
    <row r="42" spans="1:13" ht="20.100000000000001" customHeight="1"/>
    <row r="43" spans="1:13" ht="20.100000000000001" customHeight="1">
      <c r="B43" s="235"/>
      <c r="C43" s="68"/>
    </row>
    <row r="44" spans="1:13" ht="20.100000000000001" customHeight="1"/>
    <row r="45" spans="1:13" ht="20.100000000000001" customHeight="1">
      <c r="B45" s="235"/>
      <c r="C45" s="20"/>
    </row>
  </sheetData>
  <mergeCells count="2">
    <mergeCell ref="G5:I5"/>
    <mergeCell ref="D1:H1"/>
  </mergeCells>
  <phoneticPr fontId="3" type="noConversion"/>
  <conditionalFormatting sqref="D29">
    <cfRule type="cellIs" dxfId="25" priority="1" stopIfTrue="1" operator="lessThan">
      <formula>0.85</formula>
    </cfRule>
  </conditionalFormatting>
  <conditionalFormatting sqref="J7:J22">
    <cfRule type="cellIs" dxfId="24" priority="2" stopIfTrue="1" operator="lessThan">
      <formula>0.8</formula>
    </cfRule>
  </conditionalFormatting>
  <printOptions horizontalCentered="1" verticalCentered="1"/>
  <pageMargins left="0.5" right="0.5" top="1.43" bottom="0.61" header="0.52" footer="0.25"/>
  <pageSetup scale="64"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9393" r:id="rId5" name="Button 1">
              <controlPr defaultSize="0" print="0" autoFill="0" autoPict="0" macro="[0]!PLCOMPARISONS_Button20_Click">
                <anchor moveWithCells="1">
                  <from>
                    <xdr:col>0</xdr:col>
                    <xdr:colOff>9525</xdr:colOff>
                    <xdr:row>0</xdr:row>
                    <xdr:rowOff>9525</xdr:rowOff>
                  </from>
                  <to>
                    <xdr:col>1</xdr:col>
                    <xdr:colOff>1409700</xdr:colOff>
                    <xdr:row>1</xdr:row>
                    <xdr:rowOff>152400</xdr:rowOff>
                  </to>
                </anchor>
              </controlPr>
            </control>
          </mc:Choice>
        </mc:AlternateContent>
        <mc:AlternateContent xmlns:mc="http://schemas.openxmlformats.org/markup-compatibility/2006">
          <mc:Choice Requires="x14">
            <control shapeId="59394" r:id="rId6" name="Button 2">
              <controlPr defaultSize="0" print="0" autoFill="0" autoPict="0" macro="[0]!print_sheet">
                <anchor moveWithCells="1">
                  <from>
                    <xdr:col>11</xdr:col>
                    <xdr:colOff>57150</xdr:colOff>
                    <xdr:row>0</xdr:row>
                    <xdr:rowOff>171450</xdr:rowOff>
                  </from>
                  <to>
                    <xdr:col>12</xdr:col>
                    <xdr:colOff>0</xdr:colOff>
                    <xdr:row>2</xdr:row>
                    <xdr:rowOff>57150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9">
    <tabColor indexed="11"/>
    <pageSetUpPr fitToPage="1"/>
  </sheetPr>
  <dimension ref="A1:Q21"/>
  <sheetViews>
    <sheetView showGridLines="0" showRuler="0" view="pageLayout" zoomScale="60" zoomScaleNormal="75" zoomScalePageLayoutView="60" workbookViewId="0"/>
  </sheetViews>
  <sheetFormatPr defaultColWidth="9.140625" defaultRowHeight="12.75"/>
  <cols>
    <col min="1" max="1" width="24.42578125" customWidth="1"/>
    <col min="2" max="2" width="20.7109375" customWidth="1"/>
    <col min="3" max="3" width="9.7109375" style="71" customWidth="1"/>
    <col min="4" max="4" width="20.7109375" customWidth="1"/>
    <col min="5" max="5" width="9.7109375" style="71" customWidth="1"/>
    <col min="6" max="6" width="20.7109375" customWidth="1"/>
    <col min="7" max="7" width="9.7109375" style="71" customWidth="1"/>
    <col min="8" max="8" width="20.7109375" customWidth="1"/>
    <col min="9" max="9" width="9.7109375" style="71" customWidth="1"/>
    <col min="10" max="10" width="20.7109375" customWidth="1"/>
    <col min="11" max="11" width="9.7109375" style="71" customWidth="1"/>
    <col min="14" max="14" width="16.140625" style="22" customWidth="1"/>
  </cols>
  <sheetData>
    <row r="1" spans="1:17" ht="26.1" customHeight="1">
      <c r="F1" s="190" t="str">
        <f>REPT('BASIC CLIENT INFO'!B2,1)</f>
        <v/>
      </c>
    </row>
    <row r="2" spans="1:17" ht="26.1" customHeight="1">
      <c r="B2" s="31"/>
      <c r="E2" s="187" t="str">
        <f>REPT('BASIC CLIENT INFO'!B3,1)</f>
        <v>Survey #</v>
      </c>
      <c r="F2" s="193"/>
      <c r="G2" s="193" t="str">
        <f>REPT('BASIC CLIENT INFO'!D3,1)</f>
        <v/>
      </c>
    </row>
    <row r="3" spans="1:17" ht="36.6" customHeight="1">
      <c r="B3" s="54"/>
      <c r="C3" s="153"/>
      <c r="D3" s="57"/>
      <c r="E3" s="153"/>
      <c r="F3" s="191" t="s">
        <v>499</v>
      </c>
    </row>
    <row r="4" spans="1:17" ht="15.75">
      <c r="A4" s="84"/>
      <c r="B4" s="147">
        <f>SUM(O6)</f>
        <v>2014</v>
      </c>
      <c r="C4" s="154"/>
      <c r="D4" s="147">
        <f>SUM(B4+1)</f>
        <v>2015</v>
      </c>
      <c r="E4" s="156"/>
      <c r="F4" s="150">
        <f>SUM(D4)+1</f>
        <v>2016</v>
      </c>
      <c r="G4" s="159"/>
      <c r="H4" s="150">
        <f>SUM(F4)+1</f>
        <v>2017</v>
      </c>
      <c r="I4" s="159"/>
      <c r="J4" s="150">
        <f>SUM(H4)+1</f>
        <v>2018</v>
      </c>
      <c r="K4" s="158"/>
      <c r="N4" s="223" t="s">
        <v>314</v>
      </c>
    </row>
    <row r="5" spans="1:17" ht="15">
      <c r="A5" s="84"/>
      <c r="B5" s="89"/>
      <c r="C5" s="155"/>
      <c r="D5" s="89"/>
      <c r="E5" s="155"/>
      <c r="F5" s="84"/>
      <c r="G5" s="158"/>
      <c r="H5" s="84"/>
      <c r="I5" s="158"/>
      <c r="J5" s="84"/>
      <c r="K5" s="158"/>
      <c r="N5" s="223" t="s">
        <v>315</v>
      </c>
    </row>
    <row r="6" spans="1:17" ht="15.75">
      <c r="A6" s="3" t="s">
        <v>246</v>
      </c>
      <c r="B6" s="802">
        <f>SUM(N6)</f>
        <v>0</v>
      </c>
      <c r="C6" s="155">
        <v>1</v>
      </c>
      <c r="D6" s="802">
        <f>SUM(B6)*N7</f>
        <v>0</v>
      </c>
      <c r="E6" s="155">
        <v>1</v>
      </c>
      <c r="F6" s="802">
        <f>SUM(D6)*N7</f>
        <v>0</v>
      </c>
      <c r="G6" s="155">
        <v>1</v>
      </c>
      <c r="H6" s="802">
        <f>SUM(F6)*N7</f>
        <v>0</v>
      </c>
      <c r="I6" s="155">
        <v>1</v>
      </c>
      <c r="J6" s="802">
        <f>SUM(H6)*N7</f>
        <v>0</v>
      </c>
      <c r="K6" s="155">
        <v>1</v>
      </c>
      <c r="N6" s="991"/>
      <c r="O6" s="990">
        <v>2014</v>
      </c>
    </row>
    <row r="7" spans="1:17" ht="16.5" thickBot="1">
      <c r="A7" s="105" t="s">
        <v>317</v>
      </c>
      <c r="B7" s="802">
        <f>SUM(B6)*N10</f>
        <v>0</v>
      </c>
      <c r="C7" s="155" t="e">
        <f>SUM(B7/B6)</f>
        <v>#DIV/0!</v>
      </c>
      <c r="D7" s="802">
        <f>SUM(D6)*N10</f>
        <v>0</v>
      </c>
      <c r="E7" s="155" t="e">
        <f>SUM(D7/D6)</f>
        <v>#DIV/0!</v>
      </c>
      <c r="F7" s="802">
        <f>SUM(F6)*N10</f>
        <v>0</v>
      </c>
      <c r="G7" s="155" t="e">
        <f>SUM(F7/F6)</f>
        <v>#DIV/0!</v>
      </c>
      <c r="H7" s="802">
        <f>SUM(H6)*N10</f>
        <v>0</v>
      </c>
      <c r="I7" s="155" t="e">
        <f>SUM(H7/H6)</f>
        <v>#DIV/0!</v>
      </c>
      <c r="J7" s="802">
        <f>SUM(J6)*N10</f>
        <v>0</v>
      </c>
      <c r="K7" s="155" t="e">
        <f>SUM(J7/J6)</f>
        <v>#DIV/0!</v>
      </c>
      <c r="N7" s="992">
        <v>1.07</v>
      </c>
      <c r="O7" s="9" t="s">
        <v>318</v>
      </c>
      <c r="Q7" t="s">
        <v>319</v>
      </c>
    </row>
    <row r="8" spans="1:17" ht="16.5" thickBot="1">
      <c r="A8" s="818" t="s">
        <v>262</v>
      </c>
      <c r="B8" s="819">
        <f>SUM(B6)-B7</f>
        <v>0</v>
      </c>
      <c r="C8" s="820" t="e">
        <f>SUM(B8)/B6</f>
        <v>#DIV/0!</v>
      </c>
      <c r="D8" s="819">
        <f>SUM(D6)-D7</f>
        <v>0</v>
      </c>
      <c r="E8" s="820" t="e">
        <f>SUM(D8)/D6</f>
        <v>#DIV/0!</v>
      </c>
      <c r="F8" s="819">
        <f>SUM(F6)-F7</f>
        <v>0</v>
      </c>
      <c r="G8" s="820" t="e">
        <f>SUM(F8)/F6</f>
        <v>#DIV/0!</v>
      </c>
      <c r="H8" s="819">
        <f>SUM(H6)-H7</f>
        <v>0</v>
      </c>
      <c r="I8" s="820" t="e">
        <f>SUM(H8)/H6</f>
        <v>#DIV/0!</v>
      </c>
      <c r="J8" s="819">
        <f>SUM(J6)-J7</f>
        <v>0</v>
      </c>
      <c r="K8" s="821" t="e">
        <f>SUM(J8)/J6</f>
        <v>#DIV/0!</v>
      </c>
      <c r="N8" s="992"/>
      <c r="O8" s="9"/>
    </row>
    <row r="9" spans="1:17" ht="16.5" thickBot="1">
      <c r="A9" s="105" t="s">
        <v>320</v>
      </c>
      <c r="B9" s="802">
        <f>SUM(B6)-B7-B10</f>
        <v>0</v>
      </c>
      <c r="C9" s="155" t="e">
        <f>SUM(B9)/B6</f>
        <v>#DIV/0!</v>
      </c>
      <c r="D9" s="802">
        <f>SUM(D6)-D7-D10</f>
        <v>0</v>
      </c>
      <c r="E9" s="155" t="e">
        <f>SUM(D9)/D6</f>
        <v>#DIV/0!</v>
      </c>
      <c r="F9" s="802">
        <f>SUM(F6)-F7-F10</f>
        <v>0</v>
      </c>
      <c r="G9" s="155" t="e">
        <f>SUM(F9)/F6</f>
        <v>#DIV/0!</v>
      </c>
      <c r="H9" s="802">
        <f>SUM(H6)-H7-H10</f>
        <v>0</v>
      </c>
      <c r="I9" s="155" t="e">
        <f>SUM(H9)/H6</f>
        <v>#DIV/0!</v>
      </c>
      <c r="J9" s="802">
        <f>SUM(J6)-J7-J10</f>
        <v>0</v>
      </c>
      <c r="K9" s="155" t="e">
        <f>SUM(J9)/J6</f>
        <v>#DIV/0!</v>
      </c>
      <c r="N9" s="993">
        <v>0.1</v>
      </c>
      <c r="O9" s="9" t="s">
        <v>321</v>
      </c>
    </row>
    <row r="10" spans="1:17" ht="16.5" thickBot="1">
      <c r="A10" s="818" t="s">
        <v>875</v>
      </c>
      <c r="B10" s="822"/>
      <c r="C10" s="820">
        <f>SUM(N9)</f>
        <v>0.1</v>
      </c>
      <c r="D10" s="822"/>
      <c r="E10" s="820">
        <f>SUM(N9)</f>
        <v>0.1</v>
      </c>
      <c r="F10" s="822"/>
      <c r="G10" s="820">
        <f>SUM(N9)</f>
        <v>0.1</v>
      </c>
      <c r="H10" s="822"/>
      <c r="I10" s="820">
        <f>SUM(N9)</f>
        <v>0.1</v>
      </c>
      <c r="J10" s="822"/>
      <c r="K10" s="821">
        <f>SUM(N9)</f>
        <v>0.1</v>
      </c>
      <c r="N10" s="993">
        <v>0.65</v>
      </c>
      <c r="O10" s="9" t="s">
        <v>322</v>
      </c>
    </row>
    <row r="11" spans="1:17" ht="15">
      <c r="A11" s="84"/>
      <c r="B11" s="89"/>
      <c r="C11" s="155"/>
      <c r="D11" s="89"/>
      <c r="E11" s="155"/>
      <c r="F11" s="84"/>
      <c r="G11" s="158"/>
      <c r="H11" s="84"/>
      <c r="I11" s="158"/>
      <c r="J11" s="84"/>
      <c r="K11" s="158"/>
      <c r="N11" s="994"/>
    </row>
    <row r="12" spans="1:17" ht="15.75">
      <c r="A12" s="105"/>
      <c r="B12" s="112"/>
      <c r="C12" s="156" t="e">
        <f>SUM(C7,C9,C10)</f>
        <v>#DIV/0!</v>
      </c>
      <c r="D12" s="112"/>
      <c r="E12" s="156" t="e">
        <f>SUM(E7,E9,E10)</f>
        <v>#DIV/0!</v>
      </c>
      <c r="F12" s="112"/>
      <c r="G12" s="156" t="e">
        <f>SUM(G7,G9,G10)</f>
        <v>#DIV/0!</v>
      </c>
      <c r="H12" s="112"/>
      <c r="I12" s="156" t="e">
        <f>SUM(I7,I9,I10)</f>
        <v>#DIV/0!</v>
      </c>
      <c r="J12" s="112"/>
      <c r="K12" s="156" t="e">
        <f>SUM(K7,K9,K10)</f>
        <v>#DIV/0!</v>
      </c>
      <c r="N12" s="994"/>
    </row>
    <row r="13" spans="1:17" ht="15.75">
      <c r="A13" s="105"/>
      <c r="B13" s="112"/>
      <c r="C13" s="156"/>
      <c r="D13" s="112"/>
      <c r="E13" s="156"/>
      <c r="G13" s="159"/>
      <c r="H13" s="24"/>
      <c r="I13" s="159"/>
      <c r="J13" s="105"/>
      <c r="K13" s="159"/>
      <c r="N13" s="993">
        <v>0.2</v>
      </c>
      <c r="O13" s="9" t="s">
        <v>323</v>
      </c>
      <c r="Q13" t="s">
        <v>324</v>
      </c>
    </row>
    <row r="14" spans="1:17" ht="15.75">
      <c r="A14" s="105" t="s">
        <v>325</v>
      </c>
      <c r="B14" s="84"/>
      <c r="C14" s="157"/>
      <c r="D14" s="805">
        <f>SUM(B10,D10,F10,H10,J10)</f>
        <v>0</v>
      </c>
      <c r="E14" s="155"/>
      <c r="F14" s="3" t="s">
        <v>343</v>
      </c>
      <c r="G14" s="158"/>
      <c r="H14" s="151">
        <f>SUM(N13)</f>
        <v>0.2</v>
      </c>
      <c r="I14" s="158"/>
      <c r="J14" s="805">
        <f>SUM(D14)*N13</f>
        <v>0</v>
      </c>
      <c r="K14" s="217"/>
      <c r="L14" s="146"/>
      <c r="M14" s="146"/>
      <c r="Q14" t="s">
        <v>326</v>
      </c>
    </row>
    <row r="15" spans="1:17" ht="15.75">
      <c r="A15" s="84"/>
      <c r="B15" s="84"/>
      <c r="C15" s="158"/>
      <c r="D15" s="84"/>
      <c r="E15" s="158"/>
      <c r="G15" s="158"/>
      <c r="H15" s="762"/>
      <c r="I15" s="158"/>
      <c r="J15" s="25"/>
      <c r="K15" s="561"/>
      <c r="L15" s="146"/>
      <c r="M15" s="146"/>
    </row>
    <row r="16" spans="1:17" ht="15.75">
      <c r="A16" s="105" t="s">
        <v>327</v>
      </c>
      <c r="B16" s="152"/>
      <c r="C16" s="158"/>
      <c r="D16" s="151">
        <f>SUM(N7)-1</f>
        <v>7.0000000000000062E-2</v>
      </c>
      <c r="E16" s="158"/>
      <c r="F16" s="84"/>
      <c r="G16" s="158"/>
      <c r="H16" s="84"/>
      <c r="I16" s="158"/>
      <c r="J16" s="25"/>
      <c r="K16" s="217"/>
      <c r="L16" s="146"/>
      <c r="M16" s="146"/>
    </row>
    <row r="19" spans="8:10">
      <c r="J19" s="146" t="s">
        <v>850</v>
      </c>
    </row>
    <row r="21" spans="8:10">
      <c r="H21" s="146" t="s">
        <v>850</v>
      </c>
    </row>
  </sheetData>
  <phoneticPr fontId="3" type="noConversion"/>
  <printOptions horizontalCentered="1" verticalCentered="1"/>
  <pageMargins left="0.5" right="0.5" top="1.43" bottom="0.61" header="0.52" footer="0.25"/>
  <pageSetup scale="50"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6" r:id="rId5" name="Button 2">
              <controlPr defaultSize="0" print="0" autoFill="0" autoPict="0" macro="[0]!PLCOMPARISONS_Button20_Click">
                <anchor moveWithCells="1">
                  <from>
                    <xdr:col>0</xdr:col>
                    <xdr:colOff>9525</xdr:colOff>
                    <xdr:row>0</xdr:row>
                    <xdr:rowOff>19050</xdr:rowOff>
                  </from>
                  <to>
                    <xdr:col>0</xdr:col>
                    <xdr:colOff>1504950</xdr:colOff>
                    <xdr:row>1</xdr:row>
                    <xdr:rowOff>142875</xdr:rowOff>
                  </to>
                </anchor>
              </controlPr>
            </control>
          </mc:Choice>
        </mc:AlternateContent>
        <mc:AlternateContent xmlns:mc="http://schemas.openxmlformats.org/markup-compatibility/2006">
          <mc:Choice Requires="x14">
            <control shapeId="1027" r:id="rId6" name="Button 3">
              <controlPr defaultSize="0" print="0" autoFill="0" autoPict="0" macro="[0]!print_sheet">
                <anchor moveWithCells="1">
                  <from>
                    <xdr:col>12</xdr:col>
                    <xdr:colOff>600075</xdr:colOff>
                    <xdr:row>0</xdr:row>
                    <xdr:rowOff>180975</xdr:rowOff>
                  </from>
                  <to>
                    <xdr:col>13</xdr:col>
                    <xdr:colOff>1009650</xdr:colOff>
                    <xdr:row>2</xdr:row>
                    <xdr:rowOff>133350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34">
    <tabColor indexed="11"/>
    <pageSetUpPr fitToPage="1"/>
  </sheetPr>
  <dimension ref="A3:N47"/>
  <sheetViews>
    <sheetView showGridLines="0" showRuler="0" showWhiteSpace="0" view="pageLayout" zoomScale="80" zoomScaleNormal="75" zoomScalePageLayoutView="80" workbookViewId="0">
      <selection activeCell="D13" sqref="D13"/>
    </sheetView>
  </sheetViews>
  <sheetFormatPr defaultColWidth="9.140625" defaultRowHeight="12.75"/>
  <cols>
    <col min="1" max="1" width="10.85546875" style="11" customWidth="1"/>
    <col min="2" max="2" width="40.42578125" customWidth="1"/>
    <col min="3" max="3" width="31.28515625" customWidth="1"/>
    <col min="4" max="4" width="35.28515625" customWidth="1"/>
    <col min="5" max="5" width="9.28515625" customWidth="1"/>
    <col min="6" max="6" width="60.7109375" customWidth="1"/>
    <col min="7" max="7" width="10" bestFit="1" customWidth="1"/>
    <col min="8" max="8" width="10.42578125" style="16" customWidth="1"/>
    <col min="9" max="9" width="10" bestFit="1" customWidth="1"/>
    <col min="10" max="10" width="10.28515625" style="16" customWidth="1"/>
  </cols>
  <sheetData>
    <row r="3" spans="1:14" ht="23.25">
      <c r="B3" s="460"/>
      <c r="D3" s="1180" t="str">
        <f>REPT('BASIC CLIENT INFO'!B2,1)</f>
        <v/>
      </c>
      <c r="E3" s="1180"/>
      <c r="F3" s="1180"/>
    </row>
    <row r="4" spans="1:14" ht="3.75" customHeight="1"/>
    <row r="5" spans="1:14" ht="15" customHeight="1">
      <c r="B5" s="9"/>
      <c r="D5" s="36" t="str">
        <f>REPT('BASIC CLIENT INFO'!B3,1)</f>
        <v>Survey #</v>
      </c>
      <c r="E5" s="1188" t="str">
        <f>REPT('BASIC CLIENT INFO'!D3,1)</f>
        <v/>
      </c>
      <c r="F5" s="1188"/>
      <c r="K5" s="462"/>
      <c r="L5" s="203"/>
      <c r="M5" s="9"/>
      <c r="N5" s="9"/>
    </row>
    <row r="6" spans="1:14" ht="9.75" customHeight="1">
      <c r="B6" s="463"/>
    </row>
    <row r="7" spans="1:14" ht="28.5" customHeight="1">
      <c r="B7" s="9"/>
      <c r="E7" s="215"/>
      <c r="F7" s="537" t="s">
        <v>166</v>
      </c>
      <c r="G7" s="537"/>
    </row>
    <row r="8" spans="1:14" ht="8.25" customHeight="1"/>
    <row r="9" spans="1:14" ht="3" customHeight="1" thickBot="1">
      <c r="A9" s="24"/>
      <c r="B9" s="24"/>
      <c r="C9" s="24"/>
      <c r="D9" s="24"/>
      <c r="E9" s="24"/>
      <c r="F9" s="24"/>
      <c r="G9" s="24"/>
    </row>
    <row r="10" spans="1:14" s="530" customFormat="1" ht="24.95" customHeight="1" thickBot="1">
      <c r="A10" s="529"/>
      <c r="B10" s="541" t="s">
        <v>163</v>
      </c>
      <c r="E10" s="1168"/>
      <c r="F10" s="532" t="s">
        <v>1057</v>
      </c>
      <c r="G10" s="533"/>
      <c r="H10" s="540"/>
      <c r="J10" s="538"/>
    </row>
    <row r="11" spans="1:14" ht="5.25" customHeight="1" thickBot="1">
      <c r="A11" s="218"/>
      <c r="B11" s="145"/>
      <c r="C11" s="24"/>
      <c r="D11" s="204"/>
      <c r="E11" s="216"/>
      <c r="F11" s="145"/>
      <c r="G11" s="145"/>
      <c r="H11" s="525"/>
      <c r="I11" s="145"/>
      <c r="J11" s="525"/>
      <c r="K11" s="145"/>
    </row>
    <row r="12" spans="1:14" s="530" customFormat="1" ht="24.95" customHeight="1" thickBot="1">
      <c r="A12" s="529"/>
      <c r="B12" s="532" t="s">
        <v>164</v>
      </c>
      <c r="C12" s="534"/>
      <c r="D12" s="535"/>
      <c r="E12" s="531"/>
      <c r="F12" s="539" t="s">
        <v>1055</v>
      </c>
      <c r="G12" s="543"/>
      <c r="H12" s="538"/>
      <c r="J12" s="538"/>
    </row>
    <row r="13" spans="1:14" ht="8.25" customHeight="1" thickBot="1">
      <c r="A13" s="218"/>
      <c r="B13" s="145"/>
      <c r="C13" s="24"/>
      <c r="E13" s="145"/>
      <c r="F13" s="145"/>
      <c r="G13" s="145"/>
      <c r="H13" s="525"/>
      <c r="I13" s="145"/>
      <c r="J13" s="525"/>
      <c r="K13" s="145"/>
    </row>
    <row r="14" spans="1:14" s="530" customFormat="1" ht="24.95" customHeight="1" thickBot="1">
      <c r="A14" s="531">
        <f>IFERROR(SUM(A12/A10),0)</f>
        <v>0</v>
      </c>
      <c r="B14" s="541" t="s">
        <v>130</v>
      </c>
      <c r="E14" s="536"/>
      <c r="F14" s="539" t="s">
        <v>1056</v>
      </c>
      <c r="G14" s="542"/>
      <c r="H14" s="538"/>
      <c r="J14" s="538"/>
    </row>
    <row r="15" spans="1:14" ht="14.25" customHeight="1">
      <c r="C15" s="24"/>
      <c r="D15" s="204"/>
      <c r="E15" s="521"/>
      <c r="F15" s="24"/>
      <c r="G15" s="24"/>
    </row>
    <row r="16" spans="1:14" ht="20.25" hidden="1" customHeight="1">
      <c r="B16" s="24"/>
      <c r="C16" s="24"/>
      <c r="F16" s="24"/>
      <c r="G16" s="24"/>
    </row>
    <row r="17" spans="1:11" ht="21.75" customHeight="1" thickBot="1">
      <c r="A17" s="24"/>
      <c r="B17" s="24"/>
      <c r="C17" s="24"/>
      <c r="D17" s="522"/>
      <c r="E17" s="523"/>
      <c r="F17" s="1083"/>
      <c r="G17" s="1144" t="s">
        <v>1025</v>
      </c>
      <c r="H17" s="1145">
        <f>SUM(100%)-(J17)</f>
        <v>1</v>
      </c>
      <c r="I17" s="1144" t="s">
        <v>1026</v>
      </c>
      <c r="J17" s="1145">
        <f>SUM(E10)</f>
        <v>0</v>
      </c>
    </row>
    <row r="18" spans="1:11" ht="24.95" customHeight="1" thickBot="1">
      <c r="A18" s="3" t="s">
        <v>167</v>
      </c>
      <c r="C18" s="83"/>
      <c r="D18" s="524"/>
      <c r="E18" s="83"/>
      <c r="F18" s="83"/>
      <c r="G18" s="527" t="s">
        <v>165</v>
      </c>
      <c r="H18" s="1166" t="e">
        <f>SUM(H20:H47)/25</f>
        <v>#DIV/0!</v>
      </c>
      <c r="I18" s="527" t="s">
        <v>165</v>
      </c>
      <c r="J18" s="1166" t="e">
        <f>SUM(J20:J47)/25</f>
        <v>#DIV/0!</v>
      </c>
    </row>
    <row r="19" spans="1:11" ht="24.95" customHeight="1" thickBot="1">
      <c r="A19" s="1146" t="s">
        <v>1027</v>
      </c>
      <c r="C19" s="146"/>
      <c r="F19" s="146"/>
      <c r="G19" s="1229" t="s">
        <v>129</v>
      </c>
      <c r="H19" s="1230"/>
      <c r="I19" s="1229" t="s">
        <v>128</v>
      </c>
      <c r="J19" s="1230"/>
    </row>
    <row r="20" spans="1:11" ht="24.95" customHeight="1">
      <c r="A20" s="9"/>
      <c r="C20" s="1147" t="s">
        <v>1049</v>
      </c>
      <c r="D20" s="548"/>
      <c r="E20" s="548"/>
      <c r="F20" s="730"/>
      <c r="G20" s="826"/>
      <c r="H20" s="1148">
        <f>IFERROR(SUM(G20)/A12,0)</f>
        <v>0</v>
      </c>
      <c r="I20" s="745"/>
      <c r="J20" s="1151" t="e">
        <f>SUM(I20)/A12</f>
        <v>#DIV/0!</v>
      </c>
      <c r="K20" s="1094">
        <v>1</v>
      </c>
    </row>
    <row r="21" spans="1:11" ht="24.95" customHeight="1">
      <c r="A21"/>
      <c r="C21" s="1149" t="s">
        <v>1028</v>
      </c>
      <c r="D21" s="461"/>
      <c r="E21" s="461"/>
      <c r="F21" s="731"/>
      <c r="G21" s="827"/>
      <c r="H21" s="1150" t="e">
        <f>SUM(G21)/A12</f>
        <v>#DIV/0!</v>
      </c>
      <c r="I21" s="528"/>
      <c r="J21" s="1151" t="e">
        <f>SUM(I21)/A12</f>
        <v>#DIV/0!</v>
      </c>
      <c r="K21" s="1094">
        <v>2</v>
      </c>
    </row>
    <row r="22" spans="1:11" ht="24.95" customHeight="1">
      <c r="A22"/>
      <c r="B22" s="3"/>
      <c r="C22" s="1152" t="s">
        <v>1029</v>
      </c>
      <c r="D22" s="551"/>
      <c r="E22" s="551"/>
      <c r="F22" s="732"/>
      <c r="G22" s="827"/>
      <c r="H22" s="1150" t="e">
        <f>SUM(G22)/A12</f>
        <v>#DIV/0!</v>
      </c>
      <c r="I22" s="528"/>
      <c r="J22" s="1151" t="e">
        <f>SUM(I22)/A12</f>
        <v>#DIV/0!</v>
      </c>
      <c r="K22" s="1094">
        <v>3</v>
      </c>
    </row>
    <row r="23" spans="1:11" ht="24.95" customHeight="1">
      <c r="A23"/>
      <c r="C23" s="1152" t="s">
        <v>1030</v>
      </c>
      <c r="D23" s="551"/>
      <c r="E23" s="551"/>
      <c r="F23" s="732"/>
      <c r="G23" s="827"/>
      <c r="H23" s="1150" t="e">
        <f>SUM(G23)/A12</f>
        <v>#DIV/0!</v>
      </c>
      <c r="I23" s="528"/>
      <c r="J23" s="1151" t="e">
        <f>SUM(I23)/A12</f>
        <v>#DIV/0!</v>
      </c>
      <c r="K23" s="1094">
        <v>4</v>
      </c>
    </row>
    <row r="24" spans="1:11" ht="24.95" customHeight="1" thickBot="1">
      <c r="A24"/>
      <c r="C24" s="1161" t="s">
        <v>1031</v>
      </c>
      <c r="D24" s="461"/>
      <c r="E24" s="461"/>
      <c r="F24" s="731"/>
      <c r="G24" s="827"/>
      <c r="H24" s="1150" t="e">
        <f>SUM(G24)/A12</f>
        <v>#DIV/0!</v>
      </c>
      <c r="I24" s="528"/>
      <c r="J24" s="1151" t="e">
        <f>SUM(I24)/A12</f>
        <v>#DIV/0!</v>
      </c>
      <c r="K24" s="1094">
        <v>5</v>
      </c>
    </row>
    <row r="25" spans="1:11" ht="24.95" customHeight="1">
      <c r="A25"/>
      <c r="C25" s="1153" t="s">
        <v>1032</v>
      </c>
      <c r="D25" s="551"/>
      <c r="E25" s="551"/>
      <c r="F25" s="732"/>
      <c r="G25" s="827"/>
      <c r="H25" s="1150" t="e">
        <f>SUM(G25)/A12</f>
        <v>#DIV/0!</v>
      </c>
      <c r="I25" s="528"/>
      <c r="J25" s="1151" t="e">
        <f>SUM(I25)/A12</f>
        <v>#DIV/0!</v>
      </c>
      <c r="K25" s="1094">
        <v>6</v>
      </c>
    </row>
    <row r="26" spans="1:11" ht="24.95" customHeight="1">
      <c r="B26" s="217"/>
      <c r="C26" s="1154" t="s">
        <v>1033</v>
      </c>
      <c r="D26" s="553"/>
      <c r="E26" s="553"/>
      <c r="F26" s="724"/>
      <c r="G26" s="827"/>
      <c r="H26" s="1150" t="e">
        <f>SUM(G26)/A12</f>
        <v>#DIV/0!</v>
      </c>
      <c r="I26" s="528"/>
      <c r="J26" s="1151" t="e">
        <f>SUM(I26)/A12</f>
        <v>#DIV/0!</v>
      </c>
      <c r="K26" s="1094">
        <v>7</v>
      </c>
    </row>
    <row r="27" spans="1:11" ht="24.95" customHeight="1">
      <c r="C27" s="1155" t="s">
        <v>1034</v>
      </c>
      <c r="D27" s="552"/>
      <c r="E27" s="552"/>
      <c r="F27" s="733"/>
      <c r="G27" s="827"/>
      <c r="H27" s="1150" t="e">
        <f>SUM(G27)/A12</f>
        <v>#DIV/0!</v>
      </c>
      <c r="I27" s="528"/>
      <c r="J27" s="1151" t="e">
        <f>SUM(I27)/A12</f>
        <v>#DIV/0!</v>
      </c>
      <c r="K27" s="1094">
        <v>8</v>
      </c>
    </row>
    <row r="28" spans="1:11" ht="24.95" customHeight="1">
      <c r="C28" s="1154" t="s">
        <v>1035</v>
      </c>
      <c r="D28" s="553"/>
      <c r="E28" s="553"/>
      <c r="F28" s="724"/>
      <c r="G28" s="827"/>
      <c r="H28" s="1150" t="e">
        <f>SUM(G28)/A12</f>
        <v>#DIV/0!</v>
      </c>
      <c r="I28" s="528"/>
      <c r="J28" s="1151" t="e">
        <f>SUM(I28)/A12</f>
        <v>#DIV/0!</v>
      </c>
      <c r="K28" s="1094">
        <v>9</v>
      </c>
    </row>
    <row r="29" spans="1:11" ht="24.95" customHeight="1" thickBot="1">
      <c r="A29" s="521"/>
      <c r="B29" s="204"/>
      <c r="C29" s="1163" t="s">
        <v>1036</v>
      </c>
      <c r="D29" s="553"/>
      <c r="E29" s="553"/>
      <c r="F29" s="724"/>
      <c r="G29" s="827"/>
      <c r="H29" s="1150" t="e">
        <f>SUM(G29)/A12</f>
        <v>#DIV/0!</v>
      </c>
      <c r="I29" s="528"/>
      <c r="J29" s="1151" t="e">
        <f>SUM(I29)/A12</f>
        <v>#DIV/0!</v>
      </c>
      <c r="K29" s="1094">
        <v>10</v>
      </c>
    </row>
    <row r="30" spans="1:11" ht="24.95" customHeight="1">
      <c r="C30" s="1164" t="s">
        <v>1037</v>
      </c>
      <c r="D30" s="553"/>
      <c r="E30" s="553"/>
      <c r="F30" s="724"/>
      <c r="G30" s="827"/>
      <c r="H30" s="1150" t="e">
        <f>SUM(G30)/A12</f>
        <v>#DIV/0!</v>
      </c>
      <c r="I30" s="528"/>
      <c r="J30" s="1151" t="e">
        <f>SUM(I30)/A12</f>
        <v>#DIV/0!</v>
      </c>
      <c r="K30" s="1094">
        <v>11</v>
      </c>
    </row>
    <row r="31" spans="1:11" ht="24.95" customHeight="1">
      <c r="A31" s="521"/>
      <c r="B31" s="205"/>
      <c r="C31" s="1155" t="s">
        <v>1038</v>
      </c>
      <c r="D31" s="552"/>
      <c r="E31" s="552"/>
      <c r="F31" s="733"/>
      <c r="G31" s="827"/>
      <c r="H31" s="1150" t="e">
        <f>SUM(G31)/A12</f>
        <v>#DIV/0!</v>
      </c>
      <c r="I31" s="528"/>
      <c r="J31" s="1151" t="e">
        <f>SUM(I31)/A12</f>
        <v>#DIV/0!</v>
      </c>
      <c r="K31" s="1094">
        <v>12</v>
      </c>
    </row>
    <row r="32" spans="1:11" ht="24.95" customHeight="1">
      <c r="C32" s="1154" t="s">
        <v>1039</v>
      </c>
      <c r="D32" s="553"/>
      <c r="E32" s="553"/>
      <c r="F32" s="724"/>
      <c r="G32" s="827"/>
      <c r="H32" s="1150" t="e">
        <f>SUM(G32)/A12</f>
        <v>#DIV/0!</v>
      </c>
      <c r="I32" s="528"/>
      <c r="J32" s="1151" t="e">
        <f>SUM(I32)/A12</f>
        <v>#DIV/0!</v>
      </c>
      <c r="K32" s="1094">
        <v>13</v>
      </c>
    </row>
    <row r="33" spans="2:12" ht="24.95" customHeight="1">
      <c r="B33" s="217"/>
      <c r="C33" s="1155" t="s">
        <v>1040</v>
      </c>
      <c r="D33" s="552"/>
      <c r="E33" s="552"/>
      <c r="F33" s="733"/>
      <c r="G33" s="827"/>
      <c r="H33" s="1150" t="e">
        <f>SUM(G33)/A12</f>
        <v>#DIV/0!</v>
      </c>
      <c r="I33" s="528"/>
      <c r="J33" s="1151" t="e">
        <f>SUM(I33)/A12</f>
        <v>#DIV/0!</v>
      </c>
      <c r="K33" s="1094">
        <v>14</v>
      </c>
    </row>
    <row r="34" spans="2:12" ht="24.95" customHeight="1" thickBot="1">
      <c r="B34" s="217"/>
      <c r="C34" s="1163" t="s">
        <v>1050</v>
      </c>
      <c r="D34" s="553"/>
      <c r="E34" s="553"/>
      <c r="F34" s="724"/>
      <c r="G34" s="827"/>
      <c r="H34" s="1150" t="e">
        <f>SUM(G34)/A12</f>
        <v>#DIV/0!</v>
      </c>
      <c r="I34" s="528"/>
      <c r="J34" s="1151" t="e">
        <f>SUM(I34)/A12</f>
        <v>#DIV/0!</v>
      </c>
      <c r="K34" s="1094">
        <v>15</v>
      </c>
    </row>
    <row r="35" spans="2:12" ht="24.95" customHeight="1">
      <c r="B35" s="217"/>
      <c r="C35" s="1164" t="s">
        <v>1041</v>
      </c>
      <c r="D35" s="553"/>
      <c r="E35" s="553"/>
      <c r="F35" s="724"/>
      <c r="G35" s="827"/>
      <c r="H35" s="1150" t="e">
        <f>SUM(G35)/A12</f>
        <v>#DIV/0!</v>
      </c>
      <c r="I35" s="528"/>
      <c r="J35" s="1151" t="e">
        <f>SUM(I35)/A12</f>
        <v>#DIV/0!</v>
      </c>
      <c r="K35" s="1094">
        <v>16</v>
      </c>
    </row>
    <row r="36" spans="2:12" ht="24.95" customHeight="1">
      <c r="B36" s="217"/>
      <c r="C36" s="1155" t="s">
        <v>1042</v>
      </c>
      <c r="D36" s="552"/>
      <c r="E36" s="552"/>
      <c r="F36" s="733"/>
      <c r="G36" s="827"/>
      <c r="H36" s="1150" t="e">
        <f>SUM(G36)/A12</f>
        <v>#DIV/0!</v>
      </c>
      <c r="I36" s="528"/>
      <c r="J36" s="1151" t="e">
        <f>SUM(I36)/A12</f>
        <v>#DIV/0!</v>
      </c>
      <c r="K36" s="1094">
        <v>17</v>
      </c>
    </row>
    <row r="37" spans="2:12" ht="24.95" customHeight="1">
      <c r="C37" s="1154" t="s">
        <v>1043</v>
      </c>
      <c r="D37" s="553"/>
      <c r="E37" s="553"/>
      <c r="F37" s="724"/>
      <c r="G37" s="827"/>
      <c r="H37" s="1150" t="e">
        <f>SUM(G37)/A12</f>
        <v>#DIV/0!</v>
      </c>
      <c r="I37" s="528"/>
      <c r="J37" s="1151" t="e">
        <f>SUM(I37)/A12</f>
        <v>#DIV/0!</v>
      </c>
      <c r="K37" s="1094">
        <v>18</v>
      </c>
      <c r="L37" s="9"/>
    </row>
    <row r="38" spans="2:12" ht="24.95" customHeight="1">
      <c r="C38" s="1155" t="s">
        <v>1052</v>
      </c>
      <c r="D38" s="552"/>
      <c r="E38" s="552"/>
      <c r="F38" s="733"/>
      <c r="G38" s="827"/>
      <c r="H38" s="1150" t="e">
        <f>SUM(G38)/A12</f>
        <v>#DIV/0!</v>
      </c>
      <c r="I38" s="528"/>
      <c r="J38" s="1151" t="e">
        <f>SUM(I38)/A12</f>
        <v>#DIV/0!</v>
      </c>
      <c r="K38" s="1094">
        <v>19</v>
      </c>
      <c r="L38" s="146"/>
    </row>
    <row r="39" spans="2:12" ht="24.95" customHeight="1" thickBot="1">
      <c r="C39" s="1163" t="s">
        <v>1044</v>
      </c>
      <c r="D39" s="553"/>
      <c r="E39" s="553"/>
      <c r="F39" s="724"/>
      <c r="G39" s="827"/>
      <c r="H39" s="1150" t="e">
        <f>SUM(G39)/A12</f>
        <v>#DIV/0!</v>
      </c>
      <c r="I39" s="528"/>
      <c r="J39" s="1151" t="e">
        <f>SUM(I39)/A12</f>
        <v>#DIV/0!</v>
      </c>
      <c r="K39" s="1094">
        <v>20</v>
      </c>
      <c r="L39" s="146"/>
    </row>
    <row r="40" spans="2:12" ht="24.95" customHeight="1">
      <c r="C40" s="1155" t="s">
        <v>1045</v>
      </c>
      <c r="D40" s="552"/>
      <c r="E40" s="552"/>
      <c r="F40" s="733"/>
      <c r="G40" s="827"/>
      <c r="H40" s="1150" t="e">
        <f>SUM(G40)/A12</f>
        <v>#DIV/0!</v>
      </c>
      <c r="I40" s="528"/>
      <c r="J40" s="1151" t="e">
        <f>SUM(I40)/A12</f>
        <v>#DIV/0!</v>
      </c>
      <c r="K40" s="1094">
        <v>21</v>
      </c>
      <c r="L40" s="146"/>
    </row>
    <row r="41" spans="2:12" ht="24.95" customHeight="1">
      <c r="C41" s="1154" t="s">
        <v>1046</v>
      </c>
      <c r="D41" s="553"/>
      <c r="E41" s="553"/>
      <c r="F41" s="724"/>
      <c r="G41" s="827"/>
      <c r="H41" s="1150" t="e">
        <f>SUM(G41)/A12</f>
        <v>#DIV/0!</v>
      </c>
      <c r="I41" s="528"/>
      <c r="J41" s="1151" t="e">
        <f>SUM(I41)/A12</f>
        <v>#DIV/0!</v>
      </c>
      <c r="K41" s="1094">
        <v>22</v>
      </c>
      <c r="L41" s="146"/>
    </row>
    <row r="42" spans="2:12" ht="24.95" customHeight="1">
      <c r="C42" s="1156" t="s">
        <v>1047</v>
      </c>
      <c r="D42" s="726"/>
      <c r="E42" s="726"/>
      <c r="F42" s="734"/>
      <c r="G42" s="827"/>
      <c r="H42" s="1150" t="e">
        <f>SUM(G42)/A12</f>
        <v>#DIV/0!</v>
      </c>
      <c r="I42" s="528"/>
      <c r="J42" s="1151" t="e">
        <f>SUM(I42)/A12</f>
        <v>#DIV/0!</v>
      </c>
      <c r="K42" s="1094">
        <v>23</v>
      </c>
    </row>
    <row r="43" spans="2:12" ht="24.95" customHeight="1">
      <c r="C43" s="1156" t="s">
        <v>1048</v>
      </c>
      <c r="D43" s="726"/>
      <c r="E43" s="726"/>
      <c r="F43" s="734"/>
      <c r="G43" s="827"/>
      <c r="H43" s="1150" t="e">
        <f>SUM(G43)/A12</f>
        <v>#DIV/0!</v>
      </c>
      <c r="I43" s="528"/>
      <c r="J43" s="1151" t="e">
        <f>SUM(I43)/A12</f>
        <v>#DIV/0!</v>
      </c>
      <c r="K43" s="1094">
        <v>24</v>
      </c>
    </row>
    <row r="44" spans="2:12" ht="24.95" customHeight="1" thickBot="1">
      <c r="C44" s="1157" t="s">
        <v>1054</v>
      </c>
      <c r="D44" s="727"/>
      <c r="E44" s="727"/>
      <c r="F44" s="728"/>
      <c r="G44" s="828"/>
      <c r="H44" s="1158" t="e">
        <f>SUM(G44)/A12</f>
        <v>#DIV/0!</v>
      </c>
      <c r="I44" s="746"/>
      <c r="J44" s="1159" t="e">
        <f>SUM(I44)/A12</f>
        <v>#DIV/0!</v>
      </c>
      <c r="K44" s="1094">
        <v>25</v>
      </c>
    </row>
    <row r="45" spans="2:12" ht="24.95" customHeight="1">
      <c r="C45" s="526"/>
      <c r="D45" s="526"/>
      <c r="E45" s="526"/>
      <c r="F45" s="526"/>
      <c r="G45" s="743"/>
      <c r="H45" s="744"/>
      <c r="I45" s="743"/>
      <c r="J45" s="744"/>
    </row>
    <row r="46" spans="2:12" ht="24.95" customHeight="1">
      <c r="C46" s="526"/>
      <c r="D46" s="526"/>
      <c r="E46" s="526"/>
      <c r="F46" s="526"/>
      <c r="G46" s="743"/>
      <c r="H46" s="744"/>
      <c r="I46" s="743"/>
      <c r="J46" s="744"/>
    </row>
    <row r="47" spans="2:12" ht="24.95" customHeight="1">
      <c r="C47" s="526"/>
      <c r="D47" s="526"/>
      <c r="E47" s="526"/>
      <c r="F47" s="526"/>
      <c r="G47" s="743"/>
      <c r="H47" s="744"/>
      <c r="I47" s="743"/>
      <c r="J47" s="744"/>
    </row>
  </sheetData>
  <mergeCells count="4">
    <mergeCell ref="I19:J19"/>
    <mergeCell ref="E5:F5"/>
    <mergeCell ref="G19:H19"/>
    <mergeCell ref="D3:F3"/>
  </mergeCells>
  <phoneticPr fontId="3" type="noConversion"/>
  <conditionalFormatting sqref="E12 H45:H47 H18 A14">
    <cfRule type="cellIs" dxfId="23" priority="13" stopIfTrue="1" operator="lessThan">
      <formula>0.7</formula>
    </cfRule>
  </conditionalFormatting>
  <conditionalFormatting sqref="J18 J45:J47">
    <cfRule type="cellIs" dxfId="22" priority="14" stopIfTrue="1" operator="greaterThan">
      <formula>0.3</formula>
    </cfRule>
  </conditionalFormatting>
  <conditionalFormatting sqref="J20:J44">
    <cfRule type="cellIs" dxfId="21" priority="10" operator="lessThan">
      <formula>$J$17</formula>
    </cfRule>
    <cfRule type="cellIs" dxfId="20" priority="11" operator="lessThan">
      <formula>$J$17</formula>
    </cfRule>
  </conditionalFormatting>
  <conditionalFormatting sqref="H20:H44">
    <cfRule type="cellIs" dxfId="19" priority="4" operator="greaterThan">
      <formula>$H$17</formula>
    </cfRule>
  </conditionalFormatting>
  <conditionalFormatting sqref="J18">
    <cfRule type="cellIs" dxfId="18" priority="3" operator="lessThan">
      <formula>$J$17</formula>
    </cfRule>
  </conditionalFormatting>
  <conditionalFormatting sqref="H18">
    <cfRule type="cellIs" dxfId="17" priority="1" operator="greaterThan">
      <formula>$H$17</formula>
    </cfRule>
    <cfRule type="cellIs" dxfId="16" priority="2" operator="greaterThan">
      <formula>$H$17</formula>
    </cfRule>
  </conditionalFormatting>
  <printOptions horizontalCentered="1" verticalCentered="1"/>
  <pageMargins left="0.5" right="0.5" top="1.18" bottom="0.61" header="0.52" footer="0.25"/>
  <pageSetup scale="54" orientation="landscape" r:id="rId1"/>
  <headerFooter scaleWithDoc="0">
    <oddHeader>&amp;L&amp;G</oddHeader>
    <oddFooter>&amp;LCopyright Protected 
Belfield Management Solutions llc.&amp;Cwww.belfieldllc.com
(877) 513-3663&amp;R555 Marriott Drive, Suite 315 Nashville, Tennessee 37214</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0481" r:id="rId5" name="Button 1">
              <controlPr defaultSize="0" print="0" autoFill="0" autoPict="0" macro="[0]!PLCOMPARISONS_Button20_Click">
                <anchor moveWithCells="1">
                  <from>
                    <xdr:col>0</xdr:col>
                    <xdr:colOff>0</xdr:colOff>
                    <xdr:row>1</xdr:row>
                    <xdr:rowOff>76200</xdr:rowOff>
                  </from>
                  <to>
                    <xdr:col>1</xdr:col>
                    <xdr:colOff>1285875</xdr:colOff>
                    <xdr:row>4</xdr:row>
                    <xdr:rowOff>66675</xdr:rowOff>
                  </to>
                </anchor>
              </controlPr>
            </control>
          </mc:Choice>
        </mc:AlternateContent>
        <mc:AlternateContent xmlns:mc="http://schemas.openxmlformats.org/markup-compatibility/2006">
          <mc:Choice Requires="x14">
            <control shapeId="20482" r:id="rId6" name="Button 2">
              <controlPr defaultSize="0" print="0" autoFill="0" autoPict="0" macro="[0]!print_sheet">
                <anchor moveWithCells="1">
                  <from>
                    <xdr:col>6</xdr:col>
                    <xdr:colOff>180975</xdr:colOff>
                    <xdr:row>0</xdr:row>
                    <xdr:rowOff>114300</xdr:rowOff>
                  </from>
                  <to>
                    <xdr:col>7</xdr:col>
                    <xdr:colOff>733425</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tabColor rgb="FF00FF00"/>
    <pageSetUpPr fitToPage="1"/>
  </sheetPr>
  <dimension ref="H23:S30"/>
  <sheetViews>
    <sheetView showGridLines="0" showRowColHeaders="0" view="pageLayout" zoomScale="50" zoomScaleNormal="75" zoomScalePageLayoutView="50" workbookViewId="0"/>
  </sheetViews>
  <sheetFormatPr defaultColWidth="9.140625" defaultRowHeight="12.75"/>
  <cols>
    <col min="1" max="10" width="9.140625" style="890"/>
    <col min="11" max="11" width="9.140625" style="890" customWidth="1"/>
    <col min="12" max="16384" width="9.140625" style="890"/>
  </cols>
  <sheetData>
    <row r="23" spans="8:19" ht="27.75">
      <c r="H23" s="1231" t="str">
        <f>REPT('BASIC CLIENT INFO'!B2,1)</f>
        <v/>
      </c>
      <c r="I23" s="1231"/>
      <c r="J23" s="1231"/>
      <c r="K23" s="1231"/>
      <c r="L23" s="1231"/>
      <c r="M23" s="1231"/>
      <c r="N23" s="1231"/>
      <c r="O23" s="1231"/>
      <c r="P23" s="1165"/>
      <c r="Q23" s="1165"/>
      <c r="R23" s="1165"/>
      <c r="S23" s="1165"/>
    </row>
    <row r="25" spans="8:19" ht="15.75">
      <c r="I25" s="1085" t="s">
        <v>1013</v>
      </c>
      <c r="K25" s="890" t="str">
        <f>REPT('BASIC CLIENT INFO'!D3,1)</f>
        <v/>
      </c>
    </row>
    <row r="28" spans="8:19">
      <c r="K28" s="1143"/>
    </row>
    <row r="30" spans="8:19">
      <c r="K30" s="1143"/>
    </row>
  </sheetData>
  <mergeCells count="1">
    <mergeCell ref="H23:O23"/>
  </mergeCells>
  <printOptions horizontalCentered="1" verticalCentered="1"/>
  <pageMargins left="0.5" right="0.5" top="1.18" bottom="0.61" header="0.52" footer="0.25"/>
  <pageSetup scale="41"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40963" r:id="rId5" name="Button 3">
              <controlPr defaultSize="0" print="0" autoFill="0" autoPict="0" macro="[0]!PLCOMPARISONS_Button20_Click">
                <anchor>
                  <from>
                    <xdr:col>2</xdr:col>
                    <xdr:colOff>9525</xdr:colOff>
                    <xdr:row>17</xdr:row>
                    <xdr:rowOff>19050</xdr:rowOff>
                  </from>
                  <to>
                    <xdr:col>4</xdr:col>
                    <xdr:colOff>381000</xdr:colOff>
                    <xdr:row>20</xdr:row>
                    <xdr:rowOff>104775</xdr:rowOff>
                  </to>
                </anchor>
              </controlPr>
            </control>
          </mc:Choice>
        </mc:AlternateContent>
        <mc:AlternateContent xmlns:mc="http://schemas.openxmlformats.org/markup-compatibility/2006">
          <mc:Choice Requires="x14">
            <control shapeId="3240964" r:id="rId6" name="Button 4">
              <controlPr defaultSize="0" print="0" autoFill="0" autoPict="0" macro="[0]!print_sheet">
                <anchor moveWithCells="1">
                  <from>
                    <xdr:col>24</xdr:col>
                    <xdr:colOff>285750</xdr:colOff>
                    <xdr:row>17</xdr:row>
                    <xdr:rowOff>152400</xdr:rowOff>
                  </from>
                  <to>
                    <xdr:col>26</xdr:col>
                    <xdr:colOff>361950</xdr:colOff>
                    <xdr:row>22</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6">
    <tabColor indexed="11"/>
    <pageSetUpPr fitToPage="1"/>
  </sheetPr>
  <dimension ref="A1:N34"/>
  <sheetViews>
    <sheetView showGridLines="0" showRowColHeaders="0" showRuler="0" view="pageLayout" zoomScale="60" zoomScaleNormal="75" zoomScalePageLayoutView="60" workbookViewId="0">
      <selection activeCell="M27" sqref="M27"/>
    </sheetView>
  </sheetViews>
  <sheetFormatPr defaultColWidth="9.140625" defaultRowHeight="15"/>
  <cols>
    <col min="1" max="1" width="5.5703125" style="241" customWidth="1"/>
    <col min="2" max="4" width="9.140625" style="241"/>
    <col min="5" max="5" width="40.5703125" style="241" customWidth="1"/>
    <col min="6" max="7" width="9.140625" style="241"/>
    <col min="8" max="8" width="11.28515625" style="241" customWidth="1"/>
    <col min="9" max="10" width="9.140625" style="241"/>
    <col min="11" max="11" width="21.85546875" style="241" customWidth="1"/>
    <col min="12" max="13" width="9.140625" style="241"/>
    <col min="14" max="14" width="13.28515625" style="241" customWidth="1"/>
    <col min="15" max="16384" width="9.140625" style="241"/>
  </cols>
  <sheetData>
    <row r="1" spans="1:14">
      <c r="A1" s="84"/>
      <c r="B1" s="84"/>
      <c r="C1" s="84"/>
      <c r="D1" s="84"/>
      <c r="E1" s="84"/>
      <c r="F1" s="84"/>
      <c r="G1" s="84"/>
      <c r="H1" s="84"/>
      <c r="I1" s="84"/>
      <c r="J1" s="84"/>
      <c r="K1" s="84"/>
      <c r="L1" s="84"/>
    </row>
    <row r="2" spans="1:14" ht="24.75" customHeight="1">
      <c r="A2" s="84"/>
      <c r="B2" s="84"/>
      <c r="C2" s="84"/>
      <c r="D2" s="84"/>
      <c r="E2" s="84"/>
      <c r="F2" s="190" t="str">
        <f>REPT('BASIC CLIENT INFO'!B2,1)</f>
        <v/>
      </c>
      <c r="G2" s="233"/>
      <c r="H2" s="84"/>
      <c r="I2" s="84"/>
      <c r="J2" s="84"/>
      <c r="K2" s="84"/>
      <c r="L2" s="84"/>
    </row>
    <row r="3" spans="1:14" ht="5.25" customHeight="1">
      <c r="A3" s="84"/>
      <c r="B3" s="84"/>
      <c r="C3" s="84"/>
      <c r="D3" s="84"/>
      <c r="E3" s="84"/>
      <c r="F3" s="84"/>
      <c r="G3" s="84"/>
      <c r="H3" s="84"/>
      <c r="I3" s="84"/>
      <c r="J3" s="84"/>
      <c r="K3" s="84"/>
      <c r="L3" s="84"/>
    </row>
    <row r="4" spans="1:14" ht="18">
      <c r="A4" s="84"/>
      <c r="B4" s="31"/>
      <c r="C4" s="84"/>
      <c r="D4" s="84"/>
      <c r="E4" s="84"/>
      <c r="F4" s="36" t="str">
        <f>REPT('BASIC CLIENT INFO'!B3,1)</f>
        <v>Survey #</v>
      </c>
      <c r="G4" s="3" t="str">
        <f>REPT('BASIC CLIENT INFO'!D3,1)</f>
        <v/>
      </c>
      <c r="H4" s="84"/>
      <c r="I4" s="84"/>
      <c r="J4" s="158"/>
      <c r="K4" s="84"/>
      <c r="L4" s="84"/>
    </row>
    <row r="5" spans="1:14">
      <c r="A5" s="84"/>
      <c r="B5" s="84"/>
      <c r="C5" s="84"/>
      <c r="D5" s="84"/>
      <c r="E5" s="84"/>
      <c r="F5" s="84"/>
      <c r="G5" s="84"/>
      <c r="H5" s="84"/>
      <c r="I5" s="84"/>
      <c r="J5" s="84"/>
      <c r="K5" s="84"/>
      <c r="L5" s="84"/>
    </row>
    <row r="6" spans="1:14" ht="20.25">
      <c r="A6" s="84"/>
      <c r="B6" s="84"/>
      <c r="C6" s="230" t="s">
        <v>624</v>
      </c>
      <c r="D6" s="84"/>
      <c r="E6" s="84"/>
      <c r="F6" s="84"/>
      <c r="G6" s="84"/>
      <c r="H6" s="84"/>
      <c r="I6" s="84"/>
      <c r="J6" s="84"/>
      <c r="K6" s="84"/>
      <c r="L6" s="84"/>
    </row>
    <row r="7" spans="1:14">
      <c r="A7" s="84"/>
      <c r="B7" s="84"/>
      <c r="C7" s="84"/>
      <c r="D7" s="84"/>
      <c r="E7" s="84"/>
      <c r="F7" s="84"/>
      <c r="G7" s="84"/>
      <c r="H7" s="84"/>
      <c r="I7" s="84"/>
      <c r="J7" s="84"/>
      <c r="K7" s="84"/>
      <c r="L7" s="84"/>
    </row>
    <row r="8" spans="1:14">
      <c r="A8" s="84"/>
      <c r="B8" s="84"/>
      <c r="C8" s="84"/>
      <c r="D8" s="84"/>
      <c r="E8" s="84"/>
      <c r="F8" s="84"/>
      <c r="G8" s="84"/>
      <c r="H8" s="84"/>
      <c r="I8" s="84"/>
      <c r="J8" s="84"/>
      <c r="K8" s="84"/>
      <c r="L8" s="84"/>
    </row>
    <row r="9" spans="1:14" ht="15.75" thickBot="1">
      <c r="A9" s="84"/>
      <c r="B9" s="84"/>
      <c r="C9" s="84"/>
      <c r="D9" s="84"/>
      <c r="E9" s="84"/>
      <c r="F9" s="84"/>
      <c r="G9" s="84"/>
      <c r="H9" s="84"/>
      <c r="I9" s="84"/>
      <c r="J9" s="84"/>
      <c r="K9" s="84"/>
      <c r="L9" s="84"/>
    </row>
    <row r="10" spans="1:14" ht="16.5" thickBot="1">
      <c r="A10" s="229" t="s">
        <v>602</v>
      </c>
      <c r="B10" s="84" t="s">
        <v>621</v>
      </c>
      <c r="C10" s="84"/>
      <c r="D10" s="84"/>
      <c r="E10" s="84"/>
      <c r="F10" s="229" t="s">
        <v>626</v>
      </c>
      <c r="G10" s="84"/>
      <c r="H10" s="84"/>
      <c r="I10" s="84"/>
      <c r="J10" s="84"/>
      <c r="K10" s="995">
        <v>2500000</v>
      </c>
      <c r="L10" s="84"/>
    </row>
    <row r="11" spans="1:14" ht="15.75" thickBot="1">
      <c r="A11" s="229"/>
      <c r="B11" s="84"/>
      <c r="C11" s="84"/>
      <c r="D11" s="84"/>
      <c r="E11" s="84"/>
      <c r="F11" s="84"/>
      <c r="G11" s="84"/>
      <c r="H11" s="84"/>
      <c r="I11" s="84"/>
      <c r="J11" s="84"/>
      <c r="K11" s="89"/>
      <c r="L11" s="84"/>
    </row>
    <row r="12" spans="1:14" ht="16.5" thickBot="1">
      <c r="A12" s="229" t="s">
        <v>603</v>
      </c>
      <c r="B12" s="84" t="s">
        <v>616</v>
      </c>
      <c r="C12" s="84"/>
      <c r="D12" s="84"/>
      <c r="E12" s="84"/>
      <c r="F12" s="229" t="s">
        <v>625</v>
      </c>
      <c r="G12" s="84"/>
      <c r="H12" s="84"/>
      <c r="I12" s="235"/>
      <c r="J12" s="84"/>
      <c r="K12" s="858"/>
      <c r="L12" s="84"/>
      <c r="N12" s="242"/>
    </row>
    <row r="13" spans="1:14" ht="15.75" thickBot="1">
      <c r="A13" s="229"/>
      <c r="B13" s="84"/>
      <c r="C13" s="84"/>
      <c r="D13" s="84"/>
      <c r="E13" s="84"/>
      <c r="F13" s="84"/>
      <c r="G13" s="84"/>
      <c r="H13" s="84"/>
      <c r="I13" s="84"/>
      <c r="J13" s="84"/>
      <c r="K13" s="239"/>
      <c r="L13" s="84"/>
    </row>
    <row r="14" spans="1:14" ht="15.75" thickBot="1">
      <c r="A14" s="229" t="s">
        <v>604</v>
      </c>
      <c r="B14" s="84" t="s">
        <v>622</v>
      </c>
      <c r="C14" s="84"/>
      <c r="D14" s="84"/>
      <c r="E14" s="84"/>
      <c r="F14" s="229"/>
      <c r="G14" s="84"/>
      <c r="H14" s="76"/>
      <c r="I14" s="235" t="s">
        <v>620</v>
      </c>
      <c r="J14" s="84"/>
      <c r="K14" s="234"/>
      <c r="L14" s="84"/>
    </row>
    <row r="15" spans="1:14" ht="15.75" thickBot="1">
      <c r="A15" s="229"/>
      <c r="B15" s="84"/>
      <c r="C15" s="84"/>
      <c r="D15" s="84"/>
      <c r="E15" s="84"/>
      <c r="F15" s="84"/>
      <c r="G15" s="84"/>
      <c r="H15" s="76"/>
      <c r="I15" s="84"/>
      <c r="J15" s="84"/>
      <c r="K15" s="89"/>
      <c r="L15" s="84"/>
    </row>
    <row r="16" spans="1:14" ht="15.75" thickBot="1">
      <c r="A16" s="229" t="s">
        <v>605</v>
      </c>
      <c r="B16" s="84" t="s">
        <v>600</v>
      </c>
      <c r="C16" s="84"/>
      <c r="D16" s="84"/>
      <c r="E16" s="84"/>
      <c r="F16" s="229" t="s">
        <v>613</v>
      </c>
      <c r="G16" s="84"/>
      <c r="H16" s="84"/>
      <c r="I16" s="84"/>
      <c r="J16" s="84"/>
      <c r="K16" s="234">
        <f>SUM(('P&amp;L COMPARISONS'!B31/'P&amp;L COMPARISONS'!B6*12)+'P&amp;L COMPARISONS'!E31+'P&amp;L COMPARISONS'!H31)/3</f>
        <v>0</v>
      </c>
      <c r="L16" s="84"/>
    </row>
    <row r="17" spans="1:14" ht="15.75" thickBot="1">
      <c r="A17" s="229"/>
      <c r="B17" s="84"/>
      <c r="C17" s="84"/>
      <c r="D17" s="84"/>
      <c r="E17" s="84"/>
      <c r="F17" s="84"/>
      <c r="G17" s="84"/>
      <c r="H17" s="84"/>
      <c r="I17" s="84"/>
      <c r="J17" s="84"/>
      <c r="K17" s="89"/>
      <c r="L17" s="84"/>
    </row>
    <row r="18" spans="1:14" ht="15.75" thickBot="1">
      <c r="A18" s="229" t="s">
        <v>606</v>
      </c>
      <c r="B18" s="84" t="s">
        <v>601</v>
      </c>
      <c r="C18" s="84"/>
      <c r="D18" s="84"/>
      <c r="E18" s="84"/>
      <c r="F18" s="229" t="s">
        <v>613</v>
      </c>
      <c r="G18" s="84"/>
      <c r="H18" s="84"/>
      <c r="I18" s="84"/>
      <c r="J18" s="84"/>
      <c r="K18" s="234">
        <f>SUM(('P&amp;L COMPARISONS'!B30/'P&amp;L COMPARISONS'!B6*12)+('P&amp;L COMPARISONS'!E30+'P&amp;L COMPARISONS'!H30))/3</f>
        <v>0</v>
      </c>
      <c r="L18" s="84"/>
    </row>
    <row r="19" spans="1:14">
      <c r="A19" s="84"/>
      <c r="B19" s="84"/>
      <c r="C19" s="84"/>
      <c r="D19" s="84"/>
      <c r="E19" s="84"/>
      <c r="F19" s="84"/>
      <c r="G19" s="84"/>
      <c r="H19" s="84"/>
      <c r="I19" s="84"/>
      <c r="J19" s="84"/>
      <c r="K19" s="89"/>
      <c r="L19" s="84"/>
    </row>
    <row r="20" spans="1:14" ht="15.75" thickBot="1">
      <c r="A20" s="84"/>
      <c r="B20" s="84"/>
      <c r="C20" s="84"/>
      <c r="D20" s="84"/>
      <c r="E20" s="84"/>
      <c r="F20" s="84"/>
      <c r="G20" s="84"/>
      <c r="H20" s="84"/>
      <c r="I20" s="84"/>
      <c r="J20" s="84"/>
      <c r="K20" s="89"/>
      <c r="L20" s="84"/>
    </row>
    <row r="21" spans="1:14" ht="16.5" thickBot="1">
      <c r="A21" s="84"/>
      <c r="B21" s="84"/>
      <c r="C21" s="84"/>
      <c r="D21" s="84"/>
      <c r="E21" s="84"/>
      <c r="F21" s="84"/>
      <c r="G21" s="84"/>
      <c r="H21" s="150" t="s">
        <v>607</v>
      </c>
      <c r="I21" s="9" t="s">
        <v>612</v>
      </c>
      <c r="J21" s="84"/>
      <c r="K21" s="237">
        <f>SUM(K14,K16,K18)</f>
        <v>0</v>
      </c>
      <c r="L21" s="84"/>
    </row>
    <row r="22" spans="1:14">
      <c r="A22" s="84"/>
      <c r="B22" s="84"/>
      <c r="C22" s="84"/>
      <c r="D22" s="84"/>
      <c r="E22" s="580" t="s">
        <v>96</v>
      </c>
      <c r="F22" s="84"/>
      <c r="G22" s="84"/>
      <c r="H22" s="84"/>
      <c r="I22" s="84"/>
      <c r="J22" s="84"/>
      <c r="K22" s="84"/>
      <c r="L22" s="84"/>
    </row>
    <row r="23" spans="1:14">
      <c r="A23" s="84"/>
      <c r="B23" s="84"/>
      <c r="C23" s="84"/>
      <c r="D23" s="84"/>
      <c r="E23" s="84"/>
      <c r="F23" s="84"/>
      <c r="G23" s="84"/>
      <c r="H23" s="84"/>
      <c r="I23" s="84"/>
      <c r="J23" s="84"/>
      <c r="K23" s="84"/>
      <c r="L23" s="84"/>
    </row>
    <row r="24" spans="1:14" ht="16.5" thickBot="1">
      <c r="A24" s="84"/>
      <c r="B24" s="84"/>
      <c r="C24" s="84"/>
      <c r="D24" s="84"/>
      <c r="E24" s="84"/>
      <c r="F24" s="1233" t="s">
        <v>608</v>
      </c>
      <c r="G24" s="1233"/>
      <c r="H24" s="84"/>
      <c r="I24" s="1233" t="s">
        <v>609</v>
      </c>
      <c r="J24" s="1233"/>
      <c r="K24" s="84"/>
      <c r="L24" s="84"/>
    </row>
    <row r="25" spans="1:14" ht="16.5" thickBot="1">
      <c r="A25" s="84"/>
      <c r="B25" s="3" t="s">
        <v>610</v>
      </c>
      <c r="C25" s="84"/>
      <c r="D25" s="84"/>
      <c r="E25" s="84"/>
      <c r="F25" s="1234">
        <f>SUM(K21*2.5)</f>
        <v>0</v>
      </c>
      <c r="G25" s="1235"/>
      <c r="H25" s="76" t="s">
        <v>623</v>
      </c>
      <c r="I25" s="1234">
        <f>SUM(K21)*6</f>
        <v>0</v>
      </c>
      <c r="J25" s="1235"/>
      <c r="K25" s="84"/>
      <c r="L25" s="84"/>
    </row>
    <row r="26" spans="1:14">
      <c r="A26" s="84"/>
      <c r="B26" s="84"/>
      <c r="C26" s="84"/>
      <c r="D26" s="84"/>
      <c r="E26" s="84"/>
      <c r="F26" s="84"/>
      <c r="G26" s="84"/>
      <c r="H26" s="84"/>
      <c r="I26" s="84"/>
      <c r="J26" s="84"/>
      <c r="K26" s="84"/>
      <c r="L26" s="84"/>
    </row>
    <row r="27" spans="1:14" ht="15.75">
      <c r="A27" s="84"/>
      <c r="B27" s="3" t="s">
        <v>614</v>
      </c>
      <c r="C27" s="84"/>
      <c r="D27" s="84"/>
      <c r="E27" s="84"/>
      <c r="F27" s="1232"/>
      <c r="G27" s="1232"/>
      <c r="H27" s="84"/>
      <c r="I27" s="1232"/>
      <c r="J27" s="1232"/>
      <c r="K27" s="84"/>
      <c r="L27" s="84"/>
    </row>
    <row r="28" spans="1:14">
      <c r="A28" s="84"/>
      <c r="B28" s="84"/>
      <c r="C28" s="84"/>
      <c r="D28" s="84"/>
      <c r="E28" s="84"/>
      <c r="F28" s="84"/>
      <c r="G28" s="84"/>
      <c r="H28" s="84"/>
      <c r="I28" s="84"/>
      <c r="J28" s="84"/>
      <c r="K28" s="84"/>
      <c r="L28" s="84"/>
    </row>
    <row r="29" spans="1:14" ht="15.75">
      <c r="A29" s="84"/>
      <c r="B29" s="84"/>
      <c r="C29" s="84"/>
      <c r="D29" s="84"/>
      <c r="E29" s="84"/>
      <c r="F29" s="1232"/>
      <c r="G29" s="1232"/>
      <c r="H29" s="84"/>
      <c r="I29" s="1232"/>
      <c r="J29" s="1232"/>
      <c r="K29" s="84"/>
      <c r="L29" s="84"/>
    </row>
    <row r="30" spans="1:14" ht="15.75">
      <c r="A30" s="84"/>
      <c r="B30" s="238" t="s">
        <v>615</v>
      </c>
      <c r="C30" s="84"/>
      <c r="D30" s="84"/>
      <c r="E30" s="84"/>
      <c r="F30" s="84"/>
      <c r="G30" s="84"/>
      <c r="H30" s="84"/>
      <c r="I30" s="84"/>
      <c r="J30" s="84"/>
      <c r="K30" s="84"/>
      <c r="L30" s="84"/>
    </row>
    <row r="31" spans="1:14">
      <c r="A31" s="84"/>
      <c r="B31" s="84"/>
      <c r="C31" s="84"/>
      <c r="D31" s="84"/>
      <c r="E31" s="84"/>
      <c r="F31" s="84"/>
      <c r="G31" s="84"/>
      <c r="H31" s="84"/>
      <c r="I31" s="84"/>
      <c r="J31" s="84"/>
      <c r="K31" s="84"/>
      <c r="L31" s="84"/>
    </row>
    <row r="32" spans="1:14">
      <c r="B32" s="83" t="s">
        <v>1053</v>
      </c>
      <c r="C32" s="83"/>
      <c r="D32" s="83"/>
      <c r="E32" s="83"/>
      <c r="F32" s="83"/>
      <c r="G32" s="83"/>
      <c r="H32" s="83"/>
      <c r="I32" s="83"/>
      <c r="J32" s="83"/>
      <c r="K32" s="83"/>
      <c r="L32" s="83"/>
      <c r="M32" s="83"/>
      <c r="N32" s="83"/>
    </row>
    <row r="33" spans="2:14">
      <c r="B33" s="83" t="s">
        <v>884</v>
      </c>
      <c r="C33" s="83"/>
      <c r="D33" s="83"/>
      <c r="E33" s="83"/>
      <c r="F33" s="83"/>
      <c r="G33" s="83"/>
      <c r="H33" s="83"/>
      <c r="I33" s="83"/>
      <c r="J33" s="83"/>
      <c r="K33" s="83"/>
      <c r="L33" s="83"/>
      <c r="M33" s="83"/>
      <c r="N33" s="83"/>
    </row>
    <row r="34" spans="2:14">
      <c r="B34" s="84"/>
      <c r="C34" s="84"/>
      <c r="D34" s="84"/>
      <c r="E34" s="84"/>
      <c r="F34" s="84"/>
      <c r="G34" s="84"/>
      <c r="H34" s="84"/>
      <c r="I34" s="84"/>
      <c r="J34" s="84"/>
      <c r="K34" s="84"/>
      <c r="L34" s="84"/>
      <c r="M34" s="84"/>
      <c r="N34" s="84"/>
    </row>
  </sheetData>
  <mergeCells count="8">
    <mergeCell ref="F29:G29"/>
    <mergeCell ref="I29:J29"/>
    <mergeCell ref="F24:G24"/>
    <mergeCell ref="I24:J24"/>
    <mergeCell ref="F25:G25"/>
    <mergeCell ref="I25:J25"/>
    <mergeCell ref="F27:G27"/>
    <mergeCell ref="I27:J27"/>
  </mergeCells>
  <phoneticPr fontId="0" type="noConversion"/>
  <conditionalFormatting sqref="K14 K12 K16 K18 K21 I25:J25 F25:G25">
    <cfRule type="cellIs" dxfId="15" priority="1" stopIfTrue="1" operator="lessThanOrEqual">
      <formula>0</formula>
    </cfRule>
  </conditionalFormatting>
  <printOptions horizontalCentered="1" verticalCentered="1"/>
  <pageMargins left="0.5" right="0.5" top="1.18" bottom="0.61" header="0.52" footer="0.25"/>
  <pageSetup scale="74"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PLCOMPARISONS_Button20_Click">
                <anchor moveWithCells="1">
                  <from>
                    <xdr:col>0</xdr:col>
                    <xdr:colOff>19050</xdr:colOff>
                    <xdr:row>0</xdr:row>
                    <xdr:rowOff>28575</xdr:rowOff>
                  </from>
                  <to>
                    <xdr:col>2</xdr:col>
                    <xdr:colOff>371475</xdr:colOff>
                    <xdr:row>1</xdr:row>
                    <xdr:rowOff>285750</xdr:rowOff>
                  </to>
                </anchor>
              </controlPr>
            </control>
          </mc:Choice>
        </mc:AlternateContent>
        <mc:AlternateContent xmlns:mc="http://schemas.openxmlformats.org/markup-compatibility/2006">
          <mc:Choice Requires="x14">
            <control shapeId="54274" r:id="rId6" name="Button 2">
              <controlPr defaultSize="0" print="0" autoFill="0" autoPict="0" macro="[0]!print_sheet">
                <anchor moveWithCells="1">
                  <from>
                    <xdr:col>11</xdr:col>
                    <xdr:colOff>609600</xdr:colOff>
                    <xdr:row>0</xdr:row>
                    <xdr:rowOff>114300</xdr:rowOff>
                  </from>
                  <to>
                    <xdr:col>13</xdr:col>
                    <xdr:colOff>542925</xdr:colOff>
                    <xdr:row>3</xdr:row>
                    <xdr:rowOff>66675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6">
    <tabColor indexed="61"/>
    <pageSetUpPr fitToPage="1"/>
  </sheetPr>
  <dimension ref="A1:L50"/>
  <sheetViews>
    <sheetView showGridLines="0" showRowColHeaders="0" showRuler="0" view="pageLayout" zoomScale="70" zoomScaleNormal="75" zoomScalePageLayoutView="70" workbookViewId="0"/>
  </sheetViews>
  <sheetFormatPr defaultColWidth="9.140625" defaultRowHeight="12.75"/>
  <cols>
    <col min="1" max="1" width="41" bestFit="1" customWidth="1"/>
    <col min="2" max="2" width="20.7109375" customWidth="1"/>
    <col min="3" max="3" width="3.7109375" customWidth="1"/>
    <col min="4" max="4" width="20.7109375" customWidth="1"/>
    <col min="5" max="5" width="3.7109375" customWidth="1"/>
    <col min="6" max="6" width="20.7109375" customWidth="1"/>
    <col min="7" max="7" width="3.7109375" customWidth="1"/>
    <col min="8" max="8" width="20.7109375" customWidth="1"/>
  </cols>
  <sheetData>
    <row r="1" spans="1:12" ht="26.1" customHeight="1">
      <c r="E1" s="190" t="str">
        <f>REPT('BASIC CLIENT INFO'!B2,1)</f>
        <v/>
      </c>
    </row>
    <row r="2" spans="1:12" ht="26.1" customHeight="1">
      <c r="A2" s="31"/>
      <c r="D2" s="193" t="str">
        <f>REPT('BASIC CLIENT INFO'!B3,1)</f>
        <v>Survey #</v>
      </c>
      <c r="E2" s="195"/>
      <c r="F2" s="194" t="str">
        <f>REPT('BASIC CLIENT INFO'!D3,1)</f>
        <v/>
      </c>
    </row>
    <row r="3" spans="1:12" ht="29.25" customHeight="1" thickBot="1">
      <c r="B3" s="14"/>
      <c r="C3" s="1236" t="s">
        <v>492</v>
      </c>
      <c r="D3" s="1236"/>
      <c r="E3" s="1236"/>
      <c r="F3" s="1236"/>
      <c r="G3" s="1236"/>
      <c r="H3" s="179"/>
      <c r="I3" s="16"/>
      <c r="L3" s="16"/>
    </row>
    <row r="4" spans="1:12" ht="18.75" thickBot="1">
      <c r="A4" s="5" t="s">
        <v>224</v>
      </c>
      <c r="B4" s="77">
        <f>SUM('P&amp;L COMPARISONS'!B5)</f>
        <v>2025</v>
      </c>
      <c r="C4" s="78"/>
      <c r="D4" s="79">
        <f>SUM('P&amp;L COMPARISONS'!E5)</f>
        <v>2024</v>
      </c>
      <c r="E4" s="16"/>
      <c r="F4" s="79">
        <f>SUM('P&amp;L COMPARISONS'!H5)</f>
        <v>2023</v>
      </c>
      <c r="G4" s="16"/>
      <c r="H4" s="79">
        <f>SUM('P&amp;L COMPARISONS'!K5)</f>
        <v>2022</v>
      </c>
    </row>
    <row r="5" spans="1:12" ht="15.75">
      <c r="A5" s="5"/>
      <c r="B5" s="72"/>
      <c r="C5" s="7"/>
      <c r="D5" s="73"/>
      <c r="E5" s="16"/>
      <c r="F5" s="73"/>
      <c r="G5" s="16"/>
      <c r="H5" s="73"/>
    </row>
    <row r="6" spans="1:12" s="5" customFormat="1">
      <c r="A6" s="5" t="s">
        <v>243</v>
      </c>
      <c r="B6" s="224">
        <f>SUM('P&amp;L COMPARISONS'!B6)</f>
        <v>12</v>
      </c>
      <c r="C6" s="226"/>
      <c r="D6" s="81">
        <f>SUM('BALANCE SHT COMPARISONS'!F5)</f>
        <v>12</v>
      </c>
      <c r="E6" s="80"/>
      <c r="F6" s="81">
        <f>SUM('P&amp;L COMPARISONS'!H6)</f>
        <v>12</v>
      </c>
      <c r="G6" s="80"/>
      <c r="H6" s="81">
        <f>SUM('P&amp;L COMPARISONS'!K6)</f>
        <v>12</v>
      </c>
    </row>
    <row r="7" spans="1:12" s="5" customFormat="1" ht="15">
      <c r="A7" s="5" t="s">
        <v>462</v>
      </c>
      <c r="B7" s="82">
        <f>SUM(365/12)*B6</f>
        <v>365</v>
      </c>
      <c r="C7" s="83"/>
      <c r="D7" s="82">
        <f>SUM(365/12)*D6</f>
        <v>365</v>
      </c>
      <c r="E7" s="82"/>
      <c r="F7" s="82">
        <f>SUM(365/12)*F6</f>
        <v>365</v>
      </c>
      <c r="G7" s="82"/>
      <c r="H7" s="82">
        <f>SUM(365/12)*H6</f>
        <v>365</v>
      </c>
    </row>
    <row r="8" spans="1:12" ht="15">
      <c r="B8" s="84"/>
      <c r="C8" s="84"/>
      <c r="D8" s="84"/>
      <c r="E8" s="84"/>
      <c r="F8" s="84"/>
      <c r="G8" s="84"/>
      <c r="H8" s="84"/>
    </row>
    <row r="9" spans="1:12" ht="15.75">
      <c r="A9" s="3" t="s">
        <v>460</v>
      </c>
      <c r="B9" s="85">
        <f>SUM('BALANCE SHT COMPARISONS'!C18)</f>
        <v>0</v>
      </c>
      <c r="C9" s="84"/>
      <c r="D9" s="85">
        <f>SUM('BALANCE SHT COMPARISONS'!F18)</f>
        <v>0</v>
      </c>
      <c r="E9" s="86"/>
      <c r="F9" s="85">
        <f>SUM('BALANCE SHT COMPARISONS'!I18)</f>
        <v>0</v>
      </c>
      <c r="G9" s="86"/>
      <c r="H9" s="85">
        <f>SUM('BALANCE SHT COMPARISONS'!L18)</f>
        <v>0</v>
      </c>
    </row>
    <row r="10" spans="1:12" ht="15.75">
      <c r="A10" s="3"/>
      <c r="B10" s="84"/>
      <c r="C10" s="84"/>
      <c r="D10" s="84"/>
      <c r="E10" s="84"/>
      <c r="F10" s="84"/>
      <c r="G10" s="84"/>
      <c r="H10" s="84"/>
    </row>
    <row r="11" spans="1:12" ht="15.75">
      <c r="A11" s="3" t="s">
        <v>461</v>
      </c>
      <c r="B11" s="85">
        <f>SUM('BALANCE SHT COMPARISONS'!C39)</f>
        <v>0</v>
      </c>
      <c r="C11" s="84"/>
      <c r="D11" s="85">
        <f>SUM('BALANCE SHT COMPARISONS'!F39)</f>
        <v>0</v>
      </c>
      <c r="E11" s="86"/>
      <c r="F11" s="85">
        <f>SUM('BALANCE SHT COMPARISONS'!I39)</f>
        <v>0</v>
      </c>
      <c r="G11" s="86"/>
      <c r="H11" s="85">
        <f>SUM('BALANCE SHT COMPARISONS'!L39)</f>
        <v>0</v>
      </c>
    </row>
    <row r="12" spans="1:12" ht="16.5" thickBot="1">
      <c r="A12" s="3"/>
      <c r="B12" s="84"/>
      <c r="C12" s="84"/>
      <c r="D12" s="84"/>
      <c r="E12" s="84"/>
      <c r="F12" s="84"/>
      <c r="G12" s="84"/>
      <c r="H12" s="84"/>
    </row>
    <row r="13" spans="1:12" ht="16.5" thickBot="1">
      <c r="A13" s="3" t="s">
        <v>474</v>
      </c>
      <c r="B13" s="87">
        <f>SUM(B9)-B11</f>
        <v>0</v>
      </c>
      <c r="C13" s="84"/>
      <c r="D13" s="88">
        <f>SUM(D9)-D11</f>
        <v>0</v>
      </c>
      <c r="E13" s="25"/>
      <c r="F13" s="87">
        <f>SUM(F9)-F11</f>
        <v>0</v>
      </c>
      <c r="G13" s="25"/>
      <c r="H13" s="87">
        <f>SUM(H9)-H11</f>
        <v>0</v>
      </c>
    </row>
    <row r="14" spans="1:12" ht="15">
      <c r="A14" s="24"/>
      <c r="B14" s="84"/>
      <c r="C14" s="84"/>
      <c r="D14" s="84"/>
      <c r="E14" s="84"/>
      <c r="F14" s="84"/>
      <c r="G14" s="84"/>
      <c r="H14" s="84"/>
    </row>
    <row r="15" spans="1:12" ht="15.75">
      <c r="A15" s="3" t="s">
        <v>316</v>
      </c>
      <c r="B15" s="85">
        <f>SUM('BALANCE SHT COMPARISONS'!C7)</f>
        <v>0</v>
      </c>
      <c r="C15" s="84"/>
      <c r="D15" s="85">
        <f>SUM('BALANCE SHT COMPARISONS'!F7)</f>
        <v>0</v>
      </c>
      <c r="E15" s="86"/>
      <c r="F15" s="85">
        <f>SUM('BALANCE SHT COMPARISONS'!I7)</f>
        <v>0</v>
      </c>
      <c r="G15" s="86"/>
      <c r="H15" s="85">
        <f>SUM('BALANCE SHT COMPARISONS'!L7)</f>
        <v>0</v>
      </c>
    </row>
    <row r="16" spans="1:12" ht="15">
      <c r="A16" s="24"/>
      <c r="B16" s="84"/>
      <c r="C16" s="84"/>
      <c r="D16" s="84"/>
      <c r="E16" s="84"/>
      <c r="F16" s="84"/>
      <c r="G16" s="84"/>
      <c r="H16" s="84"/>
    </row>
    <row r="17" spans="1:8" ht="15.75">
      <c r="A17" s="3" t="s">
        <v>463</v>
      </c>
      <c r="B17" s="85">
        <f>SUM('P&amp;L COMPARISONS'!B37)</f>
        <v>267337</v>
      </c>
      <c r="C17" s="84"/>
      <c r="D17" s="85">
        <f>SUM('P&amp;L COMPARISONS'!E37)</f>
        <v>300778</v>
      </c>
      <c r="E17" s="89"/>
      <c r="F17" s="85">
        <f>SUM('P&amp;L COMPARISONS'!H37)</f>
        <v>324886</v>
      </c>
      <c r="G17" s="89"/>
      <c r="H17" s="85">
        <f>SUM('P&amp;L COMPARISONS'!K37)</f>
        <v>230828</v>
      </c>
    </row>
    <row r="18" spans="1:8" ht="15">
      <c r="A18" s="24"/>
      <c r="B18" s="84"/>
      <c r="C18" s="84"/>
      <c r="D18" s="84"/>
      <c r="E18" s="89"/>
      <c r="F18" s="84"/>
      <c r="G18" s="89"/>
      <c r="H18" s="84"/>
    </row>
    <row r="19" spans="1:8" ht="15.75">
      <c r="A19" s="3" t="s">
        <v>464</v>
      </c>
      <c r="B19" s="85">
        <f>SUM('P&amp;L COMPARISONS'!B15,'P&amp;L COMPARISONS'!B25,'P&amp;L COMPARISONS'!B34)</f>
        <v>-267337</v>
      </c>
      <c r="C19" s="84"/>
      <c r="D19" s="85">
        <f>SUM('P&amp;L COMPARISONS'!E15,'P&amp;L COMPARISONS'!E25,'P&amp;L COMPARISONS'!E34)</f>
        <v>-300778</v>
      </c>
      <c r="E19" s="89"/>
      <c r="F19" s="85">
        <f>SUM('P&amp;L COMPARISONS'!H15,'P&amp;L COMPARISONS'!H25,'P&amp;L COMPARISONS'!H34)</f>
        <v>-324886</v>
      </c>
      <c r="G19" s="89"/>
      <c r="H19" s="85">
        <f>SUM('P&amp;L COMPARISONS'!K15,'P&amp;L COMPARISONS'!K25,'P&amp;L COMPARISONS'!K34)</f>
        <v>-230828</v>
      </c>
    </row>
    <row r="20" spans="1:8" ht="15">
      <c r="A20" s="24"/>
      <c r="B20" s="84"/>
      <c r="C20" s="84"/>
      <c r="D20" s="84"/>
      <c r="E20" s="84"/>
      <c r="F20" s="84"/>
      <c r="G20" s="84"/>
      <c r="H20" s="84"/>
    </row>
    <row r="21" spans="1:8" ht="15.75">
      <c r="A21" s="3" t="s">
        <v>465</v>
      </c>
      <c r="B21" s="85">
        <f>SUM(B19)/B7</f>
        <v>-732.43013698630136</v>
      </c>
      <c r="C21" s="84"/>
      <c r="D21" s="85">
        <f>SUM(D19)/D7</f>
        <v>-824.04931506849312</v>
      </c>
      <c r="E21" s="86"/>
      <c r="F21" s="85">
        <f>SUM(F19)/F7</f>
        <v>-890.09863013698634</v>
      </c>
      <c r="G21" s="86"/>
      <c r="H21" s="85">
        <f>SUM(H19)/H7</f>
        <v>-632.40547945205481</v>
      </c>
    </row>
    <row r="22" spans="1:8" ht="15">
      <c r="A22" s="90" t="s">
        <v>466</v>
      </c>
      <c r="B22" s="84"/>
      <c r="C22" s="84"/>
      <c r="D22" s="84"/>
      <c r="E22" s="84"/>
      <c r="F22" s="84"/>
      <c r="G22" s="84"/>
      <c r="H22" s="84"/>
    </row>
    <row r="23" spans="1:8" ht="15.75" thickBot="1">
      <c r="A23" s="90"/>
      <c r="B23" s="84"/>
      <c r="C23" s="84"/>
      <c r="D23" s="84"/>
      <c r="E23" s="84"/>
      <c r="F23" s="84"/>
      <c r="G23" s="84"/>
      <c r="H23" s="84"/>
    </row>
    <row r="24" spans="1:8" ht="16.5" thickBot="1">
      <c r="A24" s="3" t="s">
        <v>473</v>
      </c>
      <c r="B24" s="1040">
        <f>IFERROR(SUM(B13)/B210,0)</f>
        <v>0</v>
      </c>
      <c r="C24" s="84"/>
      <c r="D24" s="1040">
        <f>IFERROR(SUM(D13)/D210,0)</f>
        <v>0</v>
      </c>
      <c r="E24" s="92"/>
      <c r="F24" s="1040">
        <f>IFERROR(SUM(F13)/F210,0)</f>
        <v>0</v>
      </c>
      <c r="G24" s="92"/>
      <c r="H24" s="1040">
        <f>IFERROR(SUM(H13)/H210,0)</f>
        <v>0</v>
      </c>
    </row>
    <row r="25" spans="1:8">
      <c r="A25" s="90" t="s">
        <v>481</v>
      </c>
      <c r="E25" s="93"/>
    </row>
    <row r="26" spans="1:8" ht="15">
      <c r="A26" s="24"/>
    </row>
    <row r="27" spans="1:8" ht="15">
      <c r="A27" s="24"/>
      <c r="E27" s="94"/>
    </row>
    <row r="28" spans="1:8" ht="15.75">
      <c r="A28" s="3" t="s">
        <v>467</v>
      </c>
      <c r="B28" s="95">
        <f>SUM(B15/B7)</f>
        <v>0</v>
      </c>
      <c r="D28" s="95">
        <f>SUM(D15/D7)</f>
        <v>0</v>
      </c>
      <c r="F28" s="95">
        <f>SUM(F15/F7)</f>
        <v>0</v>
      </c>
      <c r="H28" s="95">
        <f>SUM(H15/H7)</f>
        <v>0</v>
      </c>
    </row>
    <row r="29" spans="1:8" ht="15">
      <c r="A29" s="90" t="s">
        <v>476</v>
      </c>
      <c r="B29" s="24"/>
      <c r="D29" s="24"/>
      <c r="E29" s="94"/>
      <c r="F29" s="24"/>
      <c r="H29" s="24"/>
    </row>
    <row r="30" spans="1:8" ht="15">
      <c r="A30" s="90"/>
      <c r="B30" s="24"/>
      <c r="D30" s="24"/>
      <c r="E30" s="94"/>
      <c r="F30" s="24"/>
      <c r="H30" s="24"/>
    </row>
    <row r="31" spans="1:8" ht="15.75">
      <c r="A31" s="3" t="s">
        <v>468</v>
      </c>
      <c r="B31" s="95">
        <f>SUM('BALANCE SHT COMPARISONS'!C12)</f>
        <v>0</v>
      </c>
      <c r="D31" s="95">
        <f>SUM('BALANCE SHT COMPARISONS'!F12)</f>
        <v>0</v>
      </c>
      <c r="F31" s="95">
        <f>SUM('BALANCE SHT COMPARISONS'!I12)</f>
        <v>0</v>
      </c>
      <c r="H31" s="95">
        <f>SUM('BALANCE SHT COMPARISONS'!L12)</f>
        <v>0</v>
      </c>
    </row>
    <row r="32" spans="1:8" ht="16.5" thickBot="1">
      <c r="A32" s="3"/>
      <c r="B32" s="3"/>
      <c r="D32" s="3"/>
      <c r="E32" s="94"/>
      <c r="F32" s="3"/>
      <c r="H32" s="3"/>
    </row>
    <row r="33" spans="1:8" ht="16.5" thickBot="1">
      <c r="A33" s="3" t="s">
        <v>469</v>
      </c>
      <c r="B33" s="91">
        <f>IFERROR(SUM(B31/B28),0)</f>
        <v>0</v>
      </c>
      <c r="D33" s="91">
        <f>IFERROR(SUM(D31/D28),0)</f>
        <v>0</v>
      </c>
      <c r="F33" s="91">
        <f>IFERROR(SUM(F31/F28),0)</f>
        <v>0</v>
      </c>
      <c r="H33" s="91">
        <f>IFERROR(SUM(H31/H28),0)</f>
        <v>0</v>
      </c>
    </row>
    <row r="34" spans="1:8" ht="15.75">
      <c r="A34" s="90" t="s">
        <v>477</v>
      </c>
      <c r="B34" s="3"/>
      <c r="D34" s="3"/>
      <c r="E34" s="94"/>
      <c r="F34" s="3"/>
      <c r="H34" s="3"/>
    </row>
    <row r="35" spans="1:8" ht="15.75">
      <c r="A35" s="90"/>
      <c r="B35" s="3"/>
      <c r="D35" s="3"/>
      <c r="E35" s="94"/>
      <c r="F35" s="3"/>
      <c r="H35" s="3"/>
    </row>
    <row r="36" spans="1:8" ht="15.75">
      <c r="A36" s="3" t="s">
        <v>472</v>
      </c>
      <c r="B36" s="96">
        <f>SUM(B33)</f>
        <v>0</v>
      </c>
      <c r="D36" s="96">
        <f>SUM(D33)</f>
        <v>0</v>
      </c>
      <c r="F36" s="96">
        <f>SUM(F33)</f>
        <v>0</v>
      </c>
      <c r="H36" s="96">
        <f>SUM(H33)</f>
        <v>0</v>
      </c>
    </row>
    <row r="37" spans="1:8" ht="15.75">
      <c r="A37" s="90" t="s">
        <v>478</v>
      </c>
      <c r="B37" s="3"/>
      <c r="D37" s="3"/>
      <c r="E37" s="94"/>
      <c r="F37" s="3"/>
      <c r="H37" s="3"/>
    </row>
    <row r="38" spans="1:8" ht="15.75">
      <c r="A38" s="90"/>
      <c r="B38" s="3"/>
      <c r="D38" s="3"/>
      <c r="E38" s="94"/>
      <c r="F38" s="3"/>
      <c r="H38" s="3"/>
    </row>
    <row r="39" spans="1:8" ht="15.75">
      <c r="A39" s="3" t="s">
        <v>471</v>
      </c>
      <c r="B39" s="95">
        <f>SUM(B13)</f>
        <v>0</v>
      </c>
      <c r="D39" s="95">
        <f>SUM(D13)</f>
        <v>0</v>
      </c>
      <c r="F39" s="95">
        <f>SUM(F13)</f>
        <v>0</v>
      </c>
      <c r="H39" s="95">
        <f>SUM(H13)</f>
        <v>0</v>
      </c>
    </row>
    <row r="40" spans="1:8" ht="16.5" thickBot="1">
      <c r="A40" s="3"/>
      <c r="B40" s="3"/>
      <c r="D40" s="3"/>
      <c r="E40" s="94"/>
      <c r="F40" s="3"/>
      <c r="H40" s="3"/>
    </row>
    <row r="41" spans="1:8" ht="16.5" thickBot="1">
      <c r="A41" s="3" t="s">
        <v>470</v>
      </c>
      <c r="B41" s="87">
        <f>SUM(B33*B21)</f>
        <v>0</v>
      </c>
      <c r="D41" s="87">
        <f>SUM(D33*D21)</f>
        <v>0</v>
      </c>
      <c r="F41" s="87">
        <f>SUM(F33*F21)</f>
        <v>0</v>
      </c>
      <c r="H41" s="87">
        <f>SUM(H33*H21)</f>
        <v>0</v>
      </c>
    </row>
    <row r="42" spans="1:8" ht="15.75">
      <c r="A42" s="90" t="s">
        <v>479</v>
      </c>
      <c r="B42" s="3"/>
      <c r="D42" s="3"/>
      <c r="E42" s="94"/>
      <c r="F42" s="3"/>
      <c r="H42" s="3"/>
    </row>
    <row r="43" spans="1:8" ht="16.5" thickBot="1">
      <c r="A43" s="90"/>
      <c r="B43" s="3"/>
      <c r="D43" s="3"/>
      <c r="E43" s="94"/>
      <c r="F43" s="3"/>
      <c r="H43" s="3"/>
    </row>
    <row r="44" spans="1:8" ht="16.5" thickBot="1">
      <c r="A44" s="3" t="s">
        <v>475</v>
      </c>
      <c r="B44" s="87">
        <f>SUM(B39-B41)</f>
        <v>0</v>
      </c>
      <c r="D44" s="87">
        <f>SUM(D39-D41)</f>
        <v>0</v>
      </c>
      <c r="F44" s="87">
        <f>SUM(F39-F41)</f>
        <v>0</v>
      </c>
      <c r="H44" s="87">
        <f>SUM(H39-H41)</f>
        <v>0</v>
      </c>
    </row>
    <row r="45" spans="1:8">
      <c r="A45" s="90" t="s">
        <v>480</v>
      </c>
      <c r="D45" s="97"/>
    </row>
    <row r="46" spans="1:8" ht="15">
      <c r="A46" s="24"/>
    </row>
    <row r="47" spans="1:8" ht="15">
      <c r="A47" s="24"/>
    </row>
    <row r="48" spans="1:8" ht="15">
      <c r="A48" s="24"/>
    </row>
    <row r="49" spans="1:1" ht="15">
      <c r="A49" s="24"/>
    </row>
    <row r="50" spans="1:1" ht="15">
      <c r="A50" s="24"/>
    </row>
  </sheetData>
  <mergeCells count="1">
    <mergeCell ref="C3:G3"/>
  </mergeCells>
  <phoneticPr fontId="3" type="noConversion"/>
  <conditionalFormatting sqref="B9:B44 D9:D44 F9:F44 H9:H44">
    <cfRule type="cellIs" dxfId="14" priority="1" stopIfTrue="1" operator="lessThan">
      <formula>0</formula>
    </cfRule>
  </conditionalFormatting>
  <printOptions horizontalCentered="1" verticalCentered="1"/>
  <pageMargins left="0.5" right="0.5" top="1.18" bottom="0.61" header="0.52" footer="0.25"/>
  <pageSetup scale="67"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PLCOMPARISONS_Button20_Click">
                <anchor moveWithCells="1">
                  <from>
                    <xdr:col>0</xdr:col>
                    <xdr:colOff>9525</xdr:colOff>
                    <xdr:row>0</xdr:row>
                    <xdr:rowOff>9525</xdr:rowOff>
                  </from>
                  <to>
                    <xdr:col>0</xdr:col>
                    <xdr:colOff>1438275</xdr:colOff>
                    <xdr:row>1</xdr:row>
                    <xdr:rowOff>161925</xdr:rowOff>
                  </to>
                </anchor>
              </controlPr>
            </control>
          </mc:Choice>
        </mc:AlternateContent>
        <mc:AlternateContent xmlns:mc="http://schemas.openxmlformats.org/markup-compatibility/2006">
          <mc:Choice Requires="x14">
            <control shapeId="10243" r:id="rId6" name="Button 3">
              <controlPr defaultSize="0" print="0" autoFill="0" autoPict="0" macro="[0]!print_sheet">
                <anchor moveWithCells="1">
                  <from>
                    <xdr:col>9</xdr:col>
                    <xdr:colOff>123825</xdr:colOff>
                    <xdr:row>0</xdr:row>
                    <xdr:rowOff>200025</xdr:rowOff>
                  </from>
                  <to>
                    <xdr:col>11</xdr:col>
                    <xdr:colOff>133350</xdr:colOff>
                    <xdr:row>1</xdr:row>
                    <xdr:rowOff>285750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7">
    <tabColor indexed="61"/>
    <pageSetUpPr fitToPage="1"/>
  </sheetPr>
  <dimension ref="A1:O58"/>
  <sheetViews>
    <sheetView showGridLines="0" showRowColHeaders="0" showRuler="0" view="pageLayout" zoomScale="70" zoomScaleNormal="75" zoomScalePageLayoutView="70" workbookViewId="0">
      <selection activeCell="C3" sqref="C3"/>
    </sheetView>
  </sheetViews>
  <sheetFormatPr defaultColWidth="9.140625" defaultRowHeight="12.75"/>
  <cols>
    <col min="1" max="1" width="48.28515625" customWidth="1"/>
    <col min="2" max="2" width="3.7109375" customWidth="1"/>
    <col min="3" max="3" width="18.7109375" customWidth="1"/>
    <col min="4" max="4" width="13.7109375" style="11" customWidth="1"/>
    <col min="5" max="5" width="3.7109375" style="11" customWidth="1"/>
    <col min="6" max="6" width="18.7109375" customWidth="1"/>
    <col min="7" max="7" width="13.7109375" customWidth="1"/>
    <col min="8" max="8" width="3.7109375" customWidth="1"/>
    <col min="9" max="9" width="18.7109375" customWidth="1"/>
    <col min="10" max="10" width="13.7109375" customWidth="1"/>
    <col min="11" max="11" width="3.7109375" customWidth="1"/>
    <col min="12" max="12" width="18.7109375" customWidth="1"/>
    <col min="13" max="13" width="13.7109375" customWidth="1"/>
    <col min="14" max="14" width="3.7109375" customWidth="1"/>
  </cols>
  <sheetData>
    <row r="1" spans="1:15" ht="28.5" customHeight="1">
      <c r="G1" s="190" t="str">
        <f>REPT('BASIC CLIENT INFO'!B2,1)</f>
        <v/>
      </c>
    </row>
    <row r="2" spans="1:15" ht="26.1" customHeight="1">
      <c r="A2" s="31"/>
      <c r="F2" s="193" t="str">
        <f>REPT('BASIC CLIENT INFO'!B3,1)</f>
        <v>Survey #</v>
      </c>
      <c r="G2" s="1237" t="str">
        <f>REPT('BASIC CLIENT INFO'!D3,1)</f>
        <v/>
      </c>
      <c r="H2" s="1237"/>
    </row>
    <row r="3" spans="1:15" ht="26.1" customHeight="1" thickBot="1">
      <c r="D3" s="1187" t="s">
        <v>498</v>
      </c>
      <c r="E3" s="1187"/>
      <c r="F3" s="1187"/>
      <c r="G3" s="1187"/>
      <c r="H3" s="1187"/>
      <c r="I3" s="1187"/>
      <c r="J3" s="1187"/>
      <c r="K3" s="1187"/>
    </row>
    <row r="4" spans="1:15" ht="18.75" thickBot="1">
      <c r="A4" s="5" t="s">
        <v>224</v>
      </c>
      <c r="B4" s="5"/>
      <c r="C4" s="77">
        <f>SUM('P&amp;L COMPARISONS'!B5)</f>
        <v>2025</v>
      </c>
      <c r="D4" s="98"/>
      <c r="E4" s="98"/>
      <c r="F4" s="79">
        <f>SUM('P&amp;L COMPARISONS'!E5)</f>
        <v>2024</v>
      </c>
      <c r="G4" s="16"/>
      <c r="H4" s="16"/>
      <c r="I4" s="6">
        <f>SUM('P&amp;L COMPARISONS'!H5)</f>
        <v>2023</v>
      </c>
      <c r="J4" s="16"/>
      <c r="K4" s="16"/>
      <c r="L4" s="6">
        <f>SUM('P&amp;L COMPARISONS'!K5)</f>
        <v>2022</v>
      </c>
    </row>
    <row r="5" spans="1:15" ht="15.75">
      <c r="A5" s="5"/>
      <c r="B5" s="5"/>
      <c r="C5" s="72"/>
      <c r="D5" s="61"/>
      <c r="E5" s="61"/>
      <c r="F5" s="73"/>
      <c r="G5" s="16"/>
      <c r="H5" s="16"/>
      <c r="I5" s="73"/>
      <c r="J5" s="16"/>
      <c r="K5" s="16"/>
      <c r="L5" s="73"/>
    </row>
    <row r="6" spans="1:15">
      <c r="A6" s="5" t="s">
        <v>243</v>
      </c>
      <c r="B6" s="5"/>
      <c r="C6" s="224">
        <f>SUM('P&amp;L COMPARISONS'!B6)</f>
        <v>12</v>
      </c>
      <c r="D6" s="225"/>
      <c r="E6" s="225"/>
      <c r="F6" s="81">
        <f>SUM('BALANCE SHT COMPARISONS'!F5)</f>
        <v>12</v>
      </c>
      <c r="G6" s="80"/>
      <c r="H6" s="80"/>
      <c r="I6" s="81">
        <f>SUM('P&amp;L COMPARISONS'!H6)</f>
        <v>12</v>
      </c>
      <c r="J6" s="80"/>
      <c r="K6" s="80"/>
      <c r="L6" s="81">
        <f>SUM('P&amp;L COMPARISONS'!K6)</f>
        <v>12</v>
      </c>
      <c r="M6" s="5"/>
      <c r="N6" s="5"/>
      <c r="O6" s="5"/>
    </row>
    <row r="8" spans="1:15" ht="15.75">
      <c r="A8" s="70" t="s">
        <v>482</v>
      </c>
      <c r="B8" s="70"/>
      <c r="C8" s="17"/>
      <c r="D8" s="128"/>
      <c r="E8" s="128"/>
      <c r="F8" s="17"/>
      <c r="G8" s="17"/>
      <c r="H8" s="17"/>
      <c r="I8" s="17"/>
      <c r="J8" s="17"/>
      <c r="K8" s="17"/>
      <c r="L8" s="17"/>
      <c r="M8" s="17"/>
    </row>
    <row r="10" spans="1:15" ht="15">
      <c r="A10" s="84" t="s">
        <v>550</v>
      </c>
      <c r="C10" s="129">
        <f>SUM('BALANCE SHT COMPARISONS'!C33)/(('P&amp;L COMPARISONS'!B12+'P&amp;L COMPARISONS'!B13+'P&amp;L COMPARISONS'!B14+'P&amp;L COMPARISONS'!B21+'P&amp;L COMPARISONS'!B22+'P&amp;L COMPARISONS'!B23+'P&amp;L COMPARISONS'!B24+'P&amp;L COMPARISONS'!B31+'P&amp;L COMPARISONS'!B32+'P&amp;L COMPARISONS'!B33+'P&amp;L COMPARISONS'!B40)/((365/12)*(C6)))</f>
        <v>0</v>
      </c>
      <c r="D10" s="11" t="s">
        <v>485</v>
      </c>
      <c r="F10" s="129">
        <f>SUM('BALANCE SHT COMPARISONS'!F33)/(('P&amp;L COMPARISONS'!E12+'P&amp;L COMPARISONS'!E13+'P&amp;L COMPARISONS'!E14+'P&amp;L COMPARISONS'!E21+'P&amp;L COMPARISONS'!E22+'P&amp;L COMPARISONS'!E23+'P&amp;L COMPARISONS'!E24+'P&amp;L COMPARISONS'!E31+'P&amp;L COMPARISONS'!E32+'P&amp;L COMPARISONS'!E33+'P&amp;L COMPARISONS'!E40)/((365/12)*(F6)))</f>
        <v>0</v>
      </c>
      <c r="G10" s="11" t="s">
        <v>485</v>
      </c>
      <c r="H10" s="93"/>
      <c r="I10" s="129">
        <f>SUM('BALANCE SHT COMPARISONS'!I33)/(('P&amp;L COMPARISONS'!H12+'P&amp;L COMPARISONS'!H13+'P&amp;L COMPARISONS'!H14+'P&amp;L COMPARISONS'!H21+'P&amp;L COMPARISONS'!H22+'P&amp;L COMPARISONS'!H23+'P&amp;L COMPARISONS'!H24+'P&amp;L COMPARISONS'!H31+'P&amp;L COMPARISONS'!H32+'P&amp;L COMPARISONS'!H33+'P&amp;L COMPARISONS'!H40)/((365/12)*(I6)))</f>
        <v>0</v>
      </c>
      <c r="J10" s="11" t="s">
        <v>485</v>
      </c>
      <c r="K10" s="11"/>
      <c r="L10" s="129">
        <f>SUM('BALANCE SHT COMPARISONS'!L33)/(('P&amp;L COMPARISONS'!K12+'P&amp;L COMPARISONS'!K13+'P&amp;L COMPARISONS'!K14+'P&amp;L COMPARISONS'!K21+'P&amp;L COMPARISONS'!K22+'P&amp;L COMPARISONS'!K23+'P&amp;L COMPARISONS'!K24+'P&amp;L COMPARISONS'!K31+'P&amp;L COMPARISONS'!K32+'P&amp;L COMPARISONS'!K33+'P&amp;L COMPARISONS'!K40)/((365/12)*(L6)))</f>
        <v>0</v>
      </c>
      <c r="M10" s="11" t="s">
        <v>485</v>
      </c>
      <c r="N10" s="11"/>
      <c r="O10" s="11"/>
    </row>
    <row r="11" spans="1:15" ht="15">
      <c r="A11" s="84"/>
      <c r="C11" s="84"/>
      <c r="F11" s="84"/>
      <c r="G11" s="11"/>
      <c r="I11" s="84"/>
      <c r="J11" s="11"/>
      <c r="K11" s="11"/>
      <c r="L11" s="84"/>
      <c r="M11" s="11"/>
      <c r="N11" s="11"/>
      <c r="O11" s="11"/>
    </row>
    <row r="12" spans="1:15" ht="15">
      <c r="A12" s="84" t="s">
        <v>551</v>
      </c>
      <c r="C12" s="130" t="e">
        <f>SUM('P&amp;L COMPARISONS'!B8)/'P&amp;L COMPARISONS'!B6*12/'BALANCE SHT COMPARISONS'!C12</f>
        <v>#DIV/0!</v>
      </c>
      <c r="D12" s="11" t="s">
        <v>486</v>
      </c>
      <c r="F12" s="130" t="e">
        <f>SUM('P&amp;L COMPARISONS'!E8)/'P&amp;L COMPARISONS'!E6*12/'BALANCE SHT COMPARISONS'!F12</f>
        <v>#DIV/0!</v>
      </c>
      <c r="G12" s="11" t="s">
        <v>486</v>
      </c>
      <c r="H12" s="131"/>
      <c r="I12" s="130" t="e">
        <f>SUM('P&amp;L COMPARISONS'!H8)/'P&amp;L COMPARISONS'!H6*12/'BALANCE SHT COMPARISONS'!I12</f>
        <v>#DIV/0!</v>
      </c>
      <c r="J12" s="11" t="s">
        <v>486</v>
      </c>
      <c r="K12" s="11"/>
      <c r="L12" s="130" t="e">
        <f>SUM('P&amp;L COMPARISONS'!K8)/'P&amp;L COMPARISONS'!K6*12/'BALANCE SHT COMPARISONS'!L12</f>
        <v>#DIV/0!</v>
      </c>
      <c r="M12" s="11" t="s">
        <v>486</v>
      </c>
      <c r="N12" s="11"/>
      <c r="O12" s="11"/>
    </row>
    <row r="13" spans="1:15" ht="15">
      <c r="A13" s="84"/>
      <c r="C13" s="84"/>
      <c r="F13" s="84"/>
      <c r="G13" s="11"/>
      <c r="I13" s="84"/>
      <c r="J13" s="11"/>
      <c r="K13" s="11"/>
      <c r="L13" s="84"/>
      <c r="M13" s="11"/>
      <c r="N13" s="11"/>
      <c r="O13" s="11"/>
    </row>
    <row r="14" spans="1:15" ht="15">
      <c r="A14" s="84" t="s">
        <v>549</v>
      </c>
      <c r="C14" s="129" t="e">
        <f>SUM(365/C12)</f>
        <v>#DIV/0!</v>
      </c>
      <c r="D14" s="11" t="s">
        <v>485</v>
      </c>
      <c r="F14" s="129" t="e">
        <f>SUM(365/F12)</f>
        <v>#DIV/0!</v>
      </c>
      <c r="G14" s="11" t="s">
        <v>485</v>
      </c>
      <c r="H14" s="93"/>
      <c r="I14" s="129" t="e">
        <f>SUM(365/I12)</f>
        <v>#DIV/0!</v>
      </c>
      <c r="J14" s="11" t="s">
        <v>485</v>
      </c>
      <c r="K14" s="11"/>
      <c r="L14" s="129" t="e">
        <f>SUM(365/L12)</f>
        <v>#DIV/0!</v>
      </c>
      <c r="M14" s="11" t="s">
        <v>485</v>
      </c>
      <c r="N14" s="11"/>
      <c r="O14" s="11"/>
    </row>
    <row r="15" spans="1:15" ht="15">
      <c r="A15" s="84"/>
      <c r="C15" s="84"/>
      <c r="F15" s="84"/>
      <c r="G15" s="11"/>
      <c r="I15" s="84"/>
      <c r="J15" s="11"/>
      <c r="K15" s="11"/>
      <c r="L15" s="84"/>
      <c r="M15" s="11"/>
      <c r="N15" s="11"/>
      <c r="O15" s="11"/>
    </row>
    <row r="16" spans="1:15" ht="15">
      <c r="A16" s="84" t="s">
        <v>548</v>
      </c>
      <c r="C16" s="130" t="e">
        <f>SUM('P&amp;L COMPARISONS'!B8)/'P&amp;L COMPARISONS'!B6*12/'BALANCE SHT COMPARISONS'!C30</f>
        <v>#DIV/0!</v>
      </c>
      <c r="D16" s="11" t="s">
        <v>486</v>
      </c>
      <c r="F16" s="130" t="e">
        <f>SUM('P&amp;L COMPARISONS'!E8)/'P&amp;L COMPARISONS'!E6*12/'BALANCE SHT COMPARISONS'!F30</f>
        <v>#DIV/0!</v>
      </c>
      <c r="G16" s="11" t="s">
        <v>486</v>
      </c>
      <c r="H16" s="131"/>
      <c r="I16" s="130" t="e">
        <f>SUM('P&amp;L COMPARISONS'!H8)/'P&amp;L COMPARISONS'!H6*12/'BALANCE SHT COMPARISONS'!I30</f>
        <v>#DIV/0!</v>
      </c>
      <c r="J16" s="11" t="s">
        <v>486</v>
      </c>
      <c r="K16" s="11"/>
      <c r="L16" s="130" t="e">
        <f>SUM('P&amp;L COMPARISONS'!K8)/'P&amp;L COMPARISONS'!K6*12/'BALANCE SHT COMPARISONS'!L30</f>
        <v>#DIV/0!</v>
      </c>
      <c r="M16" s="11" t="s">
        <v>486</v>
      </c>
      <c r="N16" s="11"/>
      <c r="O16" s="11"/>
    </row>
    <row r="17" spans="1:15" ht="15">
      <c r="A17" s="84"/>
      <c r="C17" s="84"/>
      <c r="F17" s="84"/>
      <c r="G17" s="11"/>
      <c r="I17" s="84"/>
      <c r="J17" s="11"/>
      <c r="K17" s="11"/>
      <c r="L17" s="84"/>
      <c r="M17" s="11"/>
      <c r="N17" s="11"/>
      <c r="O17" s="11"/>
    </row>
    <row r="18" spans="1:15" ht="15">
      <c r="A18" s="84" t="s">
        <v>547</v>
      </c>
      <c r="C18" s="130" t="e">
        <f>SUM(('P&amp;L COMPARISONS'!B8/'P&amp;L COMPARISONS'!B6)*12)/('BALANCE SHT COMPARISONS'!C20+'BALANCE SHT COMPARISONS'!C23)</f>
        <v>#DIV/0!</v>
      </c>
      <c r="D18" s="11" t="s">
        <v>486</v>
      </c>
      <c r="F18" s="130" t="e">
        <f>SUM(('P&amp;L COMPARISONS'!E8/'P&amp;L COMPARISONS'!E6)*12)/('BALANCE SHT COMPARISONS'!F20+'BALANCE SHT COMPARISONS'!F23)</f>
        <v>#DIV/0!</v>
      </c>
      <c r="G18" s="11" t="s">
        <v>486</v>
      </c>
      <c r="H18" s="131"/>
      <c r="I18" s="130" t="e">
        <f>SUM(('P&amp;L COMPARISONS'!H8/'P&amp;L COMPARISONS'!H6)*12)/('BALANCE SHT COMPARISONS'!I20+'BALANCE SHT COMPARISONS'!I23)</f>
        <v>#DIV/0!</v>
      </c>
      <c r="J18" s="11" t="s">
        <v>486</v>
      </c>
      <c r="K18" s="11"/>
      <c r="L18" s="130" t="e">
        <f>SUM(('P&amp;L COMPARISONS'!K8/'P&amp;L COMPARISONS'!K6)*12)/('BALANCE SHT COMPARISONS'!L20+'BALANCE SHT COMPARISONS'!L23)</f>
        <v>#DIV/0!</v>
      </c>
      <c r="M18" s="11" t="s">
        <v>486</v>
      </c>
      <c r="N18" s="11"/>
      <c r="O18" s="11"/>
    </row>
    <row r="19" spans="1:15" ht="15">
      <c r="A19" s="84"/>
      <c r="C19" s="84"/>
      <c r="F19" s="84"/>
      <c r="G19" s="11"/>
      <c r="I19" s="84"/>
      <c r="J19" s="11"/>
      <c r="K19" s="11"/>
      <c r="L19" s="84"/>
      <c r="M19" s="11"/>
      <c r="N19" s="11"/>
      <c r="O19" s="11"/>
    </row>
    <row r="20" spans="1:15" ht="15">
      <c r="A20" s="84" t="s">
        <v>552</v>
      </c>
      <c r="C20" s="130" t="e">
        <f>SUM('P&amp;L COMPARISONS'!B12)/'P&amp;L COMPARISONS'!B6*12/'BALANCE SHT COMPARISONS'!C15</f>
        <v>#DIV/0!</v>
      </c>
      <c r="D20" s="11" t="s">
        <v>486</v>
      </c>
      <c r="F20" s="130" t="e">
        <f>SUM('P&amp;L COMPARISONS'!E12)/'P&amp;L COMPARISONS'!E6*12/'BALANCE SHT COMPARISONS'!F15</f>
        <v>#DIV/0!</v>
      </c>
      <c r="G20" s="11" t="s">
        <v>486</v>
      </c>
      <c r="H20" s="131"/>
      <c r="I20" s="130" t="e">
        <f>SUM('P&amp;L COMPARISONS'!H12)/'P&amp;L COMPARISONS'!H6*12/'BALANCE SHT COMPARISONS'!I15</f>
        <v>#DIV/0!</v>
      </c>
      <c r="J20" s="11" t="s">
        <v>486</v>
      </c>
      <c r="K20" s="11"/>
      <c r="L20" s="130" t="e">
        <f>SUM('P&amp;L COMPARISONS'!K12)/'P&amp;L COMPARISONS'!K6*12/'BALANCE SHT COMPARISONS'!L15</f>
        <v>#DIV/0!</v>
      </c>
      <c r="M20" s="11" t="s">
        <v>486</v>
      </c>
      <c r="N20" s="11"/>
      <c r="O20" s="11"/>
    </row>
    <row r="21" spans="1:15" ht="15">
      <c r="A21" s="84"/>
      <c r="C21" s="84"/>
      <c r="F21" s="84"/>
      <c r="G21" s="11"/>
      <c r="I21" s="84"/>
      <c r="J21" s="11"/>
      <c r="K21" s="11"/>
      <c r="L21" s="84"/>
      <c r="M21" s="11"/>
      <c r="N21" s="11"/>
      <c r="O21" s="11"/>
    </row>
    <row r="22" spans="1:15" ht="15">
      <c r="A22" s="84" t="s">
        <v>553</v>
      </c>
      <c r="C22" s="129" t="e">
        <f>SUM(365/C20)</f>
        <v>#DIV/0!</v>
      </c>
      <c r="D22" s="11" t="s">
        <v>485</v>
      </c>
      <c r="F22" s="129" t="e">
        <f>SUM(365/F20)</f>
        <v>#DIV/0!</v>
      </c>
      <c r="G22" s="11" t="s">
        <v>485</v>
      </c>
      <c r="H22" s="93"/>
      <c r="I22" s="129" t="e">
        <f>SUM(365/I20)</f>
        <v>#DIV/0!</v>
      </c>
      <c r="J22" s="11" t="s">
        <v>485</v>
      </c>
      <c r="K22" s="11"/>
      <c r="L22" s="129" t="e">
        <f>SUM(365/L20)</f>
        <v>#DIV/0!</v>
      </c>
      <c r="M22" s="11" t="s">
        <v>485</v>
      </c>
      <c r="N22" s="11"/>
      <c r="O22" s="11"/>
    </row>
    <row r="23" spans="1:15" ht="15">
      <c r="C23" s="84"/>
      <c r="F23" s="84"/>
      <c r="G23" s="11"/>
      <c r="I23" s="84"/>
      <c r="J23" s="11"/>
      <c r="K23" s="11"/>
      <c r="L23" s="84"/>
      <c r="M23" s="11"/>
      <c r="N23" s="11"/>
      <c r="O23" s="11"/>
    </row>
    <row r="24" spans="1:15" ht="15.75">
      <c r="A24" s="70" t="s">
        <v>483</v>
      </c>
      <c r="B24" s="70"/>
      <c r="C24" s="17"/>
      <c r="D24" s="128"/>
      <c r="E24" s="128"/>
      <c r="F24" s="17"/>
      <c r="G24" s="128"/>
      <c r="H24" s="17"/>
      <c r="I24" s="17"/>
      <c r="J24" s="128"/>
      <c r="K24" s="128"/>
      <c r="L24" s="17"/>
      <c r="M24" s="128"/>
      <c r="N24" s="11"/>
      <c r="O24" s="11"/>
    </row>
    <row r="25" spans="1:15">
      <c r="G25" s="11"/>
      <c r="J25" s="11"/>
      <c r="K25" s="11"/>
      <c r="M25" s="11"/>
      <c r="N25" s="11"/>
      <c r="O25" s="11"/>
    </row>
    <row r="26" spans="1:15" ht="15">
      <c r="A26" s="84" t="s">
        <v>554</v>
      </c>
      <c r="C26" s="143" t="e">
        <f>SUM('BALANCE SHT COMPARISONS'!C18)/'BALANCE SHT COMPARISONS'!C39</f>
        <v>#DIV/0!</v>
      </c>
      <c r="D26" s="11" t="s">
        <v>487</v>
      </c>
      <c r="F26" s="143" t="e">
        <f>SUM('BALANCE SHT COMPARISONS'!F18)/'BALANCE SHT COMPARISONS'!F39</f>
        <v>#DIV/0!</v>
      </c>
      <c r="G26" s="11" t="s">
        <v>487</v>
      </c>
      <c r="H26" s="134"/>
      <c r="I26" s="143" t="e">
        <f>SUM('BALANCE SHT COMPARISONS'!I18)/'BALANCE SHT COMPARISONS'!I39</f>
        <v>#DIV/0!</v>
      </c>
      <c r="J26" s="11" t="s">
        <v>487</v>
      </c>
      <c r="K26" s="11"/>
      <c r="L26" s="143" t="e">
        <f>SUM('BALANCE SHT COMPARISONS'!L18)/'BALANCE SHT COMPARISONS'!L39</f>
        <v>#DIV/0!</v>
      </c>
      <c r="M26" s="11" t="s">
        <v>487</v>
      </c>
      <c r="N26" s="11"/>
      <c r="O26" s="11"/>
    </row>
    <row r="27" spans="1:15" ht="5.25" customHeight="1">
      <c r="A27" s="84"/>
      <c r="C27" s="84"/>
      <c r="F27" s="84"/>
      <c r="G27" s="11"/>
      <c r="I27" s="84"/>
      <c r="J27" s="11"/>
      <c r="K27" s="11"/>
      <c r="L27" s="84"/>
      <c r="M27" s="11"/>
      <c r="N27" s="11"/>
      <c r="O27" s="11"/>
    </row>
    <row r="28" spans="1:15" ht="5.25" customHeight="1">
      <c r="A28" s="84"/>
      <c r="C28" s="140"/>
      <c r="F28" s="140"/>
      <c r="G28" s="11"/>
      <c r="H28" s="136"/>
      <c r="I28" s="140"/>
      <c r="J28" s="11"/>
      <c r="K28" s="11"/>
      <c r="L28" s="140"/>
      <c r="M28" s="11"/>
      <c r="N28" s="11"/>
      <c r="O28" s="11"/>
    </row>
    <row r="29" spans="1:15" ht="3" customHeight="1">
      <c r="A29" s="84"/>
      <c r="C29" s="84"/>
      <c r="F29" s="84"/>
      <c r="G29" s="11"/>
      <c r="I29" s="84"/>
      <c r="J29" s="11"/>
      <c r="K29" s="11"/>
      <c r="L29" s="84"/>
      <c r="M29" s="11"/>
      <c r="N29" s="11"/>
      <c r="O29" s="11"/>
    </row>
    <row r="30" spans="1:15" ht="15">
      <c r="A30" s="84" t="s">
        <v>957</v>
      </c>
      <c r="C30" s="143" t="e">
        <f>SUM('BALANCE SHT COMPARISONS'!C18-'BALANCE SHT COMPARISONS'!C15)/'BALANCE SHT COMPARISONS'!C39</f>
        <v>#DIV/0!</v>
      </c>
      <c r="D30" s="11" t="s">
        <v>487</v>
      </c>
      <c r="F30" s="143" t="e">
        <f>SUM('BALANCE SHT COMPARISONS'!F18-'BALANCE SHT COMPARISONS'!F15)/'BALANCE SHT COMPARISONS'!F39</f>
        <v>#DIV/0!</v>
      </c>
      <c r="G30" s="11" t="s">
        <v>487</v>
      </c>
      <c r="H30" s="134"/>
      <c r="I30" s="143" t="e">
        <f>SUM('BALANCE SHT COMPARISONS'!I18-'BALANCE SHT COMPARISONS'!I15)/'BALANCE SHT COMPARISONS'!I39</f>
        <v>#DIV/0!</v>
      </c>
      <c r="J30" s="11" t="s">
        <v>487</v>
      </c>
      <c r="K30" s="11"/>
      <c r="L30" s="143" t="e">
        <f>SUM('BALANCE SHT COMPARISONS'!L18-'BALANCE SHT COMPARISONS'!L15)/'BALANCE SHT COMPARISONS'!L39</f>
        <v>#DIV/0!</v>
      </c>
      <c r="M30" s="11" t="s">
        <v>487</v>
      </c>
      <c r="N30" s="11"/>
      <c r="O30" s="11"/>
    </row>
    <row r="31" spans="1:15" ht="15">
      <c r="A31" s="84"/>
      <c r="C31" s="84"/>
      <c r="F31" s="84"/>
      <c r="G31" s="11"/>
      <c r="I31" s="84"/>
      <c r="J31" s="11"/>
      <c r="K31" s="11"/>
      <c r="L31" s="84"/>
      <c r="M31" s="11"/>
      <c r="N31" s="11"/>
      <c r="O31" s="11"/>
    </row>
    <row r="32" spans="1:15" ht="15.75">
      <c r="A32" s="3" t="s">
        <v>562</v>
      </c>
      <c r="C32" s="137">
        <f>SUM('WORKING CAPITAL ANALYSIS'!B13)</f>
        <v>0</v>
      </c>
      <c r="F32" s="138">
        <f>SUM('WORKING CAPITAL ANALYSIS'!D39)</f>
        <v>0</v>
      </c>
      <c r="G32" s="11"/>
      <c r="H32" s="139"/>
      <c r="I32" s="138">
        <f>SUM('WORKING CAPITAL ANALYSIS'!F39)</f>
        <v>0</v>
      </c>
      <c r="J32" s="11"/>
      <c r="K32" s="11"/>
      <c r="L32" s="138">
        <f>SUM('WORKING CAPITAL ANALYSIS'!H39)</f>
        <v>0</v>
      </c>
      <c r="M32" s="11"/>
      <c r="N32" s="11"/>
      <c r="O32" s="11"/>
    </row>
    <row r="33" spans="1:15" ht="15">
      <c r="A33" s="84"/>
      <c r="C33" s="84"/>
      <c r="F33" s="84"/>
      <c r="G33" s="11"/>
      <c r="I33" s="84"/>
      <c r="J33" s="11"/>
      <c r="K33" s="11"/>
      <c r="L33" s="84"/>
      <c r="M33" s="11"/>
      <c r="N33" s="11"/>
      <c r="O33" s="11"/>
    </row>
    <row r="34" spans="1:15" ht="15">
      <c r="A34" s="24" t="s">
        <v>849</v>
      </c>
      <c r="C34" s="140" t="e">
        <f>SUM(('P&amp;L COMPARISONS'!B8/'P&amp;L COMPARISONS'!B6)*12/'COMPARATIVE ACTIVITY RATIOS'!C32)</f>
        <v>#DIV/0!</v>
      </c>
      <c r="D34" s="11" t="s">
        <v>486</v>
      </c>
      <c r="F34" s="130" t="e">
        <f>SUM(('P&amp;L COMPARISONS'!E8/'P&amp;L COMPARISONS'!E6)*12/'COMPARATIVE ACTIVITY RATIOS'!F32)</f>
        <v>#DIV/0!</v>
      </c>
      <c r="G34" s="11" t="s">
        <v>486</v>
      </c>
      <c r="H34" s="131"/>
      <c r="I34" s="130" t="e">
        <f>SUM(('P&amp;L COMPARISONS'!H8/'P&amp;L COMPARISONS'!H6)*12/'COMPARATIVE ACTIVITY RATIOS'!I32)</f>
        <v>#DIV/0!</v>
      </c>
      <c r="J34" s="11" t="s">
        <v>486</v>
      </c>
      <c r="K34" s="11"/>
      <c r="L34" s="130" t="e">
        <f>SUM(('P&amp;L COMPARISONS'!K8/'P&amp;L COMPARISONS'!K6)*12/'COMPARATIVE ACTIVITY RATIOS'!L32)</f>
        <v>#DIV/0!</v>
      </c>
      <c r="M34" s="11" t="s">
        <v>486</v>
      </c>
      <c r="N34" s="11"/>
      <c r="O34" s="11"/>
    </row>
    <row r="35" spans="1:15" ht="15">
      <c r="A35" s="84"/>
      <c r="C35" s="84"/>
      <c r="F35" s="84"/>
      <c r="G35" s="11"/>
      <c r="I35" s="84"/>
      <c r="J35" s="11"/>
      <c r="K35" s="11"/>
      <c r="L35" s="84"/>
      <c r="M35" s="11"/>
      <c r="N35" s="11"/>
      <c r="O35" s="11"/>
    </row>
    <row r="36" spans="1:15" ht="15">
      <c r="A36" s="84" t="s">
        <v>484</v>
      </c>
      <c r="C36" s="143" t="e">
        <f>SUM(C32/'BALANCE SHT COMPARISONS'!C30)</f>
        <v>#DIV/0!</v>
      </c>
      <c r="D36" s="11" t="s">
        <v>488</v>
      </c>
      <c r="F36" s="143" t="e">
        <f>SUM(F32/'BALANCE SHT COMPARISONS'!F30)</f>
        <v>#DIV/0!</v>
      </c>
      <c r="G36" s="11" t="s">
        <v>488</v>
      </c>
      <c r="H36" s="134"/>
      <c r="I36" s="143" t="e">
        <f>SUM(I32/'BALANCE SHT COMPARISONS'!I30)</f>
        <v>#DIV/0!</v>
      </c>
      <c r="J36" s="11" t="s">
        <v>488</v>
      </c>
      <c r="K36" s="11"/>
      <c r="L36" s="143" t="e">
        <f>SUM(L32/'BALANCE SHT COMPARISONS'!L30)</f>
        <v>#DIV/0!</v>
      </c>
      <c r="M36" s="11" t="s">
        <v>488</v>
      </c>
      <c r="N36" s="11"/>
      <c r="O36" s="11"/>
    </row>
    <row r="37" spans="1:15" ht="15">
      <c r="A37" s="84"/>
      <c r="C37" s="84"/>
      <c r="F37" s="84"/>
      <c r="G37" s="11"/>
      <c r="I37" s="84"/>
      <c r="J37" s="11"/>
      <c r="K37" s="11"/>
      <c r="L37" s="84"/>
      <c r="M37" s="11"/>
      <c r="N37" s="11"/>
      <c r="O37" s="11"/>
    </row>
    <row r="38" spans="1:15" ht="15">
      <c r="A38" s="84" t="s">
        <v>555</v>
      </c>
      <c r="C38" s="103" t="e">
        <f>SUM('BALANCE SHT COMPARISONS'!C18/'BALANCE SHT COMPARISONS'!C30)</f>
        <v>#DIV/0!</v>
      </c>
      <c r="D38" s="11" t="s">
        <v>460</v>
      </c>
      <c r="F38" s="103" t="e">
        <f>SUM('BALANCE SHT COMPARISONS'!F18/'BALANCE SHT COMPARISONS'!F30)</f>
        <v>#DIV/0!</v>
      </c>
      <c r="G38" s="11" t="s">
        <v>460</v>
      </c>
      <c r="H38" s="134"/>
      <c r="I38" s="103" t="e">
        <f>SUM('BALANCE SHT COMPARISONS'!I18/'BALANCE SHT COMPARISONS'!I30)</f>
        <v>#DIV/0!</v>
      </c>
      <c r="J38" s="11" t="s">
        <v>460</v>
      </c>
      <c r="K38" s="11"/>
      <c r="L38" s="103" t="e">
        <f>SUM('BALANCE SHT COMPARISONS'!L18/'BALANCE SHT COMPARISONS'!L30)</f>
        <v>#DIV/0!</v>
      </c>
      <c r="M38" s="11" t="s">
        <v>460</v>
      </c>
      <c r="N38" s="11"/>
      <c r="O38" s="11"/>
    </row>
    <row r="39" spans="1:15" ht="15">
      <c r="A39" s="84"/>
      <c r="C39" s="748"/>
      <c r="F39" s="84"/>
      <c r="G39" s="11"/>
      <c r="I39" s="84"/>
      <c r="J39" s="11"/>
      <c r="K39" s="11"/>
      <c r="L39" s="84"/>
      <c r="M39" s="11"/>
      <c r="N39" s="11"/>
      <c r="O39" s="11"/>
    </row>
    <row r="40" spans="1:15" ht="15.75">
      <c r="A40" s="3" t="s">
        <v>561</v>
      </c>
      <c r="C40" s="141" t="e">
        <f>SUM('BALANCE SHT COMPARISONS'!C10+'BALANCE SHT COMPARISONS'!C11)/('BALANCE SHT COMPARISONS'!C7/((365/12)*'BALANCE SHT COMPARISONS'!C5))</f>
        <v>#DIV/0!</v>
      </c>
      <c r="D40" s="11" t="s">
        <v>485</v>
      </c>
      <c r="F40" s="141" t="e">
        <f>SUM('BALANCE SHT COMPARISONS'!F10+'BALANCE SHT COMPARISONS'!F11)/('BALANCE SHT COMPARISONS'!F7/((365/12)*'BALANCE SHT COMPARISONS'!F5))</f>
        <v>#DIV/0!</v>
      </c>
      <c r="G40" s="11" t="s">
        <v>485</v>
      </c>
      <c r="H40" s="93"/>
      <c r="I40" s="141" t="e">
        <f>SUM('BALANCE SHT COMPARISONS'!I10+'BALANCE SHT COMPARISONS'!I11)/('BALANCE SHT COMPARISONS'!I7/((365/12)*'BALANCE SHT COMPARISONS'!I5))</f>
        <v>#DIV/0!</v>
      </c>
      <c r="J40" s="11" t="s">
        <v>485</v>
      </c>
      <c r="K40" s="11"/>
      <c r="L40" s="141" t="e">
        <f>SUM('BALANCE SHT COMPARISONS'!L10+'BALANCE SHT COMPARISONS'!L11)/('BALANCE SHT COMPARISONS'!L7/((365/12)*'BALANCE SHT COMPARISONS'!L5))</f>
        <v>#DIV/0!</v>
      </c>
      <c r="M40" s="11" t="s">
        <v>485</v>
      </c>
      <c r="N40" s="11"/>
      <c r="O40" s="11"/>
    </row>
    <row r="41" spans="1:15" ht="15">
      <c r="A41" s="227"/>
      <c r="C41" s="84"/>
      <c r="F41" s="84"/>
      <c r="I41" s="84"/>
      <c r="L41" s="84"/>
    </row>
    <row r="42" spans="1:15" ht="15.75">
      <c r="A42" s="70" t="s">
        <v>506</v>
      </c>
      <c r="B42" s="70"/>
      <c r="C42" s="109"/>
      <c r="D42" s="128"/>
      <c r="E42" s="128"/>
      <c r="F42" s="109"/>
      <c r="G42" s="17"/>
      <c r="H42" s="17"/>
      <c r="I42" s="109"/>
      <c r="J42" s="17"/>
      <c r="K42" s="17"/>
      <c r="L42" s="109"/>
      <c r="M42" s="17"/>
    </row>
    <row r="43" spans="1:15" ht="15">
      <c r="C43" s="84"/>
      <c r="F43" s="84"/>
      <c r="G43" s="11"/>
      <c r="I43" s="84"/>
      <c r="J43" s="11"/>
      <c r="L43" s="84"/>
      <c r="M43" s="11"/>
    </row>
    <row r="44" spans="1:15" ht="15.75">
      <c r="A44" s="3" t="s">
        <v>556</v>
      </c>
      <c r="C44" s="142">
        <f>SUM('BALANCE SHT COMPARISONS'!C30)-'BALANCE SHT COMPARISONS'!C46</f>
        <v>0</v>
      </c>
      <c r="F44" s="142">
        <f>SUM('BALANCE SHT COMPARISONS'!F30)-'BALANCE SHT COMPARISONS'!F46</f>
        <v>0</v>
      </c>
      <c r="G44" s="11"/>
      <c r="I44" s="142">
        <f>SUM('BALANCE SHT COMPARISONS'!I30)-'BALANCE SHT COMPARISONS'!I46</f>
        <v>0</v>
      </c>
      <c r="J44" s="11"/>
      <c r="L44" s="142">
        <f>SUM('BALANCE SHT COMPARISONS'!L30)-'BALANCE SHT COMPARISONS'!L46</f>
        <v>0</v>
      </c>
      <c r="M44" s="11"/>
    </row>
    <row r="45" spans="1:15" ht="15">
      <c r="A45" s="84"/>
      <c r="C45" s="84"/>
      <c r="F45" s="84"/>
      <c r="G45" s="11"/>
      <c r="I45" s="84"/>
      <c r="J45" s="11"/>
      <c r="L45" s="84"/>
      <c r="M45" s="11"/>
    </row>
    <row r="46" spans="1:15" ht="15">
      <c r="A46" s="84" t="s">
        <v>557</v>
      </c>
      <c r="C46" s="140" t="e">
        <f>SUM('BALANCE SHT COMPARISONS'!C39)/'COMPARATIVE ACTIVITY RATIOS'!C44</f>
        <v>#DIV/0!</v>
      </c>
      <c r="D46" s="11" t="s">
        <v>489</v>
      </c>
      <c r="F46" s="140" t="e">
        <f>SUM('BALANCE SHT COMPARISONS'!F39)/'COMPARATIVE ACTIVITY RATIOS'!F44</f>
        <v>#DIV/0!</v>
      </c>
      <c r="G46" s="11" t="s">
        <v>489</v>
      </c>
      <c r="I46" s="140" t="e">
        <f>SUM('BALANCE SHT COMPARISONS'!I39)/'COMPARATIVE ACTIVITY RATIOS'!I44</f>
        <v>#DIV/0!</v>
      </c>
      <c r="J46" s="11" t="s">
        <v>489</v>
      </c>
      <c r="L46" s="140" t="e">
        <f>SUM('BALANCE SHT COMPARISONS'!L39)/'COMPARATIVE ACTIVITY RATIOS'!L44</f>
        <v>#DIV/0!</v>
      </c>
      <c r="M46" s="11" t="s">
        <v>489</v>
      </c>
    </row>
    <row r="47" spans="1:15" ht="15">
      <c r="A47" s="84"/>
      <c r="C47" s="84"/>
      <c r="F47" s="84"/>
      <c r="G47" s="11"/>
      <c r="I47" s="84"/>
      <c r="J47" s="11"/>
      <c r="L47" s="84"/>
      <c r="M47" s="11"/>
    </row>
    <row r="48" spans="1:15" ht="15">
      <c r="A48" s="84" t="s">
        <v>558</v>
      </c>
      <c r="C48" s="140" t="e">
        <f>SUM('BALANCE SHT COMPARISONS'!C46)/'COMPARATIVE ACTIVITY RATIOS'!C44</f>
        <v>#DIV/0!</v>
      </c>
      <c r="D48" s="11" t="s">
        <v>489</v>
      </c>
      <c r="F48" s="140" t="e">
        <f>SUM('BALANCE SHT COMPARISONS'!F46)/'COMPARATIVE ACTIVITY RATIOS'!F44</f>
        <v>#DIV/0!</v>
      </c>
      <c r="G48" s="11" t="s">
        <v>489</v>
      </c>
      <c r="I48" s="140" t="e">
        <f>SUM('BALANCE SHT COMPARISONS'!I46)/'COMPARATIVE ACTIVITY RATIOS'!I44</f>
        <v>#DIV/0!</v>
      </c>
      <c r="J48" s="11" t="s">
        <v>489</v>
      </c>
      <c r="L48" s="140" t="e">
        <f>SUM('BALANCE SHT COMPARISONS'!L46)/'COMPARATIVE ACTIVITY RATIOS'!L44</f>
        <v>#DIV/0!</v>
      </c>
      <c r="M48" s="11" t="s">
        <v>489</v>
      </c>
    </row>
    <row r="49" spans="1:13" ht="15">
      <c r="A49" s="84"/>
      <c r="C49" s="84"/>
      <c r="F49" s="84"/>
      <c r="G49" s="11"/>
      <c r="I49" s="84"/>
      <c r="J49" s="11"/>
      <c r="L49" s="84"/>
      <c r="M49" s="11"/>
    </row>
    <row r="50" spans="1:13" ht="15">
      <c r="A50" s="84" t="s">
        <v>559</v>
      </c>
      <c r="C50" s="143" t="e">
        <f>SUM('BALANCE SHT COMPARISONS'!C46)/'BALANCE SHT COMPARISONS'!C30</f>
        <v>#DIV/0!</v>
      </c>
      <c r="D50" s="11" t="s">
        <v>490</v>
      </c>
      <c r="F50" s="143" t="e">
        <f>SUM('BALANCE SHT COMPARISONS'!F46)/'BALANCE SHT COMPARISONS'!F30</f>
        <v>#DIV/0!</v>
      </c>
      <c r="G50" s="11" t="s">
        <v>490</v>
      </c>
      <c r="I50" s="143" t="e">
        <f>SUM('BALANCE SHT COMPARISONS'!I46)/'BALANCE SHT COMPARISONS'!I30</f>
        <v>#DIV/0!</v>
      </c>
      <c r="J50" s="11" t="s">
        <v>490</v>
      </c>
      <c r="L50" s="143" t="e">
        <f>SUM('BALANCE SHT COMPARISONS'!L46)/'BALANCE SHT COMPARISONS'!L30</f>
        <v>#DIV/0!</v>
      </c>
      <c r="M50" s="11" t="s">
        <v>490</v>
      </c>
    </row>
    <row r="51" spans="1:13" ht="15">
      <c r="A51" s="84"/>
      <c r="C51" s="84"/>
      <c r="F51" s="84"/>
      <c r="G51" s="11"/>
      <c r="I51" s="84"/>
      <c r="J51" s="11"/>
      <c r="L51" s="84"/>
      <c r="M51" s="11"/>
    </row>
    <row r="52" spans="1:13" ht="15">
      <c r="A52" s="84" t="s">
        <v>560</v>
      </c>
      <c r="C52" s="143" t="e">
        <f>SUM('BALANCE SHT COMPARISONS'!C20+'BALANCE SHT COMPARISONS'!C23)/C44</f>
        <v>#DIV/0!</v>
      </c>
      <c r="D52" s="11" t="s">
        <v>489</v>
      </c>
      <c r="F52" s="143" t="e">
        <f>SUM('BALANCE SHT COMPARISONS'!F20+'BALANCE SHT COMPARISONS'!F23)/F44</f>
        <v>#DIV/0!</v>
      </c>
      <c r="G52" s="11" t="s">
        <v>489</v>
      </c>
      <c r="I52" s="143" t="e">
        <f>SUM('BALANCE SHT COMPARISONS'!I20+'BALANCE SHT COMPARISONS'!I23)/I44</f>
        <v>#DIV/0!</v>
      </c>
      <c r="J52" s="11" t="s">
        <v>489</v>
      </c>
      <c r="L52" s="143" t="e">
        <f>SUM('BALANCE SHT COMPARISONS'!L20+'BALANCE SHT COMPARISONS'!L23)/L44</f>
        <v>#DIV/0!</v>
      </c>
      <c r="M52" s="11" t="s">
        <v>489</v>
      </c>
    </row>
    <row r="53" spans="1:13" ht="15">
      <c r="C53" s="84"/>
      <c r="F53" s="84"/>
      <c r="G53" s="11"/>
      <c r="I53" s="84"/>
      <c r="J53" s="11"/>
      <c r="L53" s="84"/>
      <c r="M53" s="11"/>
    </row>
    <row r="54" spans="1:13" ht="15.75">
      <c r="A54" s="70" t="s">
        <v>491</v>
      </c>
      <c r="B54" s="17"/>
      <c r="C54" s="109"/>
      <c r="D54" s="128"/>
      <c r="E54" s="128"/>
      <c r="F54" s="109"/>
      <c r="G54" s="17"/>
      <c r="H54" s="17"/>
      <c r="I54" s="109"/>
      <c r="J54" s="17"/>
      <c r="K54" s="17"/>
      <c r="L54" s="109"/>
      <c r="M54" s="17"/>
    </row>
    <row r="55" spans="1:13" ht="15">
      <c r="C55" s="84"/>
      <c r="F55" s="84"/>
      <c r="I55" s="84"/>
      <c r="L55" s="84"/>
    </row>
    <row r="56" spans="1:13" ht="15">
      <c r="A56" s="24" t="s">
        <v>563</v>
      </c>
      <c r="C56" s="132" t="e">
        <f>SUM(1)-('P&amp;L COMPARISONS'!B15)/'P&amp;L COMPARISONS'!B8</f>
        <v>#DIV/0!</v>
      </c>
      <c r="F56" s="132" t="e">
        <f>SUM(1)-('P&amp;L COMPARISONS'!E15)/'P&amp;L COMPARISONS'!E8</f>
        <v>#DIV/0!</v>
      </c>
      <c r="G56" s="11"/>
      <c r="I56" s="132" t="e">
        <f>SUM(1)-('P&amp;L COMPARISONS'!H15)/'P&amp;L COMPARISONS'!H8</f>
        <v>#DIV/0!</v>
      </c>
      <c r="J56" s="11"/>
      <c r="L56" s="132" t="e">
        <f>SUM(1)-('P&amp;L COMPARISONS'!K15)/'P&amp;L COMPARISONS'!K8</f>
        <v>#DIV/0!</v>
      </c>
      <c r="M56" s="11"/>
    </row>
    <row r="57" spans="1:13" ht="15">
      <c r="C57" s="84"/>
      <c r="F57" s="84"/>
      <c r="G57" s="11"/>
      <c r="I57" s="84"/>
      <c r="J57" s="11"/>
      <c r="L57" s="84"/>
      <c r="M57" s="11"/>
    </row>
    <row r="58" spans="1:13" ht="15">
      <c r="A58" s="24" t="s">
        <v>564</v>
      </c>
      <c r="C58" s="135">
        <f>SUM('P&amp;L COMPARISONS'!C37)</f>
        <v>0</v>
      </c>
      <c r="F58" s="135">
        <f>SUM('P&amp;L COMPARISONS'!F37)</f>
        <v>0</v>
      </c>
      <c r="G58" s="11"/>
      <c r="I58" s="135">
        <f>SUM('P&amp;L COMPARISONS'!I37)</f>
        <v>0</v>
      </c>
      <c r="J58" s="11"/>
      <c r="L58" s="135">
        <f>SUM('P&amp;L COMPARISONS'!L37)</f>
        <v>0</v>
      </c>
      <c r="M58" s="11"/>
    </row>
  </sheetData>
  <mergeCells count="2">
    <mergeCell ref="D3:K3"/>
    <mergeCell ref="G2:H2"/>
  </mergeCells>
  <phoneticPr fontId="3" type="noConversion"/>
  <conditionalFormatting sqref="F10:F58 I10:I58 L10:L58 C10:C58">
    <cfRule type="cellIs" dxfId="13" priority="1" stopIfTrue="1" operator="lessThan">
      <formula>0</formula>
    </cfRule>
  </conditionalFormatting>
  <printOptions horizontalCentered="1" verticalCentered="1"/>
  <pageMargins left="0.5" right="0.5" top="1.18" bottom="0.61" header="0.52" footer="0.25"/>
  <pageSetup scale="56"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531" r:id="rId5" name="Button 3">
              <controlPr defaultSize="0" print="0" autoFill="0" autoPict="0" macro="[0]!PLCOMPARISONS_Button20_Click">
                <anchor moveWithCells="1">
                  <from>
                    <xdr:col>0</xdr:col>
                    <xdr:colOff>9525</xdr:colOff>
                    <xdr:row>0</xdr:row>
                    <xdr:rowOff>0</xdr:rowOff>
                  </from>
                  <to>
                    <xdr:col>0</xdr:col>
                    <xdr:colOff>1295400</xdr:colOff>
                    <xdr:row>1</xdr:row>
                    <xdr:rowOff>171450</xdr:rowOff>
                  </to>
                </anchor>
              </controlPr>
            </control>
          </mc:Choice>
        </mc:AlternateContent>
        <mc:AlternateContent xmlns:mc="http://schemas.openxmlformats.org/markup-compatibility/2006">
          <mc:Choice Requires="x14">
            <control shapeId="22532" r:id="rId6" name="Button 4">
              <controlPr defaultSize="0" print="0" autoFill="0" autoPict="0" macro="[0]!print_sheet">
                <anchor moveWithCells="1">
                  <from>
                    <xdr:col>13</xdr:col>
                    <xdr:colOff>123825</xdr:colOff>
                    <xdr:row>0</xdr:row>
                    <xdr:rowOff>142875</xdr:rowOff>
                  </from>
                  <to>
                    <xdr:col>15</xdr:col>
                    <xdr:colOff>438150</xdr:colOff>
                    <xdr:row>1</xdr:row>
                    <xdr:rowOff>276225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9">
    <tabColor indexed="61"/>
    <pageSetUpPr fitToPage="1"/>
  </sheetPr>
  <dimension ref="A1:N51"/>
  <sheetViews>
    <sheetView showGridLines="0" showRowColHeaders="0" showRuler="0" view="pageLayout" zoomScale="70" zoomScaleNormal="75" zoomScalePageLayoutView="70" workbookViewId="0"/>
  </sheetViews>
  <sheetFormatPr defaultColWidth="9.140625" defaultRowHeight="12.75"/>
  <cols>
    <col min="1" max="1" width="7.42578125" style="33" customWidth="1"/>
    <col min="2" max="2" width="48" customWidth="1"/>
    <col min="3" max="3" width="18.7109375" customWidth="1"/>
    <col min="4" max="4" width="10.7109375" style="19" customWidth="1"/>
    <col min="5" max="5" width="3.7109375" customWidth="1"/>
    <col min="6" max="6" width="18.7109375" customWidth="1"/>
    <col min="7" max="7" width="10.7109375" customWidth="1"/>
    <col min="8" max="8" width="3.7109375" customWidth="1"/>
    <col min="9" max="9" width="18.7109375" customWidth="1"/>
    <col min="10" max="10" width="10.7109375" customWidth="1"/>
    <col min="11" max="11" width="3.7109375" customWidth="1"/>
    <col min="12" max="12" width="18.7109375" customWidth="1"/>
    <col min="13" max="13" width="10.7109375" customWidth="1"/>
  </cols>
  <sheetData>
    <row r="1" spans="1:13" ht="26.1" customHeight="1">
      <c r="C1" s="195"/>
      <c r="D1" s="197"/>
      <c r="E1" s="184" t="str">
        <f>REPT('BASIC CLIENT INFO'!B2,1)</f>
        <v/>
      </c>
      <c r="F1" s="195"/>
    </row>
    <row r="2" spans="1:13" ht="26.1" customHeight="1">
      <c r="C2" s="195"/>
      <c r="D2" s="196" t="str">
        <f>REPT('BASIC CLIENT INFO'!B3,1)</f>
        <v>Survey #</v>
      </c>
      <c r="E2" s="195"/>
      <c r="F2" s="194" t="str">
        <f>REPT('BASIC CLIENT INFO'!D3,1)</f>
        <v/>
      </c>
    </row>
    <row r="3" spans="1:13" ht="26.1" customHeight="1">
      <c r="B3" s="1187" t="s">
        <v>109</v>
      </c>
      <c r="C3" s="1187"/>
      <c r="D3" s="1187"/>
      <c r="E3" s="1187"/>
      <c r="F3" s="1187"/>
      <c r="G3" s="1187"/>
      <c r="H3" s="1187"/>
      <c r="I3" s="1187"/>
      <c r="J3" s="1187"/>
      <c r="K3" s="1187"/>
      <c r="L3" s="1187"/>
      <c r="M3" s="1187"/>
    </row>
    <row r="4" spans="1:13" ht="26.1" customHeight="1" thickBot="1">
      <c r="C4" s="195"/>
      <c r="D4" s="197"/>
      <c r="E4" s="191"/>
      <c r="F4" s="195"/>
    </row>
    <row r="5" spans="1:13" ht="15" customHeight="1" thickBot="1">
      <c r="B5" s="562" t="s">
        <v>224</v>
      </c>
      <c r="C5" s="10">
        <f>SUM('P&amp;L COMPARISONS'!B5)</f>
        <v>2025</v>
      </c>
      <c r="D5" s="18"/>
      <c r="F5" s="6">
        <f>SUM('P&amp;L COMPARISONS'!E5)</f>
        <v>2024</v>
      </c>
      <c r="G5" s="21"/>
      <c r="I5" s="6">
        <f>SUM('P&amp;L COMPARISONS'!H5)</f>
        <v>2023</v>
      </c>
      <c r="J5" s="21"/>
      <c r="L5" s="6">
        <f>SUM('P&amp;L COMPARISONS'!K5)</f>
        <v>2022</v>
      </c>
      <c r="M5" s="21"/>
    </row>
    <row r="6" spans="1:13" ht="15" customHeight="1"/>
    <row r="7" spans="1:13" ht="15" customHeight="1">
      <c r="A7" s="33">
        <v>1</v>
      </c>
      <c r="B7" s="560" t="s">
        <v>460</v>
      </c>
      <c r="C7" s="25">
        <f>SUM('BALANCE SHT COMPARISONS'!C18)</f>
        <v>0</v>
      </c>
      <c r="D7" s="40"/>
      <c r="E7" s="3"/>
      <c r="F7" s="25">
        <f>SUM('BALANCE SHT COMPARISONS'!F18)</f>
        <v>0</v>
      </c>
      <c r="G7" s="3"/>
      <c r="H7" s="3"/>
      <c r="I7" s="25">
        <f>SUM('BALANCE SHT COMPARISONS'!I18)</f>
        <v>0</v>
      </c>
      <c r="J7" s="3"/>
      <c r="K7" s="3"/>
      <c r="L7" s="25">
        <f>SUM('BALANCE SHT COMPARISONS'!L18)</f>
        <v>0</v>
      </c>
      <c r="M7" s="24"/>
    </row>
    <row r="8" spans="1:13" ht="15" customHeight="1">
      <c r="A8" s="33">
        <v>2</v>
      </c>
      <c r="B8" s="560" t="s">
        <v>461</v>
      </c>
      <c r="C8" s="25">
        <f>SUM('BALANCE SHT COMPARISONS'!C39)</f>
        <v>0</v>
      </c>
      <c r="D8" s="41"/>
      <c r="E8" s="3"/>
      <c r="F8" s="25">
        <f>SUM('BALANCE SHT COMPARISONS'!F39)</f>
        <v>0</v>
      </c>
      <c r="G8" s="41"/>
      <c r="H8" s="3"/>
      <c r="I8" s="25">
        <f>SUM('BALANCE SHT COMPARISONS'!I39)</f>
        <v>0</v>
      </c>
      <c r="J8" s="41"/>
      <c r="K8" s="3"/>
      <c r="L8" s="25">
        <f>SUM('BALANCE SHT COMPARISONS'!L39)</f>
        <v>0</v>
      </c>
      <c r="M8" s="41"/>
    </row>
    <row r="9" spans="1:13" ht="15" customHeight="1">
      <c r="B9" s="24"/>
      <c r="C9" s="3"/>
      <c r="D9" s="40"/>
      <c r="E9" s="3"/>
      <c r="F9" s="3"/>
      <c r="G9" s="3"/>
      <c r="H9" s="3"/>
      <c r="I9" s="3"/>
      <c r="J9" s="3"/>
      <c r="K9" s="3"/>
      <c r="L9" s="3"/>
      <c r="M9" s="24"/>
    </row>
    <row r="10" spans="1:13" ht="15" customHeight="1">
      <c r="A10" s="33">
        <v>3</v>
      </c>
      <c r="B10" s="562" t="s">
        <v>108</v>
      </c>
      <c r="C10" s="42">
        <f>SUM(C7)-C8</f>
        <v>0</v>
      </c>
      <c r="D10" s="40"/>
      <c r="E10" s="3"/>
      <c r="F10" s="42">
        <f>SUM(F7)-F8</f>
        <v>0</v>
      </c>
      <c r="G10" s="3"/>
      <c r="H10" s="3"/>
      <c r="I10" s="42">
        <f>SUM(I7)-I8</f>
        <v>0</v>
      </c>
      <c r="J10" s="3"/>
      <c r="K10" s="3"/>
      <c r="L10" s="42">
        <f>SUM(L7)-L8</f>
        <v>0</v>
      </c>
      <c r="M10" s="24"/>
    </row>
    <row r="11" spans="1:13" ht="15" customHeight="1">
      <c r="B11" s="24"/>
      <c r="C11" s="3"/>
      <c r="D11" s="40"/>
      <c r="E11" s="3"/>
      <c r="F11" s="3"/>
      <c r="G11" s="3"/>
      <c r="H11" s="3"/>
      <c r="I11" s="3"/>
      <c r="J11" s="3"/>
      <c r="K11" s="3"/>
      <c r="L11" s="3"/>
      <c r="M11" s="24"/>
    </row>
    <row r="12" spans="1:13" ht="15" customHeight="1">
      <c r="A12" s="33">
        <v>4</v>
      </c>
      <c r="B12" s="560" t="s">
        <v>103</v>
      </c>
      <c r="C12" s="25">
        <f>SUM('P&amp;L COMPARISONS'!B37)/'P&amp;L COMPARISONS'!B6*12</f>
        <v>267337</v>
      </c>
      <c r="D12" s="40"/>
      <c r="E12" s="3"/>
      <c r="F12" s="25">
        <f>SUM('P&amp;L COMPARISONS'!E37)/'P&amp;L COMPARISONS'!E6*12</f>
        <v>300778</v>
      </c>
      <c r="G12" s="3"/>
      <c r="H12" s="3"/>
      <c r="I12" s="25">
        <f>SUM('P&amp;L COMPARISONS'!H37)/'P&amp;L COMPARISONS'!H6*12</f>
        <v>324886</v>
      </c>
      <c r="J12" s="3"/>
      <c r="K12" s="3"/>
      <c r="L12" s="25">
        <f>SUM('P&amp;L COMPARISONS'!K37)/'P&amp;L COMPARISONS'!K6*12</f>
        <v>230828</v>
      </c>
      <c r="M12" s="24"/>
    </row>
    <row r="13" spans="1:13" ht="15" customHeight="1">
      <c r="A13" s="33">
        <v>5</v>
      </c>
      <c r="B13" s="560" t="s">
        <v>235</v>
      </c>
      <c r="C13" s="25">
        <f>SUM('P&amp;L COMPARISONS'!B31)</f>
        <v>0</v>
      </c>
      <c r="D13" s="40"/>
      <c r="E13" s="3"/>
      <c r="F13" s="25">
        <f>SUM('P&amp;L COMPARISONS'!E31)</f>
        <v>0</v>
      </c>
      <c r="G13" s="3"/>
      <c r="H13" s="3"/>
      <c r="I13" s="25">
        <f>SUM('P&amp;L COMPARISONS'!H31)</f>
        <v>0</v>
      </c>
      <c r="J13" s="3"/>
      <c r="K13" s="3"/>
      <c r="L13" s="25">
        <f>SUM('P&amp;L COMPARISONS'!K31)</f>
        <v>0</v>
      </c>
      <c r="M13" s="24"/>
    </row>
    <row r="14" spans="1:13" ht="15" customHeight="1">
      <c r="A14" s="33">
        <v>6</v>
      </c>
      <c r="B14" s="561" t="s">
        <v>107</v>
      </c>
      <c r="C14" s="42">
        <f>SUM(C12:C13)</f>
        <v>267337</v>
      </c>
      <c r="D14" s="40"/>
      <c r="E14" s="3"/>
      <c r="F14" s="42">
        <f>SUM(F12:F13)</f>
        <v>300778</v>
      </c>
      <c r="G14" s="3"/>
      <c r="H14" s="3"/>
      <c r="I14" s="42">
        <f>SUM(I12:I13)</f>
        <v>324886</v>
      </c>
      <c r="J14" s="3"/>
      <c r="K14" s="3"/>
      <c r="L14" s="42">
        <f>SUM(L12:L13)</f>
        <v>230828</v>
      </c>
      <c r="M14" s="24"/>
    </row>
    <row r="15" spans="1:13" ht="15" customHeight="1">
      <c r="B15" s="90" t="s">
        <v>104</v>
      </c>
      <c r="C15" s="25"/>
      <c r="D15" s="40"/>
      <c r="E15" s="3"/>
      <c r="F15" s="25"/>
      <c r="G15" s="3"/>
      <c r="H15" s="3"/>
      <c r="I15" s="25"/>
      <c r="J15" s="3"/>
      <c r="K15" s="3"/>
      <c r="L15" s="25"/>
      <c r="M15" s="24"/>
    </row>
    <row r="16" spans="1:13" ht="15" customHeight="1">
      <c r="A16" s="33">
        <v>7</v>
      </c>
      <c r="B16" s="560" t="s">
        <v>455</v>
      </c>
      <c r="C16" s="25">
        <f>SUM('BALANCE SHT COMPARISONS'!C50)</f>
        <v>0</v>
      </c>
      <c r="D16" s="40"/>
      <c r="E16" s="3"/>
      <c r="F16" s="25">
        <f>SUM('BALANCE SHT COMPARISONS'!F50)</f>
        <v>0</v>
      </c>
      <c r="G16" s="3"/>
      <c r="H16" s="3"/>
      <c r="I16" s="25">
        <f>SUM('BALANCE SHT COMPARISONS'!I50)</f>
        <v>0</v>
      </c>
      <c r="J16" s="3"/>
      <c r="K16" s="3"/>
      <c r="L16" s="25">
        <f>SUM('BALANCE SHT COMPARISONS'!L50)</f>
        <v>0</v>
      </c>
      <c r="M16" s="24"/>
    </row>
    <row r="17" spans="1:13" ht="15" customHeight="1">
      <c r="A17" s="33">
        <v>8</v>
      </c>
      <c r="B17" s="560" t="s">
        <v>457</v>
      </c>
      <c r="C17" s="25">
        <f>SUM('BALANCE SHT COMPARISONS'!C52)</f>
        <v>0</v>
      </c>
      <c r="D17" s="40"/>
      <c r="E17" s="3"/>
      <c r="F17" s="25">
        <f>SUM('BALANCE SHT COMPARISONS'!F52)</f>
        <v>0</v>
      </c>
      <c r="G17" s="3"/>
      <c r="H17" s="3"/>
      <c r="I17" s="25">
        <f>SUM('BALANCE SHT COMPARISONS'!I52)</f>
        <v>0</v>
      </c>
      <c r="J17" s="3"/>
      <c r="K17" s="3"/>
      <c r="L17" s="25">
        <f>SUM('BALANCE SHT COMPARISONS'!L52)</f>
        <v>0</v>
      </c>
      <c r="M17" s="24"/>
    </row>
    <row r="18" spans="1:13" ht="15" customHeight="1">
      <c r="A18" s="33">
        <v>9</v>
      </c>
      <c r="B18" s="562" t="s">
        <v>105</v>
      </c>
      <c r="C18" s="25">
        <f>SUM(C16:C17)</f>
        <v>0</v>
      </c>
      <c r="D18" s="40"/>
      <c r="E18" s="3"/>
      <c r="F18" s="25">
        <f>SUM(F16:F17)</f>
        <v>0</v>
      </c>
      <c r="G18" s="3"/>
      <c r="H18" s="3"/>
      <c r="I18" s="25">
        <f>SUM(I16:I17)</f>
        <v>0</v>
      </c>
      <c r="J18" s="3"/>
      <c r="K18" s="3"/>
      <c r="L18" s="25">
        <f>SUM(L16:L17)</f>
        <v>0</v>
      </c>
      <c r="M18" s="24"/>
    </row>
    <row r="19" spans="1:13" ht="15" customHeight="1">
      <c r="B19" s="3"/>
      <c r="C19" s="42"/>
      <c r="D19" s="40"/>
      <c r="E19" s="3"/>
      <c r="F19" s="42"/>
      <c r="G19" s="3"/>
      <c r="H19" s="3"/>
      <c r="I19" s="42"/>
      <c r="J19" s="3"/>
      <c r="K19" s="3"/>
      <c r="L19" s="42"/>
      <c r="M19" s="24"/>
    </row>
    <row r="20" spans="1:13" ht="15" customHeight="1">
      <c r="A20" s="33">
        <v>10</v>
      </c>
      <c r="B20" s="36" t="s">
        <v>354</v>
      </c>
      <c r="C20" s="25">
        <f>SUM('BALANCE SHT COMPARISONS'!C30)</f>
        <v>0</v>
      </c>
      <c r="D20" s="43"/>
      <c r="E20" s="24"/>
      <c r="F20" s="25">
        <f>SUM('BALANCE SHT COMPARISONS'!F30)</f>
        <v>0</v>
      </c>
      <c r="G20" s="24"/>
      <c r="H20" s="24"/>
      <c r="I20" s="25">
        <f>SUM('BALANCE SHT COMPARISONS'!I30)</f>
        <v>0</v>
      </c>
      <c r="J20" s="24"/>
      <c r="K20" s="24"/>
      <c r="L20" s="25">
        <f>SUM('BALANCE SHT COMPARISONS'!L30)</f>
        <v>0</v>
      </c>
      <c r="M20" s="24"/>
    </row>
    <row r="21" spans="1:13" ht="15" customHeight="1">
      <c r="B21" s="559"/>
      <c r="C21" s="25"/>
      <c r="D21" s="44"/>
      <c r="E21" s="24"/>
      <c r="F21" s="25"/>
      <c r="G21" s="24"/>
      <c r="H21" s="24"/>
      <c r="I21" s="25"/>
      <c r="J21" s="24"/>
      <c r="K21" s="24"/>
      <c r="L21" s="25"/>
      <c r="M21" s="24"/>
    </row>
    <row r="22" spans="1:13" ht="15" customHeight="1">
      <c r="A22" s="33">
        <v>11</v>
      </c>
      <c r="B22" s="36" t="s">
        <v>355</v>
      </c>
      <c r="C22" s="25">
        <f>SUM('BALANCE SHT COMPARISONS'!C46)</f>
        <v>0</v>
      </c>
      <c r="D22" s="44"/>
      <c r="E22" s="24"/>
      <c r="F22" s="25">
        <f>SUM('BALANCE SHT COMPARISONS'!F46)</f>
        <v>0</v>
      </c>
      <c r="G22" s="24"/>
      <c r="H22" s="24"/>
      <c r="I22" s="25">
        <f>SUM('BALANCE SHT COMPARISONS'!I46)</f>
        <v>0</v>
      </c>
      <c r="J22" s="24"/>
      <c r="K22" s="24"/>
      <c r="L22" s="25">
        <f>SUM('BALANCE SHT COMPARISONS'!L46)</f>
        <v>0</v>
      </c>
      <c r="M22" s="24"/>
    </row>
    <row r="23" spans="1:13" ht="15" customHeight="1">
      <c r="B23" s="52"/>
      <c r="C23" s="25"/>
      <c r="D23" s="48"/>
      <c r="E23" s="24"/>
      <c r="F23" s="25"/>
      <c r="G23" s="24"/>
      <c r="H23" s="24"/>
      <c r="I23" s="25"/>
      <c r="J23" s="24"/>
      <c r="K23" s="24"/>
      <c r="L23" s="25"/>
      <c r="M23" s="24"/>
    </row>
    <row r="24" spans="1:13" ht="15" customHeight="1">
      <c r="A24" s="33">
        <v>12</v>
      </c>
      <c r="B24" s="562" t="s">
        <v>106</v>
      </c>
      <c r="C24" s="25">
        <f>SUM(C20)-C22</f>
        <v>0</v>
      </c>
      <c r="D24" s="48"/>
      <c r="E24" s="24"/>
      <c r="F24" s="25">
        <f>SUM(F20)-F22</f>
        <v>0</v>
      </c>
      <c r="G24" s="24"/>
      <c r="H24" s="24"/>
      <c r="I24" s="25">
        <f>SUM(I20)-I22</f>
        <v>0</v>
      </c>
      <c r="J24" s="24"/>
      <c r="K24" s="24"/>
      <c r="L24" s="25">
        <f>SUM(L20)-L22</f>
        <v>0</v>
      </c>
      <c r="M24" s="24"/>
    </row>
    <row r="25" spans="1:13" ht="15" customHeight="1">
      <c r="B25" s="52"/>
      <c r="C25" s="125"/>
      <c r="D25" s="48"/>
      <c r="E25" s="24"/>
      <c r="F25" s="24"/>
      <c r="G25" s="24"/>
      <c r="H25" s="24"/>
      <c r="I25" s="24"/>
      <c r="J25" s="24"/>
      <c r="K25" s="24"/>
      <c r="L25" s="24"/>
      <c r="M25" s="24"/>
    </row>
    <row r="26" spans="1:13" ht="15" customHeight="1">
      <c r="B26" s="52"/>
      <c r="C26" s="125"/>
      <c r="D26" s="48"/>
      <c r="E26" s="24"/>
      <c r="F26" s="24"/>
      <c r="G26" s="24"/>
      <c r="H26" s="24"/>
      <c r="I26" s="24"/>
      <c r="J26" s="24"/>
      <c r="K26" s="24"/>
      <c r="L26" s="24"/>
      <c r="M26" s="24"/>
    </row>
    <row r="27" spans="1:13" ht="15" customHeight="1">
      <c r="A27" s="33">
        <v>13</v>
      </c>
      <c r="B27" s="562" t="s">
        <v>111</v>
      </c>
      <c r="C27" s="563">
        <f>IFERROR(SUM(C10)/C20,0)</f>
        <v>0</v>
      </c>
      <c r="D27" s="563"/>
      <c r="E27" s="52"/>
      <c r="F27" s="563">
        <f>IFERROR(SUM(F10)/F20,0)</f>
        <v>0</v>
      </c>
      <c r="G27" s="563"/>
      <c r="H27" s="52"/>
      <c r="I27" s="563">
        <f>IFERROR(SUM(I10)/I20,0)</f>
        <v>0</v>
      </c>
      <c r="J27" s="563"/>
      <c r="K27" s="52"/>
      <c r="L27" s="563">
        <f>IFERROR(SUM(L10)/L20,0)</f>
        <v>0</v>
      </c>
      <c r="M27" s="563"/>
    </row>
    <row r="28" spans="1:13" ht="15" customHeight="1">
      <c r="A28" s="33">
        <v>14</v>
      </c>
      <c r="B28" s="560" t="s">
        <v>110</v>
      </c>
      <c r="C28" s="564">
        <v>6.56</v>
      </c>
      <c r="D28" s="563"/>
      <c r="E28" s="52"/>
      <c r="F28" s="564">
        <v>6.56</v>
      </c>
      <c r="G28" s="563"/>
      <c r="H28" s="52"/>
      <c r="I28" s="564">
        <v>6.56</v>
      </c>
      <c r="J28" s="563"/>
      <c r="K28" s="52"/>
      <c r="L28" s="564">
        <v>6.56</v>
      </c>
      <c r="M28" s="563"/>
    </row>
    <row r="29" spans="1:13" ht="15" customHeight="1">
      <c r="A29" s="33">
        <v>15</v>
      </c>
      <c r="B29" s="562" t="s">
        <v>115</v>
      </c>
      <c r="C29" s="563"/>
      <c r="D29" s="563">
        <f>SUM(C27)*C28</f>
        <v>0</v>
      </c>
      <c r="E29" s="52"/>
      <c r="F29" s="563"/>
      <c r="G29" s="563">
        <f>SUM(F27)*F28</f>
        <v>0</v>
      </c>
      <c r="H29" s="52"/>
      <c r="I29" s="563"/>
      <c r="J29" s="563">
        <f>SUM(I27)*I28</f>
        <v>0</v>
      </c>
      <c r="K29" s="52"/>
      <c r="L29" s="563"/>
      <c r="M29" s="563">
        <f>SUM(L27)*L28</f>
        <v>0</v>
      </c>
    </row>
    <row r="30" spans="1:13" ht="15" customHeight="1">
      <c r="B30" s="51"/>
      <c r="C30" s="563"/>
      <c r="D30" s="563"/>
      <c r="E30" s="52"/>
      <c r="F30" s="563"/>
      <c r="G30" s="563"/>
      <c r="H30" s="52"/>
      <c r="I30" s="563"/>
      <c r="J30" s="563"/>
      <c r="K30" s="52"/>
      <c r="L30" s="563"/>
      <c r="M30" s="563"/>
    </row>
    <row r="31" spans="1:13" ht="15" customHeight="1">
      <c r="A31" s="33">
        <v>16</v>
      </c>
      <c r="B31" s="562" t="s">
        <v>114</v>
      </c>
      <c r="C31" s="563">
        <f>IFERROR(SUM(C18)/C20,0)</f>
        <v>0</v>
      </c>
      <c r="D31" s="563"/>
      <c r="E31" s="52"/>
      <c r="F31" s="563">
        <f>IFERROR(SUM(F18)/F20,0)</f>
        <v>0</v>
      </c>
      <c r="G31" s="563"/>
      <c r="H31" s="52"/>
      <c r="I31" s="563">
        <f>IFERROR(SUM(I18)/I20,0)</f>
        <v>0</v>
      </c>
      <c r="J31" s="563"/>
      <c r="K31" s="52"/>
      <c r="L31" s="563">
        <f>IFERROR(SUM(L18)/L20,0)</f>
        <v>0</v>
      </c>
      <c r="M31" s="563"/>
    </row>
    <row r="32" spans="1:13" ht="15" customHeight="1">
      <c r="A32" s="33">
        <v>17</v>
      </c>
      <c r="B32" s="560" t="s">
        <v>110</v>
      </c>
      <c r="C32" s="564">
        <v>3.26</v>
      </c>
      <c r="D32" s="563"/>
      <c r="E32" s="52"/>
      <c r="F32" s="564">
        <v>3.26</v>
      </c>
      <c r="G32" s="563"/>
      <c r="H32" s="52"/>
      <c r="I32" s="564">
        <v>3.26</v>
      </c>
      <c r="J32" s="563"/>
      <c r="K32" s="52"/>
      <c r="L32" s="564">
        <v>3.26</v>
      </c>
      <c r="M32" s="563"/>
    </row>
    <row r="33" spans="1:14" ht="15" customHeight="1">
      <c r="A33" s="33">
        <v>18</v>
      </c>
      <c r="B33" s="562" t="s">
        <v>113</v>
      </c>
      <c r="C33" s="563"/>
      <c r="D33" s="563">
        <f>SUM(C31)*C32</f>
        <v>0</v>
      </c>
      <c r="E33" s="52"/>
      <c r="F33" s="563"/>
      <c r="G33" s="563">
        <f>SUM(F31)*F32</f>
        <v>0</v>
      </c>
      <c r="H33" s="52"/>
      <c r="I33" s="563"/>
      <c r="J33" s="563">
        <f>SUM(I31)*I32</f>
        <v>0</v>
      </c>
      <c r="K33" s="52"/>
      <c r="L33" s="563"/>
      <c r="M33" s="563">
        <f>SUM(L31)*L32</f>
        <v>0</v>
      </c>
    </row>
    <row r="34" spans="1:14" ht="15" customHeight="1">
      <c r="B34" s="24"/>
      <c r="C34" s="563"/>
      <c r="D34" s="563"/>
      <c r="E34" s="52"/>
      <c r="F34" s="563"/>
      <c r="G34" s="563"/>
      <c r="H34" s="52"/>
      <c r="I34" s="563"/>
      <c r="J34" s="563"/>
      <c r="K34" s="52"/>
      <c r="L34" s="563"/>
      <c r="M34" s="563"/>
    </row>
    <row r="35" spans="1:14" ht="15" customHeight="1">
      <c r="A35" s="33">
        <v>19</v>
      </c>
      <c r="B35" s="562" t="s">
        <v>112</v>
      </c>
      <c r="C35" s="563">
        <f>IFERROR(SUM(C14)/C20,0)</f>
        <v>0</v>
      </c>
      <c r="D35" s="563"/>
      <c r="E35" s="52"/>
      <c r="F35" s="563">
        <f>IFERROR(SUM(F14)/F20,0)</f>
        <v>0</v>
      </c>
      <c r="G35" s="563"/>
      <c r="H35" s="52"/>
      <c r="I35" s="563">
        <f>IFERROR(SUM(I14)/I20,0)</f>
        <v>0</v>
      </c>
      <c r="J35" s="563"/>
      <c r="K35" s="52"/>
      <c r="L35" s="563">
        <f>IFERROR(SUM(L14)/L20,0)</f>
        <v>0</v>
      </c>
      <c r="M35" s="563"/>
    </row>
    <row r="36" spans="1:14" ht="15" customHeight="1">
      <c r="A36" s="33">
        <v>20</v>
      </c>
      <c r="B36" s="560" t="s">
        <v>110</v>
      </c>
      <c r="C36" s="565">
        <v>6.72</v>
      </c>
      <c r="D36" s="563"/>
      <c r="E36" s="52"/>
      <c r="F36" s="565">
        <v>6.72</v>
      </c>
      <c r="G36" s="563"/>
      <c r="H36" s="52"/>
      <c r="I36" s="565">
        <v>6.72</v>
      </c>
      <c r="J36" s="563"/>
      <c r="K36" s="52"/>
      <c r="L36" s="565">
        <v>6.72</v>
      </c>
      <c r="M36" s="563"/>
    </row>
    <row r="37" spans="1:14" ht="15" customHeight="1">
      <c r="A37" s="33">
        <v>21</v>
      </c>
      <c r="B37" s="562" t="s">
        <v>118</v>
      </c>
      <c r="C37" s="563"/>
      <c r="D37" s="563">
        <f>SUM(C35)*C36</f>
        <v>0</v>
      </c>
      <c r="E37" s="52"/>
      <c r="F37" s="563"/>
      <c r="G37" s="563">
        <f>SUM(F35)*F36</f>
        <v>0</v>
      </c>
      <c r="H37" s="52"/>
      <c r="I37" s="563"/>
      <c r="J37" s="563">
        <f>SUM(I35)*I36</f>
        <v>0</v>
      </c>
      <c r="K37" s="52"/>
      <c r="L37" s="563"/>
      <c r="M37" s="563">
        <f>SUM(L35)*L36</f>
        <v>0</v>
      </c>
    </row>
    <row r="38" spans="1:14" ht="15" customHeight="1">
      <c r="B38" s="9"/>
      <c r="C38" s="563"/>
      <c r="D38" s="563"/>
      <c r="E38" s="52"/>
      <c r="F38" s="563"/>
      <c r="G38" s="563"/>
      <c r="H38" s="52"/>
      <c r="I38" s="563"/>
      <c r="J38" s="563"/>
      <c r="K38" s="52"/>
      <c r="L38" s="563"/>
      <c r="M38" s="563"/>
    </row>
    <row r="39" spans="1:14" ht="15" customHeight="1">
      <c r="A39" s="33">
        <v>22</v>
      </c>
      <c r="B39" s="562" t="s">
        <v>117</v>
      </c>
      <c r="C39" s="563">
        <f>IFERROR(SUM(C24)/C22,0)</f>
        <v>0</v>
      </c>
      <c r="D39" s="563"/>
      <c r="E39" s="52"/>
      <c r="F39" s="563">
        <f>IFERROR(SUM(F24)/F22,0)</f>
        <v>0</v>
      </c>
      <c r="G39" s="563"/>
      <c r="H39" s="52"/>
      <c r="I39" s="563">
        <f>IFERROR(SUM(I24)/I22,0)</f>
        <v>0</v>
      </c>
      <c r="J39" s="563"/>
      <c r="K39" s="52"/>
      <c r="L39" s="563">
        <f>IFERROR(SUM(L24)/L22,0)</f>
        <v>0</v>
      </c>
      <c r="M39" s="563"/>
    </row>
    <row r="40" spans="1:14" ht="15" customHeight="1">
      <c r="A40" s="33">
        <v>23</v>
      </c>
      <c r="B40" s="560" t="s">
        <v>110</v>
      </c>
      <c r="C40" s="565">
        <v>1.05</v>
      </c>
      <c r="D40" s="563"/>
      <c r="E40" s="52"/>
      <c r="F40" s="565">
        <v>1.05</v>
      </c>
      <c r="G40" s="563"/>
      <c r="H40" s="52"/>
      <c r="I40" s="565">
        <v>1.05</v>
      </c>
      <c r="J40" s="563"/>
      <c r="K40" s="52"/>
      <c r="L40" s="565">
        <v>1.05</v>
      </c>
      <c r="M40" s="563"/>
    </row>
    <row r="41" spans="1:14" ht="15" customHeight="1">
      <c r="A41" s="33">
        <v>24</v>
      </c>
      <c r="B41" s="562" t="s">
        <v>116</v>
      </c>
      <c r="C41" s="566"/>
      <c r="D41" s="563">
        <f>SUM(C39)*C40</f>
        <v>0</v>
      </c>
      <c r="E41" s="52"/>
      <c r="F41" s="566"/>
      <c r="G41" s="563">
        <f>SUM(F39)*F40</f>
        <v>0</v>
      </c>
      <c r="H41" s="52"/>
      <c r="I41" s="566"/>
      <c r="J41" s="563">
        <f>SUM(I39)*I40</f>
        <v>0</v>
      </c>
      <c r="K41" s="52"/>
      <c r="L41" s="566"/>
      <c r="M41" s="563">
        <f>SUM(L39)*L40</f>
        <v>0</v>
      </c>
    </row>
    <row r="42" spans="1:14" ht="10.5" customHeight="1" thickBot="1">
      <c r="B42" s="9"/>
      <c r="C42" s="20"/>
      <c r="F42" s="20"/>
      <c r="G42" s="19"/>
      <c r="I42" s="20"/>
      <c r="J42" s="19"/>
      <c r="L42" s="20"/>
      <c r="M42" s="19"/>
    </row>
    <row r="43" spans="1:14" ht="21" customHeight="1" thickBot="1">
      <c r="B43" s="567" t="s">
        <v>121</v>
      </c>
      <c r="C43" s="227" t="s">
        <v>94</v>
      </c>
      <c r="D43" s="579">
        <f>SUM(D29:D41)</f>
        <v>0</v>
      </c>
      <c r="G43" s="579">
        <f>SUM(G29:G41)</f>
        <v>0</v>
      </c>
      <c r="J43" s="579">
        <f>SUM(J29:J41)</f>
        <v>0</v>
      </c>
      <c r="M43" s="579">
        <f>SUM(M29:M41)</f>
        <v>0</v>
      </c>
    </row>
    <row r="44" spans="1:14" ht="15" customHeight="1" thickBot="1"/>
    <row r="45" spans="1:14" ht="8.25" customHeight="1">
      <c r="I45" s="569"/>
      <c r="J45" s="570"/>
      <c r="K45" s="570"/>
      <c r="L45" s="570"/>
      <c r="M45" s="570"/>
      <c r="N45" s="571"/>
    </row>
    <row r="46" spans="1:14" ht="15" customHeight="1">
      <c r="A46" s="568" t="s">
        <v>124</v>
      </c>
      <c r="B46" t="s">
        <v>90</v>
      </c>
      <c r="D46"/>
      <c r="I46" s="572" t="s">
        <v>120</v>
      </c>
      <c r="J46" s="9"/>
      <c r="K46" s="9"/>
      <c r="L46" s="9"/>
      <c r="M46" s="9"/>
      <c r="N46" s="573"/>
    </row>
    <row r="47" spans="1:14" ht="6" customHeight="1">
      <c r="A47" s="568"/>
      <c r="I47" s="572"/>
      <c r="J47" s="9"/>
      <c r="K47" s="9"/>
      <c r="L47" s="9"/>
      <c r="M47" s="9"/>
      <c r="N47" s="573"/>
    </row>
    <row r="48" spans="1:14" ht="15" customHeight="1">
      <c r="A48" s="568" t="s">
        <v>123</v>
      </c>
      <c r="B48" t="s">
        <v>125</v>
      </c>
      <c r="I48" s="572" t="s">
        <v>122</v>
      </c>
      <c r="J48" s="9"/>
      <c r="K48" s="9"/>
      <c r="L48" s="9"/>
      <c r="M48" s="9"/>
      <c r="N48" s="573"/>
    </row>
    <row r="49" spans="9:14" ht="6" customHeight="1">
      <c r="I49" s="572"/>
      <c r="J49" s="9"/>
      <c r="K49" s="9"/>
      <c r="L49" s="9"/>
      <c r="M49" s="9"/>
      <c r="N49" s="573"/>
    </row>
    <row r="50" spans="9:14" ht="15" customHeight="1">
      <c r="I50" s="572" t="s">
        <v>119</v>
      </c>
      <c r="J50" s="9"/>
      <c r="K50" s="9"/>
      <c r="L50" s="9"/>
      <c r="M50" s="9"/>
      <c r="N50" s="573"/>
    </row>
    <row r="51" spans="9:14" ht="13.5" thickBot="1">
      <c r="I51" s="574"/>
      <c r="J51" s="575"/>
      <c r="K51" s="575"/>
      <c r="L51" s="575"/>
      <c r="M51" s="575"/>
      <c r="N51" s="576"/>
    </row>
  </sheetData>
  <mergeCells count="1">
    <mergeCell ref="B3:M3"/>
  </mergeCells>
  <phoneticPr fontId="3" type="noConversion"/>
  <conditionalFormatting sqref="C7:L24 C27:M41">
    <cfRule type="cellIs" dxfId="12" priority="1" stopIfTrue="1" operator="lessThan">
      <formula>0</formula>
    </cfRule>
  </conditionalFormatting>
  <conditionalFormatting sqref="M43 G43 J43 D43">
    <cfRule type="cellIs" dxfId="11" priority="2" stopIfTrue="1" operator="lessThan">
      <formula>2.91</formula>
    </cfRule>
  </conditionalFormatting>
  <printOptions horizontalCentered="1" verticalCentered="1"/>
  <pageMargins left="0.5" right="0.5" top="1.18" bottom="0.61" header="0.52" footer="0.25"/>
  <pageSetup scale="63"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3553" r:id="rId5" name="Button 1">
              <controlPr defaultSize="0" print="0" autoFill="0" autoPict="0" macro="[0]!PLCOMPARISONS_Button20_Click">
                <anchor moveWithCells="1">
                  <from>
                    <xdr:col>0</xdr:col>
                    <xdr:colOff>19050</xdr:colOff>
                    <xdr:row>0</xdr:row>
                    <xdr:rowOff>38100</xdr:rowOff>
                  </from>
                  <to>
                    <xdr:col>1</xdr:col>
                    <xdr:colOff>838200</xdr:colOff>
                    <xdr:row>1</xdr:row>
                    <xdr:rowOff>142875</xdr:rowOff>
                  </to>
                </anchor>
              </controlPr>
            </control>
          </mc:Choice>
        </mc:AlternateContent>
        <mc:AlternateContent xmlns:mc="http://schemas.openxmlformats.org/markup-compatibility/2006">
          <mc:Choice Requires="x14">
            <control shapeId="23554" r:id="rId6" name="Button 2">
              <controlPr defaultSize="0" print="0" autoFill="0" autoPict="0" macro="[0]!print_sheet">
                <anchor moveWithCells="1">
                  <from>
                    <xdr:col>12</xdr:col>
                    <xdr:colOff>276225</xdr:colOff>
                    <xdr:row>0</xdr:row>
                    <xdr:rowOff>200025</xdr:rowOff>
                  </from>
                  <to>
                    <xdr:col>14</xdr:col>
                    <xdr:colOff>9525</xdr:colOff>
                    <xdr:row>1</xdr:row>
                    <xdr:rowOff>304800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30">
    <tabColor indexed="61"/>
    <pageSetUpPr fitToPage="1"/>
  </sheetPr>
  <dimension ref="A1:N55"/>
  <sheetViews>
    <sheetView showGridLines="0" showRowColHeaders="0" showRuler="0" view="pageLayout" zoomScale="70" zoomScaleNormal="75" zoomScalePageLayoutView="70" workbookViewId="0">
      <selection activeCell="N2" sqref="N2"/>
    </sheetView>
  </sheetViews>
  <sheetFormatPr defaultColWidth="9.140625" defaultRowHeight="12.75"/>
  <cols>
    <col min="1" max="1" width="7.42578125" style="33" customWidth="1"/>
    <col min="2" max="2" width="48" customWidth="1"/>
    <col min="3" max="3" width="18.7109375" customWidth="1"/>
    <col min="4" max="4" width="10.7109375" style="19" customWidth="1"/>
    <col min="5" max="5" width="3.7109375" customWidth="1"/>
    <col min="6" max="6" width="18.7109375" customWidth="1"/>
    <col min="7" max="7" width="10.7109375" customWidth="1"/>
    <col min="8" max="8" width="3.7109375" customWidth="1"/>
    <col min="9" max="9" width="18.7109375" customWidth="1"/>
    <col min="10" max="10" width="10.7109375" customWidth="1"/>
    <col min="11" max="11" width="3.7109375" customWidth="1"/>
    <col min="12" max="12" width="18.7109375" customWidth="1"/>
    <col min="13" max="13" width="10.7109375" customWidth="1"/>
  </cols>
  <sheetData>
    <row r="1" spans="1:13" ht="26.1" customHeight="1">
      <c r="C1" s="195"/>
      <c r="D1" s="197"/>
      <c r="E1" s="184" t="str">
        <f>REPT('BASIC CLIENT INFO'!B2,1)</f>
        <v/>
      </c>
      <c r="F1" s="195"/>
    </row>
    <row r="2" spans="1:13" ht="26.1" customHeight="1">
      <c r="C2" s="195"/>
      <c r="D2" s="196" t="str">
        <f>REPT('BASIC CLIENT INFO'!B3,1)</f>
        <v>Survey #</v>
      </c>
      <c r="E2" s="195"/>
      <c r="F2" s="194" t="str">
        <f>REPT('BASIC CLIENT INFO'!D3,1)</f>
        <v/>
      </c>
    </row>
    <row r="3" spans="1:13" ht="26.1" customHeight="1">
      <c r="B3" s="1187" t="s">
        <v>109</v>
      </c>
      <c r="C3" s="1187"/>
      <c r="D3" s="1187"/>
      <c r="E3" s="1187"/>
      <c r="F3" s="1187"/>
      <c r="G3" s="1187"/>
      <c r="H3" s="1187"/>
      <c r="I3" s="1187"/>
      <c r="J3" s="1187"/>
      <c r="K3" s="1187"/>
      <c r="L3" s="1187"/>
      <c r="M3" s="1187"/>
    </row>
    <row r="4" spans="1:13" ht="26.1" customHeight="1" thickBot="1">
      <c r="C4" s="195"/>
      <c r="D4" s="197"/>
      <c r="E4" s="191"/>
      <c r="F4" s="195"/>
    </row>
    <row r="5" spans="1:13" ht="15" customHeight="1" thickBot="1">
      <c r="B5" s="562" t="s">
        <v>224</v>
      </c>
      <c r="C5" s="10">
        <f>SUM('P&amp;L COMPARISONS'!B5)</f>
        <v>2025</v>
      </c>
      <c r="D5" s="18"/>
      <c r="F5" s="6">
        <f>SUM('P&amp;L COMPARISONS'!E5)</f>
        <v>2024</v>
      </c>
      <c r="G5" s="21"/>
      <c r="I5" s="6">
        <f>SUM('P&amp;L COMPARISONS'!H5)</f>
        <v>2023</v>
      </c>
      <c r="J5" s="21"/>
      <c r="L5" s="6">
        <f>SUM('P&amp;L COMPARISONS'!K5)</f>
        <v>2022</v>
      </c>
      <c r="M5" s="21"/>
    </row>
    <row r="6" spans="1:13" ht="8.25" customHeight="1">
      <c r="B6" s="562"/>
      <c r="C6" s="72"/>
      <c r="D6" s="18"/>
      <c r="F6" s="73"/>
      <c r="G6" s="21"/>
      <c r="I6" s="73"/>
      <c r="J6" s="21"/>
      <c r="L6" s="73"/>
      <c r="M6" s="21"/>
    </row>
    <row r="7" spans="1:13" ht="15" customHeight="1">
      <c r="A7" s="33">
        <v>0</v>
      </c>
      <c r="B7" s="560" t="s">
        <v>88</v>
      </c>
      <c r="C7" s="25">
        <f>SUM('P&amp;L COMPARISONS'!B8)</f>
        <v>0</v>
      </c>
      <c r="F7" s="25">
        <f>SUM('P&amp;L COMPARISONS'!E8)</f>
        <v>0</v>
      </c>
      <c r="I7" s="25">
        <f>SUM('P&amp;L COMPARISONS'!H8)</f>
        <v>0</v>
      </c>
      <c r="L7" s="25">
        <f>SUM('P&amp;L COMPARISONS'!K8)</f>
        <v>0</v>
      </c>
    </row>
    <row r="8" spans="1:13" ht="15" customHeight="1">
      <c r="A8" s="33">
        <v>1</v>
      </c>
      <c r="B8" s="560" t="s">
        <v>460</v>
      </c>
      <c r="C8" s="25">
        <f>SUM('BALANCE SHT COMPARISONS'!C18)</f>
        <v>0</v>
      </c>
      <c r="D8" s="40"/>
      <c r="E8" s="3"/>
      <c r="F8" s="25">
        <f>SUM('BALANCE SHT COMPARISONS'!F18)</f>
        <v>0</v>
      </c>
      <c r="G8" s="3"/>
      <c r="H8" s="3"/>
      <c r="I8" s="25">
        <f>SUM('BALANCE SHT COMPARISONS'!I18)</f>
        <v>0</v>
      </c>
      <c r="J8" s="3"/>
      <c r="K8" s="3"/>
      <c r="L8" s="25">
        <f>SUM('BALANCE SHT COMPARISONS'!L18)</f>
        <v>0</v>
      </c>
      <c r="M8" s="24"/>
    </row>
    <row r="9" spans="1:13" ht="15" customHeight="1">
      <c r="A9" s="33">
        <v>2</v>
      </c>
      <c r="B9" s="560" t="s">
        <v>461</v>
      </c>
      <c r="C9" s="25">
        <f>SUM('BALANCE SHT COMPARISONS'!C39)</f>
        <v>0</v>
      </c>
      <c r="D9" s="41"/>
      <c r="E9" s="3"/>
      <c r="F9" s="25">
        <f>SUM('BALANCE SHT COMPARISONS'!F39)</f>
        <v>0</v>
      </c>
      <c r="G9" s="41"/>
      <c r="H9" s="3"/>
      <c r="I9" s="25">
        <f>SUM('BALANCE SHT COMPARISONS'!I39)</f>
        <v>0</v>
      </c>
      <c r="J9" s="41"/>
      <c r="K9" s="3"/>
      <c r="L9" s="25">
        <f>SUM('BALANCE SHT COMPARISONS'!L39)</f>
        <v>0</v>
      </c>
      <c r="M9" s="41"/>
    </row>
    <row r="10" spans="1:13" ht="6.75" customHeight="1">
      <c r="B10" s="24"/>
      <c r="C10" s="3"/>
      <c r="D10" s="40"/>
      <c r="E10" s="3"/>
      <c r="F10" s="3"/>
      <c r="G10" s="3"/>
      <c r="H10" s="3"/>
      <c r="I10" s="3"/>
      <c r="J10" s="3"/>
      <c r="K10" s="3"/>
      <c r="L10" s="3"/>
      <c r="M10" s="24"/>
    </row>
    <row r="11" spans="1:13" ht="15" customHeight="1">
      <c r="A11" s="33">
        <v>3</v>
      </c>
      <c r="B11" s="562" t="s">
        <v>108</v>
      </c>
      <c r="C11" s="42">
        <f>SUM(C8)-C9</f>
        <v>0</v>
      </c>
      <c r="D11" s="40"/>
      <c r="E11" s="3"/>
      <c r="F11" s="42">
        <f>SUM(F8)-F9</f>
        <v>0</v>
      </c>
      <c r="G11" s="3"/>
      <c r="H11" s="3"/>
      <c r="I11" s="42">
        <f>SUM(I8)-I9</f>
        <v>0</v>
      </c>
      <c r="J11" s="3"/>
      <c r="K11" s="3"/>
      <c r="L11" s="42">
        <f>SUM(L8)-L9</f>
        <v>0</v>
      </c>
      <c r="M11" s="24"/>
    </row>
    <row r="12" spans="1:13" ht="6.75" customHeight="1">
      <c r="B12" s="24"/>
      <c r="C12" s="3"/>
      <c r="D12" s="40"/>
      <c r="E12" s="3"/>
      <c r="F12" s="3"/>
      <c r="G12" s="3"/>
      <c r="H12" s="3"/>
      <c r="I12" s="3"/>
      <c r="J12" s="3"/>
      <c r="K12" s="3"/>
      <c r="L12" s="3"/>
      <c r="M12" s="24"/>
    </row>
    <row r="13" spans="1:13" ht="15" customHeight="1">
      <c r="A13" s="33">
        <v>4</v>
      </c>
      <c r="B13" s="560" t="s">
        <v>103</v>
      </c>
      <c r="C13" s="25">
        <f>SUM('P&amp;L COMPARISONS'!B37)</f>
        <v>267337</v>
      </c>
      <c r="D13" s="40"/>
      <c r="E13" s="3"/>
      <c r="F13" s="25">
        <f>SUM('P&amp;L COMPARISONS'!E37)/'P&amp;L COMPARISONS'!E6*12</f>
        <v>300778</v>
      </c>
      <c r="G13" s="3"/>
      <c r="H13" s="3"/>
      <c r="I13" s="25">
        <f>SUM('P&amp;L COMPARISONS'!H37)/'P&amp;L COMPARISONS'!H6*12</f>
        <v>324886</v>
      </c>
      <c r="J13" s="3"/>
      <c r="K13" s="3"/>
      <c r="L13" s="25">
        <f>SUM('P&amp;L COMPARISONS'!K37)/'P&amp;L COMPARISONS'!K6*12</f>
        <v>230828</v>
      </c>
      <c r="M13" s="24"/>
    </row>
    <row r="14" spans="1:13" ht="15" customHeight="1">
      <c r="A14" s="33">
        <v>5</v>
      </c>
      <c r="B14" s="560" t="s">
        <v>235</v>
      </c>
      <c r="C14" s="25">
        <f>SUM('P&amp;L COMPARISONS'!B31)</f>
        <v>0</v>
      </c>
      <c r="D14" s="40"/>
      <c r="E14" s="3"/>
      <c r="F14" s="25">
        <f>SUM('P&amp;L COMPARISONS'!E31)</f>
        <v>0</v>
      </c>
      <c r="G14" s="3"/>
      <c r="H14" s="3"/>
      <c r="I14" s="25">
        <f>SUM('P&amp;L COMPARISONS'!H31)</f>
        <v>0</v>
      </c>
      <c r="J14" s="3"/>
      <c r="K14" s="3"/>
      <c r="L14" s="25">
        <f>SUM('P&amp;L COMPARISONS'!K31)</f>
        <v>0</v>
      </c>
      <c r="M14" s="24"/>
    </row>
    <row r="15" spans="1:13" ht="15" customHeight="1">
      <c r="A15" s="33">
        <v>6</v>
      </c>
      <c r="B15" s="561" t="s">
        <v>107</v>
      </c>
      <c r="C15" s="42">
        <f>SUM(C13:C14)</f>
        <v>267337</v>
      </c>
      <c r="D15" s="40"/>
      <c r="E15" s="3"/>
      <c r="F15" s="42">
        <f>SUM(F13:F14)</f>
        <v>300778</v>
      </c>
      <c r="G15" s="3"/>
      <c r="H15" s="3"/>
      <c r="I15" s="42">
        <f>SUM(I13:I14)</f>
        <v>324886</v>
      </c>
      <c r="J15" s="3"/>
      <c r="K15" s="3"/>
      <c r="L15" s="42">
        <f>SUM(L13:L14)</f>
        <v>230828</v>
      </c>
      <c r="M15" s="24"/>
    </row>
    <row r="16" spans="1:13" ht="13.5" customHeight="1">
      <c r="B16" s="90" t="s">
        <v>104</v>
      </c>
      <c r="C16" s="25"/>
      <c r="D16" s="40"/>
      <c r="E16" s="3"/>
      <c r="F16" s="25"/>
      <c r="G16" s="3"/>
      <c r="H16" s="3"/>
      <c r="I16" s="25"/>
      <c r="J16" s="3"/>
      <c r="K16" s="3"/>
      <c r="L16" s="25"/>
      <c r="M16" s="24"/>
    </row>
    <row r="17" spans="1:13" ht="15" customHeight="1">
      <c r="A17" s="33">
        <v>7</v>
      </c>
      <c r="B17" s="560" t="s">
        <v>455</v>
      </c>
      <c r="C17" s="25">
        <f>SUM('BALANCE SHT COMPARISONS'!C50)</f>
        <v>0</v>
      </c>
      <c r="D17" s="40"/>
      <c r="E17" s="3"/>
      <c r="F17" s="25">
        <f>SUM('BALANCE SHT COMPARISONS'!F50)</f>
        <v>0</v>
      </c>
      <c r="G17" s="3"/>
      <c r="H17" s="3"/>
      <c r="I17" s="25">
        <f>SUM('BALANCE SHT COMPARISONS'!I50)</f>
        <v>0</v>
      </c>
      <c r="J17" s="3"/>
      <c r="K17" s="3"/>
      <c r="L17" s="25">
        <f>SUM('BALANCE SHT COMPARISONS'!L50)</f>
        <v>0</v>
      </c>
      <c r="M17" s="24"/>
    </row>
    <row r="18" spans="1:13" ht="15" customHeight="1">
      <c r="A18" s="33">
        <v>8</v>
      </c>
      <c r="B18" s="560" t="s">
        <v>457</v>
      </c>
      <c r="C18" s="25">
        <f>SUM('BALANCE SHT COMPARISONS'!C52)</f>
        <v>0</v>
      </c>
      <c r="D18" s="40"/>
      <c r="E18" s="3"/>
      <c r="F18" s="25">
        <f>SUM('BALANCE SHT COMPARISONS'!F52)</f>
        <v>0</v>
      </c>
      <c r="G18" s="3"/>
      <c r="H18" s="3"/>
      <c r="I18" s="25">
        <f>SUM('BALANCE SHT COMPARISONS'!I52)</f>
        <v>0</v>
      </c>
      <c r="J18" s="3"/>
      <c r="K18" s="3"/>
      <c r="L18" s="25">
        <f>SUM('BALANCE SHT COMPARISONS'!L52)</f>
        <v>0</v>
      </c>
      <c r="M18" s="24"/>
    </row>
    <row r="19" spans="1:13" ht="15" customHeight="1">
      <c r="A19" s="33">
        <v>9</v>
      </c>
      <c r="B19" s="562" t="s">
        <v>105</v>
      </c>
      <c r="C19" s="25">
        <f>SUM(C17:C18)</f>
        <v>0</v>
      </c>
      <c r="D19" s="40"/>
      <c r="E19" s="3"/>
      <c r="F19" s="25">
        <f>SUM(F17:F18)</f>
        <v>0</v>
      </c>
      <c r="G19" s="3"/>
      <c r="H19" s="3"/>
      <c r="I19" s="25">
        <f>SUM(I17:I18)</f>
        <v>0</v>
      </c>
      <c r="J19" s="3"/>
      <c r="K19" s="3"/>
      <c r="L19" s="25">
        <f>SUM(L17:L18)</f>
        <v>0</v>
      </c>
      <c r="M19" s="24"/>
    </row>
    <row r="20" spans="1:13" ht="6" customHeight="1">
      <c r="B20" s="3"/>
      <c r="C20" s="42"/>
      <c r="D20" s="40"/>
      <c r="E20" s="3"/>
      <c r="F20" s="42"/>
      <c r="G20" s="3"/>
      <c r="H20" s="3"/>
      <c r="I20" s="42"/>
      <c r="J20" s="3"/>
      <c r="K20" s="3"/>
      <c r="L20" s="42"/>
      <c r="M20" s="24"/>
    </row>
    <row r="21" spans="1:13" ht="15" customHeight="1">
      <c r="A21" s="33">
        <v>10</v>
      </c>
      <c r="B21" s="36" t="s">
        <v>354</v>
      </c>
      <c r="C21" s="25">
        <f>SUM('BALANCE SHT COMPARISONS'!C30)</f>
        <v>0</v>
      </c>
      <c r="D21" s="43"/>
      <c r="E21" s="24"/>
      <c r="F21" s="25">
        <f>SUM('BALANCE SHT COMPARISONS'!F30)</f>
        <v>0</v>
      </c>
      <c r="G21" s="24"/>
      <c r="H21" s="24"/>
      <c r="I21" s="25">
        <f>SUM('BALANCE SHT COMPARISONS'!I30)</f>
        <v>0</v>
      </c>
      <c r="J21" s="24"/>
      <c r="K21" s="24"/>
      <c r="L21" s="25">
        <f>SUM('BALANCE SHT COMPARISONS'!L30)</f>
        <v>0</v>
      </c>
      <c r="M21" s="24"/>
    </row>
    <row r="22" spans="1:13" ht="6" customHeight="1">
      <c r="B22" s="559"/>
      <c r="C22" s="25"/>
      <c r="D22" s="44"/>
      <c r="E22" s="24"/>
      <c r="F22" s="25"/>
      <c r="G22" s="24"/>
      <c r="H22" s="24"/>
      <c r="I22" s="25"/>
      <c r="J22" s="24"/>
      <c r="K22" s="24"/>
      <c r="L22" s="25"/>
      <c r="M22" s="24"/>
    </row>
    <row r="23" spans="1:13" ht="15" customHeight="1">
      <c r="A23" s="33">
        <v>11</v>
      </c>
      <c r="B23" s="36" t="s">
        <v>355</v>
      </c>
      <c r="C23" s="25">
        <f>SUM('BALANCE SHT COMPARISONS'!C46)</f>
        <v>0</v>
      </c>
      <c r="D23" s="44"/>
      <c r="E23" s="24"/>
      <c r="F23" s="25">
        <f>SUM('BALANCE SHT COMPARISONS'!F46)</f>
        <v>0</v>
      </c>
      <c r="G23" s="24"/>
      <c r="H23" s="24"/>
      <c r="I23" s="25">
        <f>SUM('BALANCE SHT COMPARISONS'!I46)</f>
        <v>0</v>
      </c>
      <c r="J23" s="24"/>
      <c r="K23" s="24"/>
      <c r="L23" s="25">
        <f>SUM('BALANCE SHT COMPARISONS'!L46)</f>
        <v>0</v>
      </c>
      <c r="M23" s="24"/>
    </row>
    <row r="24" spans="1:13" ht="6" customHeight="1">
      <c r="B24" s="52"/>
      <c r="C24" s="25"/>
      <c r="D24" s="48"/>
      <c r="E24" s="24"/>
      <c r="F24" s="25"/>
      <c r="G24" s="24"/>
      <c r="H24" s="24"/>
      <c r="I24" s="25"/>
      <c r="J24" s="24"/>
      <c r="K24" s="24"/>
      <c r="L24" s="25"/>
      <c r="M24" s="24"/>
    </row>
    <row r="25" spans="1:13" ht="15" customHeight="1">
      <c r="A25" s="33">
        <v>12</v>
      </c>
      <c r="B25" s="562" t="s">
        <v>106</v>
      </c>
      <c r="C25" s="25">
        <f>SUM(C21)-C23</f>
        <v>0</v>
      </c>
      <c r="D25" s="48"/>
      <c r="E25" s="24"/>
      <c r="F25" s="25">
        <f>SUM(F21)-F23</f>
        <v>0</v>
      </c>
      <c r="G25" s="24"/>
      <c r="H25" s="24"/>
      <c r="I25" s="25">
        <f>SUM(I21)-I23</f>
        <v>0</v>
      </c>
      <c r="J25" s="24"/>
      <c r="K25" s="24"/>
      <c r="L25" s="25">
        <f>SUM(L21)-L23</f>
        <v>0</v>
      </c>
      <c r="M25" s="24"/>
    </row>
    <row r="26" spans="1:13" ht="7.5" customHeight="1">
      <c r="B26" s="52"/>
      <c r="C26" s="125"/>
      <c r="D26" s="48"/>
      <c r="E26" s="24"/>
      <c r="F26" s="24"/>
      <c r="G26" s="24"/>
      <c r="H26" s="24"/>
      <c r="I26" s="24"/>
      <c r="J26" s="24"/>
      <c r="K26" s="24"/>
      <c r="L26" s="24"/>
      <c r="M26" s="24"/>
    </row>
    <row r="27" spans="1:13" ht="7.5" customHeight="1">
      <c r="B27" s="52"/>
      <c r="C27" s="125"/>
      <c r="D27" s="48"/>
      <c r="E27" s="24"/>
      <c r="F27" s="24"/>
      <c r="G27" s="24"/>
      <c r="H27" s="24"/>
      <c r="I27" s="24"/>
      <c r="J27" s="24"/>
      <c r="K27" s="24"/>
      <c r="L27" s="24"/>
      <c r="M27" s="24"/>
    </row>
    <row r="28" spans="1:13" ht="15" customHeight="1">
      <c r="A28" s="33">
        <v>13</v>
      </c>
      <c r="B28" s="562" t="s">
        <v>111</v>
      </c>
      <c r="C28" s="563">
        <f>IFERROR(SUM(C11)/C21,0)</f>
        <v>0</v>
      </c>
      <c r="D28" s="563"/>
      <c r="E28" s="52"/>
      <c r="F28" s="563">
        <f>IFERROR(SUM(F11)/F21,0)</f>
        <v>0</v>
      </c>
      <c r="G28" s="563"/>
      <c r="H28" s="52"/>
      <c r="I28" s="563">
        <f>IFERROR(SUM(I11)/I21,0)</f>
        <v>0</v>
      </c>
      <c r="J28" s="563"/>
      <c r="K28" s="52"/>
      <c r="L28" s="563">
        <f>IFERROR(SUM(L11)/L21,0)</f>
        <v>0</v>
      </c>
      <c r="M28" s="563"/>
    </row>
    <row r="29" spans="1:13" ht="15" customHeight="1">
      <c r="A29" s="33">
        <v>14</v>
      </c>
      <c r="B29" s="560" t="s">
        <v>110</v>
      </c>
      <c r="C29" s="578">
        <v>0.71699999999999997</v>
      </c>
      <c r="D29" s="563"/>
      <c r="E29" s="52"/>
      <c r="F29" s="578">
        <v>0.71699999999999997</v>
      </c>
      <c r="G29" s="563"/>
      <c r="H29" s="52"/>
      <c r="I29" s="578">
        <v>0.71699999999999997</v>
      </c>
      <c r="J29" s="563"/>
      <c r="K29" s="52"/>
      <c r="L29" s="578">
        <v>0.71699999999999997</v>
      </c>
      <c r="M29" s="563"/>
    </row>
    <row r="30" spans="1:13" ht="15" customHeight="1">
      <c r="A30" s="33">
        <v>15</v>
      </c>
      <c r="B30" s="562" t="s">
        <v>115</v>
      </c>
      <c r="C30" s="563"/>
      <c r="D30" s="563">
        <f>SUM(C28)*C29</f>
        <v>0</v>
      </c>
      <c r="E30" s="52"/>
      <c r="F30" s="563"/>
      <c r="G30" s="563">
        <f>SUM(F28)*F29</f>
        <v>0</v>
      </c>
      <c r="H30" s="52"/>
      <c r="I30" s="563"/>
      <c r="J30" s="563">
        <f>SUM(I28)*I29</f>
        <v>0</v>
      </c>
      <c r="K30" s="52"/>
      <c r="L30" s="563"/>
      <c r="M30" s="563">
        <f>SUM(L28)*L29</f>
        <v>0</v>
      </c>
    </row>
    <row r="31" spans="1:13" ht="15" customHeight="1">
      <c r="B31" s="51"/>
      <c r="C31" s="563"/>
      <c r="D31" s="563"/>
      <c r="E31" s="52"/>
      <c r="F31" s="563"/>
      <c r="G31" s="563"/>
      <c r="H31" s="52"/>
      <c r="I31" s="563"/>
      <c r="J31" s="563"/>
      <c r="K31" s="52"/>
      <c r="L31" s="563"/>
      <c r="M31" s="563"/>
    </row>
    <row r="32" spans="1:13" ht="15" customHeight="1">
      <c r="A32" s="33">
        <v>16</v>
      </c>
      <c r="B32" s="562" t="s">
        <v>114</v>
      </c>
      <c r="C32" s="563">
        <f>IFERROR(SUM(C19)/C21,0)</f>
        <v>0</v>
      </c>
      <c r="D32" s="563"/>
      <c r="E32" s="52"/>
      <c r="F32" s="563">
        <f>IFERROR(SUM(F19)/F21,0)</f>
        <v>0</v>
      </c>
      <c r="G32" s="563"/>
      <c r="H32" s="52"/>
      <c r="I32" s="563">
        <f>IFERROR(SUM(I19)/I21,0)</f>
        <v>0</v>
      </c>
      <c r="J32" s="563"/>
      <c r="K32" s="52"/>
      <c r="L32" s="563">
        <f>IFERROR(SUM(L19)/L21,0)</f>
        <v>0</v>
      </c>
      <c r="M32" s="563"/>
    </row>
    <row r="33" spans="1:13" ht="15" customHeight="1">
      <c r="A33" s="33">
        <v>17</v>
      </c>
      <c r="B33" s="560" t="s">
        <v>110</v>
      </c>
      <c r="C33" s="578">
        <v>0.84699999999999998</v>
      </c>
      <c r="D33" s="563"/>
      <c r="E33" s="52"/>
      <c r="F33" s="578">
        <v>0.84699999999999998</v>
      </c>
      <c r="G33" s="563"/>
      <c r="H33" s="52"/>
      <c r="I33" s="578">
        <v>0.84699999999999998</v>
      </c>
      <c r="J33" s="563"/>
      <c r="K33" s="52"/>
      <c r="L33" s="578">
        <v>0.84699999999999998</v>
      </c>
      <c r="M33" s="563"/>
    </row>
    <row r="34" spans="1:13" ht="15" customHeight="1">
      <c r="A34" s="33">
        <v>18</v>
      </c>
      <c r="B34" s="562" t="s">
        <v>113</v>
      </c>
      <c r="C34" s="563"/>
      <c r="D34" s="563">
        <f>SUM(C32)*C33</f>
        <v>0</v>
      </c>
      <c r="E34" s="52"/>
      <c r="F34" s="563"/>
      <c r="G34" s="563">
        <f>SUM(F32)*F33</f>
        <v>0</v>
      </c>
      <c r="H34" s="52"/>
      <c r="I34" s="563"/>
      <c r="J34" s="563">
        <f>SUM(I32)*I33</f>
        <v>0</v>
      </c>
      <c r="K34" s="52"/>
      <c r="L34" s="563"/>
      <c r="M34" s="563">
        <f>SUM(L32)*L33</f>
        <v>0</v>
      </c>
    </row>
    <row r="35" spans="1:13" ht="15" customHeight="1">
      <c r="B35" s="24"/>
      <c r="C35" s="563"/>
      <c r="D35" s="563"/>
      <c r="E35" s="52"/>
      <c r="F35" s="563"/>
      <c r="G35" s="563"/>
      <c r="H35" s="52"/>
      <c r="I35" s="563"/>
      <c r="J35" s="563"/>
      <c r="K35" s="52"/>
      <c r="L35" s="563"/>
      <c r="M35" s="563"/>
    </row>
    <row r="36" spans="1:13" ht="15" customHeight="1">
      <c r="A36" s="33">
        <v>19</v>
      </c>
      <c r="B36" s="562" t="s">
        <v>112</v>
      </c>
      <c r="C36" s="563">
        <f>IFERROR(SUM(C15)/C21,0)</f>
        <v>0</v>
      </c>
      <c r="D36" s="563"/>
      <c r="E36" s="52"/>
      <c r="F36" s="563">
        <f>IFERROR(SUM(F15)/F21,0)</f>
        <v>0</v>
      </c>
      <c r="G36" s="563"/>
      <c r="H36" s="52"/>
      <c r="I36" s="563">
        <f>IFERROR(SUM(I15)/I21,0)</f>
        <v>0</v>
      </c>
      <c r="J36" s="563"/>
      <c r="K36" s="52"/>
      <c r="L36" s="563">
        <f>IFERROR(SUM(L15)/L21,0)</f>
        <v>0</v>
      </c>
      <c r="M36" s="563"/>
    </row>
    <row r="37" spans="1:13" ht="15" customHeight="1">
      <c r="A37" s="33">
        <v>20</v>
      </c>
      <c r="B37" s="560" t="s">
        <v>110</v>
      </c>
      <c r="C37" s="577">
        <v>3.1070000000000002</v>
      </c>
      <c r="D37" s="563"/>
      <c r="E37" s="52"/>
      <c r="F37" s="577">
        <v>3.1070000000000002</v>
      </c>
      <c r="G37" s="563"/>
      <c r="H37" s="52"/>
      <c r="I37" s="577">
        <v>3.1070000000000002</v>
      </c>
      <c r="J37" s="563"/>
      <c r="K37" s="52"/>
      <c r="L37" s="577">
        <v>3.1070000000000002</v>
      </c>
      <c r="M37" s="563"/>
    </row>
    <row r="38" spans="1:13" ht="15" customHeight="1">
      <c r="A38" s="33">
        <v>21</v>
      </c>
      <c r="B38" s="562" t="s">
        <v>118</v>
      </c>
      <c r="C38" s="563"/>
      <c r="D38" s="563">
        <f>SUM(C36)*C37</f>
        <v>0</v>
      </c>
      <c r="E38" s="52"/>
      <c r="F38" s="563"/>
      <c r="G38" s="563">
        <f>SUM(F36)*F37</f>
        <v>0</v>
      </c>
      <c r="H38" s="52"/>
      <c r="I38" s="563"/>
      <c r="J38" s="563">
        <f>SUM(I36)*I37</f>
        <v>0</v>
      </c>
      <c r="K38" s="52"/>
      <c r="L38" s="563"/>
      <c r="M38" s="563">
        <f>SUM(L36)*L37</f>
        <v>0</v>
      </c>
    </row>
    <row r="39" spans="1:13" ht="15" customHeight="1">
      <c r="B39" s="9"/>
      <c r="C39" s="563"/>
      <c r="D39" s="563"/>
      <c r="E39" s="52"/>
      <c r="F39" s="563"/>
      <c r="G39" s="563"/>
      <c r="H39" s="52"/>
      <c r="I39" s="563"/>
      <c r="J39" s="563"/>
      <c r="K39" s="52"/>
      <c r="L39" s="563"/>
      <c r="M39" s="563"/>
    </row>
    <row r="40" spans="1:13" ht="15" customHeight="1">
      <c r="A40" s="33">
        <v>22</v>
      </c>
      <c r="B40" s="562" t="s">
        <v>117</v>
      </c>
      <c r="C40" s="563">
        <f>IFERROR(SUM(C25)/C23,0)</f>
        <v>0</v>
      </c>
      <c r="D40" s="563"/>
      <c r="E40" s="52"/>
      <c r="F40" s="563">
        <f>IFERROR(SUM(F25)/F23,0)</f>
        <v>0</v>
      </c>
      <c r="G40" s="563"/>
      <c r="H40" s="52"/>
      <c r="I40" s="563">
        <f>IFERROR(SUM(I25)/I23,0)</f>
        <v>0</v>
      </c>
      <c r="J40" s="563"/>
      <c r="K40" s="52"/>
      <c r="L40" s="563">
        <f>IFERROR(SUM(L25)/L23,0)</f>
        <v>0</v>
      </c>
      <c r="M40" s="563"/>
    </row>
    <row r="41" spans="1:13" ht="15" customHeight="1">
      <c r="A41" s="33">
        <v>23</v>
      </c>
      <c r="B41" s="560" t="s">
        <v>110</v>
      </c>
      <c r="C41" s="577">
        <v>0.42</v>
      </c>
      <c r="D41" s="563"/>
      <c r="E41" s="52"/>
      <c r="F41" s="577">
        <v>0.42</v>
      </c>
      <c r="G41" s="563"/>
      <c r="H41" s="52"/>
      <c r="I41" s="577">
        <v>0.42</v>
      </c>
      <c r="J41" s="563"/>
      <c r="K41" s="52"/>
      <c r="L41" s="577">
        <v>0.42</v>
      </c>
      <c r="M41" s="563"/>
    </row>
    <row r="42" spans="1:13" ht="15" customHeight="1">
      <c r="A42" s="33">
        <v>24</v>
      </c>
      <c r="B42" s="562" t="s">
        <v>116</v>
      </c>
      <c r="C42" s="566"/>
      <c r="D42" s="563">
        <f>SUM(C40)*C41</f>
        <v>0</v>
      </c>
      <c r="E42" s="52"/>
      <c r="F42" s="566"/>
      <c r="G42" s="563">
        <f>SUM(F40)*F41</f>
        <v>0</v>
      </c>
      <c r="H42" s="52"/>
      <c r="I42" s="566"/>
      <c r="J42" s="563">
        <f>SUM(I40)*I41</f>
        <v>0</v>
      </c>
      <c r="K42" s="52"/>
      <c r="L42" s="566"/>
      <c r="M42" s="563">
        <f>SUM(L40)*L41</f>
        <v>0</v>
      </c>
    </row>
    <row r="43" spans="1:13" ht="15" customHeight="1">
      <c r="B43" s="562"/>
      <c r="C43" s="566"/>
      <c r="D43" s="563"/>
      <c r="E43" s="52"/>
      <c r="F43" s="566"/>
      <c r="G43" s="563"/>
      <c r="H43" s="52"/>
      <c r="I43" s="566"/>
      <c r="J43" s="563"/>
      <c r="K43" s="52"/>
      <c r="L43" s="566"/>
      <c r="M43" s="563"/>
    </row>
    <row r="44" spans="1:13" ht="15" customHeight="1">
      <c r="A44" s="33">
        <v>25</v>
      </c>
      <c r="B44" s="562" t="s">
        <v>92</v>
      </c>
      <c r="C44" s="563">
        <f>IFERROR(SUM(C7/'P&amp;L COMPARISONS'!B6*12)/C21,0)</f>
        <v>0</v>
      </c>
      <c r="D44" s="563"/>
      <c r="E44" s="52"/>
      <c r="F44" s="563">
        <f>IFERROR(SUM(F7/'P&amp;L COMPARISONS'!E6*12)/F21,0)</f>
        <v>0</v>
      </c>
      <c r="G44" s="563"/>
      <c r="H44" s="52"/>
      <c r="I44" s="563">
        <f>IFERROR(SUM(I7/'P&amp;L COMPARISONS'!H6*12)/I21,0)</f>
        <v>0</v>
      </c>
      <c r="J44" s="563"/>
      <c r="K44" s="52"/>
      <c r="L44" s="563">
        <f>IFERROR(SUM(L7/'P&amp;L COMPARISONS'!K6*12)/L21,0)</f>
        <v>0</v>
      </c>
      <c r="M44" s="563"/>
    </row>
    <row r="45" spans="1:13" ht="15" customHeight="1">
      <c r="A45" s="33">
        <v>26</v>
      </c>
      <c r="B45" s="560" t="s">
        <v>110</v>
      </c>
      <c r="C45" s="577">
        <v>0.998</v>
      </c>
      <c r="D45" s="563"/>
      <c r="E45" s="52"/>
      <c r="F45" s="577">
        <v>0.998</v>
      </c>
      <c r="G45" s="563"/>
      <c r="H45" s="52"/>
      <c r="I45" s="577">
        <v>0.998</v>
      </c>
      <c r="J45" s="563"/>
      <c r="K45" s="52"/>
      <c r="L45" s="577">
        <v>0.998</v>
      </c>
      <c r="M45" s="563"/>
    </row>
    <row r="46" spans="1:13" ht="15" customHeight="1">
      <c r="A46" s="33">
        <v>27</v>
      </c>
      <c r="B46" s="562" t="s">
        <v>89</v>
      </c>
      <c r="C46" s="566"/>
      <c r="D46" s="563">
        <f>SUM(C44)*C45</f>
        <v>0</v>
      </c>
      <c r="E46" s="52"/>
      <c r="F46" s="566"/>
      <c r="G46" s="563">
        <f>SUM(F44)*F45</f>
        <v>0</v>
      </c>
      <c r="H46" s="52"/>
      <c r="I46" s="566"/>
      <c r="J46" s="563">
        <f>SUM(I44)*I45</f>
        <v>0</v>
      </c>
      <c r="K46" s="52"/>
      <c r="L46" s="566"/>
      <c r="M46" s="563">
        <f>SUM(L44)*L45</f>
        <v>0</v>
      </c>
    </row>
    <row r="47" spans="1:13" ht="10.5" customHeight="1" thickBot="1">
      <c r="B47" s="9"/>
      <c r="C47" s="20"/>
      <c r="F47" s="20"/>
      <c r="G47" s="19"/>
      <c r="I47" s="20"/>
      <c r="J47" s="19"/>
      <c r="L47" s="20"/>
      <c r="M47" s="19"/>
    </row>
    <row r="48" spans="1:13" ht="21" customHeight="1" thickBot="1">
      <c r="B48" s="567" t="s">
        <v>121</v>
      </c>
      <c r="C48" s="227" t="s">
        <v>93</v>
      </c>
      <c r="D48" s="579">
        <f>SUM(D30:D46)</f>
        <v>0</v>
      </c>
      <c r="G48" s="579">
        <f>SUM(G30:G46)</f>
        <v>0</v>
      </c>
      <c r="J48" s="579">
        <f>SUM(J30:J46)</f>
        <v>0</v>
      </c>
      <c r="M48" s="579">
        <f>SUM(M30:M46)</f>
        <v>0</v>
      </c>
    </row>
    <row r="49" spans="1:14" ht="8.25" customHeight="1"/>
    <row r="50" spans="1:14" ht="8.25" customHeight="1"/>
    <row r="51" spans="1:14" ht="15" customHeight="1">
      <c r="A51" s="568" t="s">
        <v>124</v>
      </c>
      <c r="B51" t="s">
        <v>91</v>
      </c>
      <c r="D51"/>
      <c r="I51" s="30" t="s">
        <v>120</v>
      </c>
      <c r="J51" s="9"/>
      <c r="K51" s="9"/>
      <c r="L51" s="9"/>
      <c r="M51" s="9"/>
      <c r="N51" s="9"/>
    </row>
    <row r="52" spans="1:14" ht="6" customHeight="1">
      <c r="A52" s="568"/>
      <c r="I52" s="30"/>
      <c r="J52" s="9"/>
      <c r="K52" s="9"/>
      <c r="L52" s="9"/>
      <c r="M52" s="9"/>
      <c r="N52" s="9"/>
    </row>
    <row r="53" spans="1:14" ht="15" customHeight="1">
      <c r="A53" s="568" t="s">
        <v>123</v>
      </c>
      <c r="B53" t="s">
        <v>95</v>
      </c>
      <c r="I53" s="30" t="s">
        <v>122</v>
      </c>
      <c r="J53" s="9"/>
      <c r="K53" s="9"/>
      <c r="L53" s="9"/>
      <c r="M53" s="9"/>
      <c r="N53" s="9"/>
    </row>
    <row r="54" spans="1:14" ht="6" customHeight="1">
      <c r="I54" s="30"/>
      <c r="J54" s="9"/>
      <c r="K54" s="9"/>
      <c r="L54" s="9"/>
      <c r="M54" s="9"/>
      <c r="N54" s="9"/>
    </row>
    <row r="55" spans="1:14" ht="15" customHeight="1">
      <c r="I55" s="30" t="s">
        <v>119</v>
      </c>
      <c r="J55" s="9"/>
      <c r="K55" s="9"/>
      <c r="L55" s="9"/>
      <c r="M55" s="9"/>
      <c r="N55" s="9"/>
    </row>
  </sheetData>
  <mergeCells count="1">
    <mergeCell ref="B3:M3"/>
  </mergeCells>
  <phoneticPr fontId="3" type="noConversion"/>
  <conditionalFormatting sqref="C8:L25 C28:M46">
    <cfRule type="cellIs" dxfId="10" priority="1" stopIfTrue="1" operator="lessThan">
      <formula>0</formula>
    </cfRule>
  </conditionalFormatting>
  <conditionalFormatting sqref="J48 D48 G48 M48">
    <cfRule type="cellIs" dxfId="9" priority="2" stopIfTrue="1" operator="lessThan">
      <formula>2.91</formula>
    </cfRule>
  </conditionalFormatting>
  <printOptions horizontalCentered="1" verticalCentered="1"/>
  <pageMargins left="0.5" right="0.5" top="1.18" bottom="0.61" header="0.52" footer="0.25"/>
  <pageSetup scale="64"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4577" r:id="rId5" name="Button 1">
              <controlPr defaultSize="0" print="0" autoFill="0" autoPict="0" macro="[0]!PLCOMPARISONS_Button20_Click">
                <anchor moveWithCells="1">
                  <from>
                    <xdr:col>0</xdr:col>
                    <xdr:colOff>0</xdr:colOff>
                    <xdr:row>0</xdr:row>
                    <xdr:rowOff>95250</xdr:rowOff>
                  </from>
                  <to>
                    <xdr:col>1</xdr:col>
                    <xdr:colOff>838200</xdr:colOff>
                    <xdr:row>1</xdr:row>
                    <xdr:rowOff>219075</xdr:rowOff>
                  </to>
                </anchor>
              </controlPr>
            </control>
          </mc:Choice>
        </mc:AlternateContent>
        <mc:AlternateContent xmlns:mc="http://schemas.openxmlformats.org/markup-compatibility/2006">
          <mc:Choice Requires="x14">
            <control shapeId="24578" r:id="rId6" name="Button 2">
              <controlPr defaultSize="0" print="0" autoFill="0" autoPict="0" macro="[0]!print_sheet">
                <anchor moveWithCells="1">
                  <from>
                    <xdr:col>12</xdr:col>
                    <xdr:colOff>533400</xdr:colOff>
                    <xdr:row>0</xdr:row>
                    <xdr:rowOff>228600</xdr:rowOff>
                  </from>
                  <to>
                    <xdr:col>14</xdr:col>
                    <xdr:colOff>219075</xdr:colOff>
                    <xdr:row>2</xdr:row>
                    <xdr:rowOff>28575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2">
    <tabColor indexed="61"/>
    <pageSetUpPr fitToPage="1"/>
  </sheetPr>
  <dimension ref="A1:N33"/>
  <sheetViews>
    <sheetView showGridLines="0" showRowColHeaders="0" showRuler="0" view="pageLayout" zoomScale="70" zoomScaleNormal="75" zoomScalePageLayoutView="70" workbookViewId="0"/>
  </sheetViews>
  <sheetFormatPr defaultColWidth="9.140625" defaultRowHeight="12.75"/>
  <cols>
    <col min="1" max="5" width="9.140625" style="916"/>
    <col min="6" max="6" width="22.85546875" style="916" customWidth="1"/>
    <col min="7" max="9" width="9.140625" style="916"/>
    <col min="10" max="10" width="10.7109375" style="916" customWidth="1"/>
    <col min="11" max="12" width="9.140625" style="916"/>
    <col min="13" max="13" width="22.85546875" style="916" bestFit="1" customWidth="1"/>
    <col min="14" max="16384" width="9.140625" style="916"/>
  </cols>
  <sheetData>
    <row r="1" spans="1:14" ht="24.95" customHeight="1">
      <c r="A1" s="946"/>
      <c r="B1" s="946"/>
      <c r="C1" s="946"/>
      <c r="D1" s="946"/>
      <c r="E1" s="946"/>
      <c r="F1" s="946"/>
      <c r="G1" s="971" t="str">
        <f>REPT('BASIC CLIENT INFO'!B2,1)</f>
        <v/>
      </c>
      <c r="H1" s="946"/>
      <c r="I1" s="946"/>
      <c r="J1" s="946"/>
      <c r="K1" s="946"/>
      <c r="L1" s="946"/>
      <c r="M1" s="946"/>
    </row>
    <row r="2" spans="1:14" ht="24.95" customHeight="1">
      <c r="A2" s="1032"/>
      <c r="B2" s="946"/>
      <c r="C2" s="946"/>
      <c r="D2" s="946"/>
      <c r="E2" s="946"/>
      <c r="F2" s="972" t="str">
        <f>REPT('BASIC CLIENT INFO'!B3,1)</f>
        <v>Survey #</v>
      </c>
      <c r="G2" s="1238" t="str">
        <f>REPT('BASIC CLIENT INFO'!D3,1)</f>
        <v/>
      </c>
      <c r="H2" s="1238"/>
      <c r="I2" s="946"/>
      <c r="J2" s="946"/>
      <c r="K2" s="946"/>
      <c r="L2" s="946"/>
      <c r="M2" s="946"/>
    </row>
    <row r="3" spans="1:14" ht="24.95" customHeight="1">
      <c r="A3" s="1239" t="s">
        <v>505</v>
      </c>
      <c r="B3" s="1239"/>
      <c r="C3" s="1239"/>
      <c r="D3" s="1239"/>
      <c r="E3" s="1239"/>
      <c r="F3" s="1239"/>
      <c r="G3" s="1239"/>
      <c r="H3" s="1239"/>
      <c r="I3" s="1239"/>
      <c r="J3" s="1239"/>
      <c r="K3" s="1239"/>
      <c r="L3" s="1239"/>
      <c r="M3" s="1239"/>
    </row>
    <row r="4" spans="1:14" ht="18">
      <c r="A4" s="800"/>
      <c r="B4" s="973"/>
      <c r="C4" s="973"/>
      <c r="D4" s="973"/>
      <c r="E4" s="973"/>
      <c r="F4" s="973"/>
      <c r="G4" s="790"/>
      <c r="H4" s="800"/>
      <c r="I4" s="973"/>
      <c r="J4" s="973"/>
      <c r="K4" s="973"/>
      <c r="L4" s="973"/>
      <c r="M4" s="973"/>
    </row>
    <row r="5" spans="1:14" ht="18">
      <c r="A5" s="974">
        <f>SUM('P&amp;L COMPARISONS'!B5)</f>
        <v>2025</v>
      </c>
      <c r="B5" s="973" t="s">
        <v>518</v>
      </c>
      <c r="C5" s="973"/>
      <c r="D5" s="973"/>
      <c r="E5" s="973"/>
      <c r="F5" s="975">
        <f>SUM('P&amp;L COMPARISONS'!B8)</f>
        <v>0</v>
      </c>
      <c r="G5" s="790"/>
      <c r="H5" s="974">
        <f>SUM(A5)-1</f>
        <v>2024</v>
      </c>
      <c r="I5" s="973" t="s">
        <v>520</v>
      </c>
      <c r="J5" s="973"/>
      <c r="K5" s="973"/>
      <c r="L5" s="973"/>
      <c r="M5" s="975">
        <f>SUM('P&amp;L COMPARISONS'!E8)</f>
        <v>0</v>
      </c>
    </row>
    <row r="6" spans="1:14" ht="18">
      <c r="A6" s="973"/>
      <c r="B6" s="973"/>
      <c r="C6" s="976"/>
      <c r="D6" s="977"/>
      <c r="E6" s="977"/>
      <c r="F6" s="977"/>
      <c r="G6" s="790"/>
      <c r="H6" s="973"/>
      <c r="I6" s="973"/>
      <c r="J6" s="976"/>
      <c r="K6" s="977"/>
      <c r="L6" s="977"/>
      <c r="M6" s="977"/>
      <c r="N6" s="967"/>
    </row>
    <row r="7" spans="1:14" ht="18">
      <c r="A7" s="974">
        <f>SUM(A5)</f>
        <v>2025</v>
      </c>
      <c r="B7" s="973" t="s">
        <v>519</v>
      </c>
      <c r="C7" s="977"/>
      <c r="D7" s="977"/>
      <c r="E7" s="977"/>
      <c r="F7" s="978">
        <f>SUM('P&amp;L COMPARISONS'!B37)</f>
        <v>267337</v>
      </c>
      <c r="G7" s="979"/>
      <c r="H7" s="974">
        <f>SUM(A5-1)</f>
        <v>2024</v>
      </c>
      <c r="I7" s="973" t="s">
        <v>521</v>
      </c>
      <c r="J7" s="977"/>
      <c r="K7" s="977"/>
      <c r="L7" s="977"/>
      <c r="M7" s="978">
        <f>SUM('P&amp;L COMPARISONS'!E37)</f>
        <v>300778</v>
      </c>
      <c r="N7" s="967"/>
    </row>
    <row r="8" spans="1:14" ht="18">
      <c r="A8" s="973"/>
      <c r="B8" s="973"/>
      <c r="C8" s="976"/>
      <c r="D8" s="977"/>
      <c r="E8" s="977"/>
      <c r="F8" s="980"/>
      <c r="G8" s="790"/>
      <c r="H8" s="973"/>
      <c r="I8" s="973"/>
      <c r="J8" s="976"/>
      <c r="K8" s="977"/>
      <c r="L8" s="977"/>
      <c r="M8" s="980"/>
      <c r="N8" s="968"/>
    </row>
    <row r="9" spans="1:14" ht="18">
      <c r="A9" s="973" t="s">
        <v>302</v>
      </c>
      <c r="B9" s="973"/>
      <c r="C9" s="977"/>
      <c r="D9" s="977"/>
      <c r="E9" s="977"/>
      <c r="F9" s="981">
        <f>SUM('P&amp;L COMPARISONS'!B6)</f>
        <v>12</v>
      </c>
      <c r="G9" s="790"/>
      <c r="H9" s="973" t="s">
        <v>303</v>
      </c>
      <c r="I9" s="973"/>
      <c r="J9" s="977"/>
      <c r="K9" s="977"/>
      <c r="L9" s="977"/>
      <c r="M9" s="981">
        <f>SUM('P&amp;L COMPARISONS'!E6)</f>
        <v>12</v>
      </c>
    </row>
    <row r="10" spans="1:14" ht="18">
      <c r="A10" s="973"/>
      <c r="B10" s="973"/>
      <c r="C10" s="976"/>
      <c r="D10" s="977"/>
      <c r="E10" s="977"/>
      <c r="F10" s="977"/>
      <c r="G10" s="790"/>
      <c r="H10" s="973"/>
      <c r="I10" s="973"/>
      <c r="J10" s="976"/>
      <c r="K10" s="977"/>
      <c r="L10" s="977"/>
      <c r="M10" s="977"/>
    </row>
    <row r="11" spans="1:14" s="917" customFormat="1" ht="18">
      <c r="A11" s="973" t="s">
        <v>335</v>
      </c>
      <c r="B11" s="973"/>
      <c r="C11" s="977"/>
      <c r="D11" s="977"/>
      <c r="E11" s="977"/>
      <c r="F11" s="982">
        <f>SUM(F7)/F9*12</f>
        <v>267337</v>
      </c>
      <c r="G11" s="790"/>
      <c r="H11" s="973" t="s">
        <v>304</v>
      </c>
      <c r="I11" s="973"/>
      <c r="J11" s="977"/>
      <c r="K11" s="977"/>
      <c r="L11" s="977"/>
      <c r="M11" s="982">
        <f>SUM(M7)/M9*12</f>
        <v>300778</v>
      </c>
    </row>
    <row r="12" spans="1:14" s="917" customFormat="1" ht="17.45" customHeight="1">
      <c r="A12" s="973"/>
      <c r="B12" s="973"/>
      <c r="C12" s="976"/>
      <c r="D12" s="977"/>
      <c r="E12" s="977"/>
      <c r="F12" s="973"/>
      <c r="G12" s="790"/>
      <c r="H12" s="973"/>
      <c r="I12" s="973"/>
      <c r="J12" s="976"/>
      <c r="K12" s="977"/>
      <c r="L12" s="977"/>
      <c r="M12" s="973"/>
    </row>
    <row r="13" spans="1:14" s="917" customFormat="1" ht="18">
      <c r="A13" s="973" t="s">
        <v>305</v>
      </c>
      <c r="B13" s="973"/>
      <c r="C13" s="977"/>
      <c r="D13" s="977"/>
      <c r="E13" s="977"/>
      <c r="F13" s="983">
        <f>SUM('BASIC CLIENT INFO'!E27)</f>
        <v>0</v>
      </c>
      <c r="G13" s="790"/>
      <c r="H13" s="973" t="s">
        <v>305</v>
      </c>
      <c r="I13" s="973"/>
      <c r="J13" s="977"/>
      <c r="K13" s="977"/>
      <c r="L13" s="977"/>
      <c r="M13" s="983">
        <f>SUM('BASIC CLIENT INFO'!E27)</f>
        <v>0</v>
      </c>
    </row>
    <row r="14" spans="1:14" s="917" customFormat="1" ht="18">
      <c r="A14" s="973"/>
      <c r="B14" s="973"/>
      <c r="C14" s="977"/>
      <c r="D14" s="977"/>
      <c r="E14" s="977"/>
      <c r="F14" s="973"/>
      <c r="G14" s="984"/>
      <c r="H14" s="973"/>
      <c r="I14" s="973"/>
      <c r="J14" s="977"/>
      <c r="K14" s="977"/>
      <c r="L14" s="977"/>
      <c r="M14" s="973"/>
    </row>
    <row r="15" spans="1:14" s="917" customFormat="1" ht="18">
      <c r="A15" s="973" t="s">
        <v>306</v>
      </c>
      <c r="B15" s="973"/>
      <c r="C15" s="973"/>
      <c r="D15" s="973"/>
      <c r="E15" s="973"/>
      <c r="F15" s="982">
        <f>SUM(F5)*F13</f>
        <v>0</v>
      </c>
      <c r="G15" s="973"/>
      <c r="H15" s="973" t="s">
        <v>306</v>
      </c>
      <c r="I15" s="973"/>
      <c r="J15" s="973"/>
      <c r="K15" s="973"/>
      <c r="L15" s="973"/>
      <c r="M15" s="982">
        <f>SUM(M5)*M13</f>
        <v>0</v>
      </c>
    </row>
    <row r="16" spans="1:14" s="917" customFormat="1" ht="18">
      <c r="A16" s="973"/>
      <c r="B16" s="973"/>
      <c r="C16" s="973"/>
      <c r="D16" s="973"/>
      <c r="E16" s="973"/>
      <c r="F16" s="973"/>
      <c r="G16" s="973"/>
      <c r="H16" s="973"/>
      <c r="I16" s="973"/>
      <c r="J16" s="973"/>
      <c r="K16" s="973"/>
      <c r="L16" s="973"/>
      <c r="M16" s="973"/>
    </row>
    <row r="17" spans="1:13" s="917" customFormat="1" ht="18">
      <c r="A17" s="973" t="s">
        <v>307</v>
      </c>
      <c r="B17" s="973"/>
      <c r="C17" s="973"/>
      <c r="D17" s="973"/>
      <c r="E17" s="973"/>
      <c r="F17" s="982">
        <f>SUM(F7)-F15</f>
        <v>267337</v>
      </c>
      <c r="G17" s="973"/>
      <c r="H17" s="973" t="s">
        <v>307</v>
      </c>
      <c r="I17" s="973"/>
      <c r="J17" s="973"/>
      <c r="K17" s="973"/>
      <c r="L17" s="973"/>
      <c r="M17" s="982">
        <f>SUM(M7)-M15</f>
        <v>300778</v>
      </c>
    </row>
    <row r="18" spans="1:13" s="917" customFormat="1" ht="18">
      <c r="A18" s="973"/>
      <c r="B18" s="973"/>
      <c r="C18" s="973"/>
      <c r="D18" s="973"/>
      <c r="E18" s="973"/>
      <c r="F18" s="973"/>
      <c r="G18" s="973"/>
      <c r="H18" s="973"/>
      <c r="I18" s="973"/>
      <c r="J18" s="973"/>
      <c r="K18" s="973"/>
      <c r="L18" s="973"/>
      <c r="M18" s="973"/>
    </row>
    <row r="19" spans="1:13" s="917" customFormat="1" ht="18">
      <c r="A19" s="973" t="s">
        <v>308</v>
      </c>
      <c r="B19" s="973"/>
      <c r="C19" s="977"/>
      <c r="D19" s="977"/>
      <c r="E19" s="977"/>
      <c r="F19" s="985">
        <f>SUM(2000/12*F9)</f>
        <v>2000</v>
      </c>
      <c r="G19" s="973"/>
      <c r="H19" s="973" t="s">
        <v>308</v>
      </c>
      <c r="I19" s="973"/>
      <c r="J19" s="977"/>
      <c r="K19" s="977"/>
      <c r="L19" s="977"/>
      <c r="M19" s="985">
        <f>SUM(2000/12*M9)</f>
        <v>2000</v>
      </c>
    </row>
    <row r="20" spans="1:13" s="917" customFormat="1" ht="18">
      <c r="A20" s="973"/>
      <c r="B20" s="973"/>
      <c r="C20" s="977"/>
      <c r="D20" s="977"/>
      <c r="E20" s="977"/>
      <c r="F20" s="973"/>
      <c r="G20" s="973"/>
      <c r="H20" s="973"/>
      <c r="I20" s="973"/>
      <c r="J20" s="977"/>
      <c r="K20" s="977"/>
      <c r="L20" s="977"/>
      <c r="M20" s="973"/>
    </row>
    <row r="21" spans="1:13" s="917" customFormat="1" ht="18">
      <c r="A21" s="800" t="s">
        <v>309</v>
      </c>
      <c r="B21" s="973"/>
      <c r="C21" s="977"/>
      <c r="D21" s="977"/>
      <c r="E21" s="977"/>
      <c r="F21" s="986">
        <f>SUM(F17)/F19</f>
        <v>133.66849999999999</v>
      </c>
      <c r="G21" s="976"/>
      <c r="H21" s="800" t="s">
        <v>309</v>
      </c>
      <c r="I21" s="973"/>
      <c r="J21" s="977"/>
      <c r="K21" s="977"/>
      <c r="L21" s="977"/>
      <c r="M21" s="986">
        <f>SUM(M17)/M19</f>
        <v>150.38900000000001</v>
      </c>
    </row>
    <row r="22" spans="1:13" s="917" customFormat="1" ht="18">
      <c r="A22" s="973"/>
      <c r="B22" s="973"/>
      <c r="C22" s="977"/>
      <c r="D22" s="977"/>
      <c r="E22" s="977"/>
      <c r="F22" s="987"/>
      <c r="G22" s="976"/>
      <c r="H22" s="973"/>
      <c r="I22" s="973"/>
      <c r="J22" s="977"/>
      <c r="K22" s="977"/>
      <c r="L22" s="977"/>
      <c r="M22" s="987"/>
    </row>
    <row r="23" spans="1:13" s="917" customFormat="1" ht="18">
      <c r="A23" s="800" t="s">
        <v>310</v>
      </c>
      <c r="B23" s="973"/>
      <c r="C23" s="977"/>
      <c r="D23" s="977"/>
      <c r="E23" s="977"/>
      <c r="F23" s="986">
        <f>SUM(F21)*8</f>
        <v>1069.348</v>
      </c>
      <c r="G23" s="976"/>
      <c r="H23" s="800" t="s">
        <v>310</v>
      </c>
      <c r="I23" s="973"/>
      <c r="J23" s="977"/>
      <c r="K23" s="977"/>
      <c r="L23" s="977"/>
      <c r="M23" s="986">
        <f>SUM(M21)*8</f>
        <v>1203.1120000000001</v>
      </c>
    </row>
    <row r="24" spans="1:13" s="917" customFormat="1" ht="18">
      <c r="A24" s="973"/>
      <c r="B24" s="973"/>
      <c r="C24" s="977"/>
      <c r="D24" s="977"/>
      <c r="E24" s="977"/>
      <c r="F24" s="987"/>
      <c r="G24" s="976"/>
      <c r="H24" s="973"/>
      <c r="I24" s="973"/>
      <c r="J24" s="977"/>
      <c r="K24" s="977"/>
      <c r="L24" s="977"/>
      <c r="M24" s="987"/>
    </row>
    <row r="25" spans="1:13" s="917" customFormat="1" ht="18">
      <c r="A25" s="800" t="s">
        <v>311</v>
      </c>
      <c r="B25" s="973"/>
      <c r="C25" s="977"/>
      <c r="D25" s="977"/>
      <c r="E25" s="977"/>
      <c r="F25" s="986">
        <f>SUM(F23)*5</f>
        <v>5346.74</v>
      </c>
      <c r="G25" s="976"/>
      <c r="H25" s="800" t="s">
        <v>311</v>
      </c>
      <c r="I25" s="973"/>
      <c r="J25" s="977"/>
      <c r="K25" s="977"/>
      <c r="L25" s="977"/>
      <c r="M25" s="986">
        <f>SUM(M23)*5</f>
        <v>6015.56</v>
      </c>
    </row>
    <row r="26" spans="1:13" s="917" customFormat="1" ht="18">
      <c r="A26" s="973"/>
      <c r="B26" s="973"/>
      <c r="C26" s="977"/>
      <c r="D26" s="977"/>
      <c r="E26" s="977"/>
      <c r="F26" s="987"/>
      <c r="G26" s="976"/>
      <c r="H26" s="973"/>
      <c r="I26" s="973"/>
      <c r="J26" s="977"/>
      <c r="K26" s="977"/>
      <c r="L26" s="977"/>
      <c r="M26" s="987"/>
    </row>
    <row r="27" spans="1:13" ht="16.149999999999999" customHeight="1">
      <c r="A27" s="800" t="s">
        <v>312</v>
      </c>
      <c r="B27" s="973"/>
      <c r="C27" s="977"/>
      <c r="D27" s="977"/>
      <c r="E27" s="977"/>
      <c r="F27" s="986">
        <f>SUM(F17)/F9</f>
        <v>22278.083333333332</v>
      </c>
      <c r="G27" s="976"/>
      <c r="H27" s="800" t="s">
        <v>312</v>
      </c>
      <c r="I27" s="973"/>
      <c r="J27" s="977"/>
      <c r="K27" s="977"/>
      <c r="L27" s="977"/>
      <c r="M27" s="986">
        <f>SUM(M17)/M9</f>
        <v>25064.833333333332</v>
      </c>
    </row>
    <row r="28" spans="1:13" ht="18">
      <c r="A28" s="973"/>
      <c r="B28" s="973"/>
      <c r="C28" s="973"/>
      <c r="D28" s="973"/>
      <c r="E28" s="973"/>
      <c r="F28" s="987"/>
      <c r="G28" s="976"/>
      <c r="H28" s="973"/>
      <c r="I28" s="973"/>
      <c r="J28" s="973"/>
      <c r="K28" s="973"/>
      <c r="L28" s="973"/>
      <c r="M28" s="987"/>
    </row>
    <row r="29" spans="1:13" ht="18">
      <c r="A29" s="800" t="s">
        <v>313</v>
      </c>
      <c r="B29" s="973"/>
      <c r="C29" s="973"/>
      <c r="D29" s="973"/>
      <c r="E29" s="973"/>
      <c r="F29" s="986">
        <f>SUM(F27*3)</f>
        <v>66834.25</v>
      </c>
      <c r="G29" s="976"/>
      <c r="H29" s="800" t="s">
        <v>313</v>
      </c>
      <c r="I29" s="973"/>
      <c r="J29" s="973"/>
      <c r="K29" s="973"/>
      <c r="L29" s="973"/>
      <c r="M29" s="986">
        <f>SUM(M27*3)</f>
        <v>75194.5</v>
      </c>
    </row>
    <row r="30" spans="1:13" ht="17.25" customHeight="1">
      <c r="A30" s="800"/>
      <c r="B30" s="973"/>
      <c r="C30" s="973"/>
      <c r="D30" s="973"/>
      <c r="E30" s="973"/>
      <c r="F30" s="973"/>
      <c r="G30" s="973"/>
      <c r="H30" s="790"/>
      <c r="I30" s="790"/>
      <c r="J30" s="790"/>
      <c r="K30" s="790"/>
      <c r="L30" s="790"/>
      <c r="M30" s="790"/>
    </row>
    <row r="32" spans="1:13" ht="15">
      <c r="A32" s="969"/>
      <c r="B32" s="969"/>
      <c r="C32" s="969"/>
      <c r="D32" s="969"/>
      <c r="E32" s="969"/>
      <c r="F32" s="969"/>
      <c r="G32" s="969"/>
      <c r="H32" s="969"/>
      <c r="I32" s="969"/>
      <c r="J32" s="969"/>
    </row>
    <row r="33" spans="1:5">
      <c r="A33" s="970"/>
      <c r="B33" s="970"/>
      <c r="C33" s="970"/>
      <c r="D33" s="970"/>
      <c r="E33" s="970"/>
    </row>
  </sheetData>
  <mergeCells count="2">
    <mergeCell ref="G2:H2"/>
    <mergeCell ref="A3:M3"/>
  </mergeCells>
  <phoneticPr fontId="3" type="noConversion"/>
  <conditionalFormatting sqref="F5:F29 M5:M29">
    <cfRule type="cellIs" dxfId="8" priority="1" stopIfTrue="1" operator="lessThan">
      <formula>0</formula>
    </cfRule>
  </conditionalFormatting>
  <printOptions horizontalCentered="1" verticalCentered="1"/>
  <pageMargins left="0.5" right="0.5" top="1.18" bottom="0.61" header="0.52" footer="0.25"/>
  <pageSetup scale="81" orientation="landscape" r:id="rId1"/>
  <headerFooter scaleWithDoc="0">
    <oddHeader>&amp;L&amp;G&amp;RPage &amp;P</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5601" r:id="rId5" name="Button 1">
              <controlPr defaultSize="0" print="0" autoFill="0" autoPict="0" macro="[0]!PLCOMPARISONS_Button20_Click">
                <anchor moveWithCells="1">
                  <from>
                    <xdr:col>0</xdr:col>
                    <xdr:colOff>28575</xdr:colOff>
                    <xdr:row>0</xdr:row>
                    <xdr:rowOff>38100</xdr:rowOff>
                  </from>
                  <to>
                    <xdr:col>2</xdr:col>
                    <xdr:colOff>180975</xdr:colOff>
                    <xdr:row>1</xdr:row>
                    <xdr:rowOff>123825</xdr:rowOff>
                  </to>
                </anchor>
              </controlPr>
            </control>
          </mc:Choice>
        </mc:AlternateContent>
        <mc:AlternateContent xmlns:mc="http://schemas.openxmlformats.org/markup-compatibility/2006">
          <mc:Choice Requires="x14">
            <control shapeId="25602" r:id="rId6" name="Button 2">
              <controlPr defaultSize="0" print="0" autoFill="0" autoPict="0" macro="[0]!print_sheet">
                <anchor moveWithCells="1">
                  <from>
                    <xdr:col>14</xdr:col>
                    <xdr:colOff>161925</xdr:colOff>
                    <xdr:row>0</xdr:row>
                    <xdr:rowOff>200025</xdr:rowOff>
                  </from>
                  <to>
                    <xdr:col>15</xdr:col>
                    <xdr:colOff>561975</xdr:colOff>
                    <xdr:row>2</xdr:row>
                    <xdr:rowOff>57150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3">
    <tabColor indexed="61"/>
    <pageSetUpPr fitToPage="1"/>
  </sheetPr>
  <dimension ref="A1:N33"/>
  <sheetViews>
    <sheetView showGridLines="0" showRuler="0" view="pageLayout" zoomScale="70" zoomScaleNormal="75" zoomScalePageLayoutView="70" workbookViewId="0"/>
  </sheetViews>
  <sheetFormatPr defaultColWidth="9.140625" defaultRowHeight="12.75"/>
  <cols>
    <col min="1" max="5" width="9.140625" style="916"/>
    <col min="6" max="6" width="22.85546875" style="916" customWidth="1"/>
    <col min="7" max="9" width="9.140625" style="916"/>
    <col min="10" max="10" width="10.7109375" style="916" customWidth="1"/>
    <col min="11" max="12" width="9.140625" style="916"/>
    <col min="13" max="13" width="22.85546875" style="916" bestFit="1" customWidth="1"/>
    <col min="14" max="16384" width="9.140625" style="916"/>
  </cols>
  <sheetData>
    <row r="1" spans="1:14" ht="24.95" customHeight="1">
      <c r="A1" s="946"/>
      <c r="B1" s="946"/>
      <c r="C1" s="946"/>
      <c r="D1" s="946"/>
      <c r="E1" s="946"/>
      <c r="F1" s="946"/>
      <c r="G1" s="971" t="str">
        <f>REPT('BASIC CLIENT INFO'!B2,1)</f>
        <v/>
      </c>
      <c r="H1" s="946"/>
      <c r="I1" s="946"/>
      <c r="J1" s="946"/>
      <c r="K1" s="946"/>
      <c r="L1" s="946"/>
      <c r="M1" s="946"/>
    </row>
    <row r="2" spans="1:14" ht="24.95" customHeight="1">
      <c r="A2" s="1032"/>
      <c r="B2" s="946"/>
      <c r="C2" s="946"/>
      <c r="D2" s="946"/>
      <c r="E2" s="946"/>
      <c r="F2" s="972" t="str">
        <f>REPT('BASIC CLIENT INFO'!B3,1)</f>
        <v>Survey #</v>
      </c>
      <c r="G2" s="1238" t="str">
        <f>REPT('BASIC CLIENT INFO'!D3,1)</f>
        <v/>
      </c>
      <c r="H2" s="1238"/>
      <c r="I2" s="946"/>
      <c r="J2" s="946"/>
      <c r="K2" s="946"/>
      <c r="L2" s="946"/>
      <c r="M2" s="946"/>
    </row>
    <row r="3" spans="1:14" ht="18">
      <c r="A3" s="1239" t="s">
        <v>505</v>
      </c>
      <c r="B3" s="1239"/>
      <c r="C3" s="1239"/>
      <c r="D3" s="1239"/>
      <c r="E3" s="1239"/>
      <c r="F3" s="1239"/>
      <c r="G3" s="1239"/>
      <c r="H3" s="1239"/>
      <c r="I3" s="1239"/>
      <c r="J3" s="1239"/>
      <c r="K3" s="1239"/>
      <c r="L3" s="1239"/>
      <c r="M3" s="1239"/>
    </row>
    <row r="4" spans="1:14" ht="18">
      <c r="A4" s="800"/>
      <c r="B4" s="973"/>
      <c r="C4" s="973"/>
      <c r="D4" s="973"/>
      <c r="E4" s="973"/>
      <c r="F4" s="973"/>
      <c r="G4" s="790"/>
      <c r="H4" s="800"/>
      <c r="I4" s="973"/>
      <c r="J4" s="973"/>
      <c r="K4" s="973"/>
      <c r="L4" s="973"/>
      <c r="M4" s="973"/>
    </row>
    <row r="5" spans="1:14" ht="18">
      <c r="A5" s="974">
        <f>SUM('P&amp;L COMPARISONS'!H5)</f>
        <v>2023</v>
      </c>
      <c r="B5" s="973" t="s">
        <v>520</v>
      </c>
      <c r="C5" s="973"/>
      <c r="D5" s="973"/>
      <c r="E5" s="973"/>
      <c r="F5" s="975">
        <f>SUM('P&amp;L COMPARISONS'!H8)</f>
        <v>0</v>
      </c>
      <c r="G5" s="790"/>
      <c r="H5" s="974">
        <f>SUM(A5-1)</f>
        <v>2022</v>
      </c>
      <c r="I5" s="973" t="s">
        <v>520</v>
      </c>
      <c r="J5" s="973"/>
      <c r="K5" s="973"/>
      <c r="L5" s="973"/>
      <c r="M5" s="975">
        <f>SUM('P&amp;L COMPARISONS'!K8)</f>
        <v>0</v>
      </c>
    </row>
    <row r="6" spans="1:14" ht="18">
      <c r="A6" s="981"/>
      <c r="B6" s="973"/>
      <c r="C6" s="976"/>
      <c r="D6" s="977"/>
      <c r="E6" s="977"/>
      <c r="F6" s="977"/>
      <c r="G6" s="790"/>
      <c r="H6" s="981"/>
      <c r="I6" s="973"/>
      <c r="J6" s="976"/>
      <c r="K6" s="977"/>
      <c r="L6" s="977"/>
      <c r="M6" s="977"/>
    </row>
    <row r="7" spans="1:14" ht="18">
      <c r="A7" s="974">
        <f>SUM(A5)</f>
        <v>2023</v>
      </c>
      <c r="B7" s="973" t="s">
        <v>521</v>
      </c>
      <c r="C7" s="977"/>
      <c r="D7" s="977"/>
      <c r="E7" s="977"/>
      <c r="F7" s="978">
        <f>SUM('P&amp;L COMPARISONS'!H37)</f>
        <v>324886</v>
      </c>
      <c r="G7" s="979"/>
      <c r="H7" s="974">
        <f>SUM(A5-1)</f>
        <v>2022</v>
      </c>
      <c r="I7" s="973" t="s">
        <v>521</v>
      </c>
      <c r="J7" s="977"/>
      <c r="K7" s="977"/>
      <c r="L7" s="977"/>
      <c r="M7" s="978">
        <f>SUM('P&amp;L COMPARISONS'!K37)</f>
        <v>230828</v>
      </c>
    </row>
    <row r="8" spans="1:14" ht="18">
      <c r="A8" s="973"/>
      <c r="B8" s="973"/>
      <c r="C8" s="976"/>
      <c r="D8" s="977"/>
      <c r="E8" s="977"/>
      <c r="F8" s="980"/>
      <c r="G8" s="790"/>
      <c r="H8" s="973"/>
      <c r="I8" s="973"/>
      <c r="J8" s="976"/>
      <c r="K8" s="977"/>
      <c r="L8" s="977"/>
      <c r="M8" s="980"/>
    </row>
    <row r="9" spans="1:14" ht="18">
      <c r="A9" s="973" t="s">
        <v>302</v>
      </c>
      <c r="B9" s="973"/>
      <c r="C9" s="977"/>
      <c r="D9" s="977"/>
      <c r="E9" s="977"/>
      <c r="F9" s="981">
        <f>SUM('P&amp;L COMPARISONS'!H6)</f>
        <v>12</v>
      </c>
      <c r="G9" s="790"/>
      <c r="H9" s="973" t="s">
        <v>303</v>
      </c>
      <c r="I9" s="973"/>
      <c r="J9" s="977"/>
      <c r="K9" s="977"/>
      <c r="L9" s="977"/>
      <c r="M9" s="981">
        <f>SUM('P&amp;L COMPARISONS'!K6)</f>
        <v>12</v>
      </c>
      <c r="N9" s="967"/>
    </row>
    <row r="10" spans="1:14" ht="18">
      <c r="A10" s="973"/>
      <c r="B10" s="973"/>
      <c r="C10" s="976"/>
      <c r="D10" s="977"/>
      <c r="E10" s="977"/>
      <c r="F10" s="977"/>
      <c r="G10" s="790"/>
      <c r="H10" s="973"/>
      <c r="I10" s="973"/>
      <c r="J10" s="976"/>
      <c r="K10" s="977"/>
      <c r="L10" s="977"/>
      <c r="M10" s="977"/>
      <c r="N10" s="967"/>
    </row>
    <row r="11" spans="1:14" ht="18">
      <c r="A11" s="973" t="s">
        <v>304</v>
      </c>
      <c r="B11" s="973"/>
      <c r="C11" s="977"/>
      <c r="D11" s="977"/>
      <c r="E11" s="977"/>
      <c r="F11" s="982">
        <f>SUM(F7)/F9*12</f>
        <v>324886</v>
      </c>
      <c r="G11" s="790"/>
      <c r="H11" s="973" t="s">
        <v>304</v>
      </c>
      <c r="I11" s="973"/>
      <c r="J11" s="977"/>
      <c r="K11" s="977"/>
      <c r="L11" s="977"/>
      <c r="M11" s="982">
        <f>SUM('P&amp;L COMPARISONS'!K37)</f>
        <v>230828</v>
      </c>
      <c r="N11" s="968"/>
    </row>
    <row r="12" spans="1:14" ht="18">
      <c r="A12" s="973"/>
      <c r="B12" s="973"/>
      <c r="C12" s="976"/>
      <c r="D12" s="977"/>
      <c r="E12" s="977"/>
      <c r="F12" s="973"/>
      <c r="G12" s="790"/>
      <c r="H12" s="973"/>
      <c r="I12" s="973"/>
      <c r="J12" s="976"/>
      <c r="K12" s="977"/>
      <c r="L12" s="977"/>
      <c r="M12" s="973"/>
    </row>
    <row r="13" spans="1:14" ht="18">
      <c r="A13" s="973" t="s">
        <v>305</v>
      </c>
      <c r="B13" s="973"/>
      <c r="C13" s="977"/>
      <c r="D13" s="977"/>
      <c r="E13" s="977"/>
      <c r="F13" s="983">
        <f>SUM('BASIC CLIENT INFO'!E27)</f>
        <v>0</v>
      </c>
      <c r="G13" s="790"/>
      <c r="H13" s="973" t="s">
        <v>305</v>
      </c>
      <c r="I13" s="973"/>
      <c r="J13" s="977"/>
      <c r="K13" s="977"/>
      <c r="L13" s="977"/>
      <c r="M13" s="983">
        <f>SUM('BASIC CLIENT INFO'!E27)</f>
        <v>0</v>
      </c>
    </row>
    <row r="14" spans="1:14" s="917" customFormat="1" ht="18">
      <c r="A14" s="973"/>
      <c r="B14" s="973"/>
      <c r="C14" s="977"/>
      <c r="D14" s="977"/>
      <c r="E14" s="977"/>
      <c r="F14" s="973"/>
      <c r="G14" s="984"/>
      <c r="H14" s="973"/>
      <c r="I14" s="973"/>
      <c r="J14" s="977"/>
      <c r="K14" s="977"/>
      <c r="L14" s="977"/>
      <c r="M14" s="973"/>
    </row>
    <row r="15" spans="1:14" s="917" customFormat="1" ht="17.45" customHeight="1">
      <c r="A15" s="973" t="s">
        <v>306</v>
      </c>
      <c r="B15" s="973"/>
      <c r="C15" s="973"/>
      <c r="D15" s="973"/>
      <c r="E15" s="973"/>
      <c r="F15" s="982">
        <f>SUM(F5)*F13</f>
        <v>0</v>
      </c>
      <c r="G15" s="973"/>
      <c r="H15" s="973" t="s">
        <v>306</v>
      </c>
      <c r="I15" s="973"/>
      <c r="J15" s="973"/>
      <c r="K15" s="973"/>
      <c r="L15" s="973"/>
      <c r="M15" s="982">
        <f>SUM(M5)*M13</f>
        <v>0</v>
      </c>
    </row>
    <row r="16" spans="1:14" s="917" customFormat="1" ht="18">
      <c r="A16" s="973"/>
      <c r="B16" s="973"/>
      <c r="C16" s="973"/>
      <c r="D16" s="973"/>
      <c r="E16" s="973"/>
      <c r="F16" s="973"/>
      <c r="G16" s="973"/>
      <c r="H16" s="973"/>
      <c r="I16" s="973"/>
      <c r="J16" s="973"/>
      <c r="K16" s="973"/>
      <c r="L16" s="973"/>
      <c r="M16" s="973"/>
    </row>
    <row r="17" spans="1:13" s="917" customFormat="1" ht="18">
      <c r="A17" s="973" t="s">
        <v>307</v>
      </c>
      <c r="B17" s="973"/>
      <c r="C17" s="973"/>
      <c r="D17" s="973"/>
      <c r="E17" s="973"/>
      <c r="F17" s="982">
        <f>SUM(F7)-F15</f>
        <v>324886</v>
      </c>
      <c r="G17" s="973"/>
      <c r="H17" s="973" t="s">
        <v>307</v>
      </c>
      <c r="I17" s="973"/>
      <c r="J17" s="973"/>
      <c r="K17" s="973"/>
      <c r="L17" s="973"/>
      <c r="M17" s="982">
        <f>SUM(M7)-M15</f>
        <v>230828</v>
      </c>
    </row>
    <row r="18" spans="1:13" s="917" customFormat="1" ht="18">
      <c r="A18" s="973"/>
      <c r="B18" s="973"/>
      <c r="C18" s="973"/>
      <c r="D18" s="973"/>
      <c r="E18" s="973"/>
      <c r="F18" s="973"/>
      <c r="G18" s="973"/>
      <c r="H18" s="973"/>
      <c r="I18" s="973"/>
      <c r="J18" s="973"/>
      <c r="K18" s="973"/>
      <c r="L18" s="973"/>
      <c r="M18" s="973"/>
    </row>
    <row r="19" spans="1:13" s="917" customFormat="1" ht="18">
      <c r="A19" s="973" t="s">
        <v>308</v>
      </c>
      <c r="B19" s="973"/>
      <c r="C19" s="977"/>
      <c r="D19" s="977"/>
      <c r="E19" s="977"/>
      <c r="F19" s="985">
        <f>SUM(2000/12*F9)</f>
        <v>2000</v>
      </c>
      <c r="G19" s="973"/>
      <c r="H19" s="973" t="s">
        <v>308</v>
      </c>
      <c r="I19" s="973"/>
      <c r="J19" s="977"/>
      <c r="K19" s="977"/>
      <c r="L19" s="977"/>
      <c r="M19" s="985">
        <f>SUM(2000/12*M9)</f>
        <v>2000</v>
      </c>
    </row>
    <row r="20" spans="1:13" s="917" customFormat="1" ht="18">
      <c r="A20" s="973"/>
      <c r="B20" s="973"/>
      <c r="C20" s="977"/>
      <c r="D20" s="977"/>
      <c r="E20" s="977"/>
      <c r="F20" s="973"/>
      <c r="G20" s="973"/>
      <c r="H20" s="973"/>
      <c r="I20" s="973"/>
      <c r="J20" s="977"/>
      <c r="K20" s="977"/>
      <c r="L20" s="977"/>
      <c r="M20" s="973"/>
    </row>
    <row r="21" spans="1:13" s="917" customFormat="1" ht="18">
      <c r="A21" s="800" t="s">
        <v>309</v>
      </c>
      <c r="B21" s="973"/>
      <c r="C21" s="977"/>
      <c r="D21" s="977"/>
      <c r="E21" s="977"/>
      <c r="F21" s="986">
        <f>SUM(F17)/F19</f>
        <v>162.44300000000001</v>
      </c>
      <c r="G21" s="976"/>
      <c r="H21" s="800" t="s">
        <v>309</v>
      </c>
      <c r="I21" s="973"/>
      <c r="J21" s="977"/>
      <c r="K21" s="977"/>
      <c r="L21" s="977"/>
      <c r="M21" s="986">
        <f>SUM(M17)/M19</f>
        <v>115.414</v>
      </c>
    </row>
    <row r="22" spans="1:13" s="917" customFormat="1" ht="18">
      <c r="A22" s="973"/>
      <c r="B22" s="973"/>
      <c r="C22" s="977"/>
      <c r="D22" s="977"/>
      <c r="E22" s="977"/>
      <c r="F22" s="987"/>
      <c r="G22" s="976"/>
      <c r="H22" s="973"/>
      <c r="I22" s="973"/>
      <c r="J22" s="977"/>
      <c r="K22" s="977"/>
      <c r="L22" s="977"/>
      <c r="M22" s="987"/>
    </row>
    <row r="23" spans="1:13" s="917" customFormat="1" ht="18">
      <c r="A23" s="800" t="s">
        <v>310</v>
      </c>
      <c r="B23" s="973"/>
      <c r="C23" s="977"/>
      <c r="D23" s="977"/>
      <c r="E23" s="977"/>
      <c r="F23" s="986">
        <f>SUM(F21)*8</f>
        <v>1299.5440000000001</v>
      </c>
      <c r="G23" s="976"/>
      <c r="H23" s="800" t="s">
        <v>310</v>
      </c>
      <c r="I23" s="973"/>
      <c r="J23" s="977"/>
      <c r="K23" s="977"/>
      <c r="L23" s="977"/>
      <c r="M23" s="986">
        <f>SUM(M21)*8</f>
        <v>923.31200000000001</v>
      </c>
    </row>
    <row r="24" spans="1:13" s="917" customFormat="1" ht="18">
      <c r="A24" s="973"/>
      <c r="B24" s="973"/>
      <c r="C24" s="977"/>
      <c r="D24" s="977"/>
      <c r="E24" s="977"/>
      <c r="F24" s="987"/>
      <c r="G24" s="976"/>
      <c r="H24" s="973"/>
      <c r="I24" s="973"/>
      <c r="J24" s="977"/>
      <c r="K24" s="977"/>
      <c r="L24" s="977"/>
      <c r="M24" s="987"/>
    </row>
    <row r="25" spans="1:13" s="917" customFormat="1" ht="18">
      <c r="A25" s="800" t="s">
        <v>311</v>
      </c>
      <c r="B25" s="973"/>
      <c r="C25" s="977"/>
      <c r="D25" s="977"/>
      <c r="E25" s="977"/>
      <c r="F25" s="986">
        <f>SUM(F23)*5</f>
        <v>6497.72</v>
      </c>
      <c r="G25" s="976"/>
      <c r="H25" s="800" t="s">
        <v>311</v>
      </c>
      <c r="I25" s="973"/>
      <c r="J25" s="977"/>
      <c r="K25" s="977"/>
      <c r="L25" s="977"/>
      <c r="M25" s="986">
        <f>SUM(M23)*5</f>
        <v>4616.5600000000004</v>
      </c>
    </row>
    <row r="26" spans="1:13" s="917" customFormat="1" ht="18">
      <c r="A26" s="973"/>
      <c r="B26" s="973"/>
      <c r="C26" s="977"/>
      <c r="D26" s="977"/>
      <c r="E26" s="977"/>
      <c r="F26" s="987"/>
      <c r="G26" s="976"/>
      <c r="H26" s="973"/>
      <c r="I26" s="973"/>
      <c r="J26" s="977"/>
      <c r="K26" s="977"/>
      <c r="L26" s="977"/>
      <c r="M26" s="987"/>
    </row>
    <row r="27" spans="1:13" s="917" customFormat="1" ht="18">
      <c r="A27" s="800" t="s">
        <v>312</v>
      </c>
      <c r="B27" s="973"/>
      <c r="C27" s="977"/>
      <c r="D27" s="977"/>
      <c r="E27" s="977"/>
      <c r="F27" s="986">
        <f>SUM(F17)/F9</f>
        <v>27073.833333333332</v>
      </c>
      <c r="G27" s="976"/>
      <c r="H27" s="800" t="s">
        <v>312</v>
      </c>
      <c r="I27" s="973"/>
      <c r="J27" s="977"/>
      <c r="K27" s="977"/>
      <c r="L27" s="977"/>
      <c r="M27" s="986">
        <f>SUM(M17)/M9</f>
        <v>19235.666666666668</v>
      </c>
    </row>
    <row r="28" spans="1:13" s="917" customFormat="1" ht="18">
      <c r="A28" s="973"/>
      <c r="B28" s="973"/>
      <c r="C28" s="973"/>
      <c r="D28" s="973"/>
      <c r="E28" s="973"/>
      <c r="F28" s="987"/>
      <c r="G28" s="976"/>
      <c r="H28" s="973"/>
      <c r="I28" s="973"/>
      <c r="J28" s="973"/>
      <c r="K28" s="973"/>
      <c r="L28" s="973"/>
      <c r="M28" s="987"/>
    </row>
    <row r="29" spans="1:13" s="917" customFormat="1" ht="18">
      <c r="A29" s="800" t="s">
        <v>313</v>
      </c>
      <c r="B29" s="973"/>
      <c r="C29" s="973"/>
      <c r="D29" s="973"/>
      <c r="E29" s="973"/>
      <c r="F29" s="986">
        <f>SUM(F27*3)</f>
        <v>81221.5</v>
      </c>
      <c r="G29" s="976"/>
      <c r="H29" s="800" t="s">
        <v>313</v>
      </c>
      <c r="I29" s="973"/>
      <c r="J29" s="973"/>
      <c r="K29" s="973"/>
      <c r="L29" s="973"/>
      <c r="M29" s="986">
        <f>SUM(M27*3)</f>
        <v>57707</v>
      </c>
    </row>
    <row r="30" spans="1:13" ht="16.149999999999999" customHeight="1">
      <c r="A30" s="965"/>
      <c r="B30" s="966"/>
      <c r="C30" s="966"/>
      <c r="D30" s="966"/>
      <c r="E30" s="966"/>
      <c r="F30" s="966"/>
      <c r="G30" s="966"/>
    </row>
    <row r="32" spans="1:13" ht="15">
      <c r="A32" s="969"/>
      <c r="B32" s="969"/>
      <c r="C32" s="969"/>
      <c r="D32" s="969"/>
      <c r="E32" s="969"/>
      <c r="F32" s="969"/>
      <c r="G32" s="969"/>
      <c r="H32" s="969"/>
      <c r="I32" s="969"/>
      <c r="J32" s="969"/>
    </row>
    <row r="33" spans="1:5" ht="17.25" customHeight="1">
      <c r="A33" s="970"/>
      <c r="B33" s="970"/>
      <c r="C33" s="970"/>
      <c r="D33" s="970"/>
      <c r="E33" s="970"/>
    </row>
  </sheetData>
  <mergeCells count="2">
    <mergeCell ref="A3:M3"/>
    <mergeCell ref="G2:H2"/>
  </mergeCells>
  <phoneticPr fontId="3" type="noConversion"/>
  <conditionalFormatting sqref="M4:M29 F4:F29">
    <cfRule type="cellIs" dxfId="7" priority="1" stopIfTrue="1" operator="lessThan">
      <formula>0</formula>
    </cfRule>
  </conditionalFormatting>
  <printOptions horizontalCentered="1" verticalCentered="1"/>
  <pageMargins left="0.5" right="0.5" top="1.18" bottom="0.61" header="0.52" footer="0.25"/>
  <pageSetup scale="83"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6625" r:id="rId5" name="Button 1">
              <controlPr defaultSize="0" print="0" autoFill="0" autoPict="0" macro="[0]!PLCOMPARISONS_Button20_Click">
                <anchor moveWithCells="1">
                  <from>
                    <xdr:col>0</xdr:col>
                    <xdr:colOff>38100</xdr:colOff>
                    <xdr:row>0</xdr:row>
                    <xdr:rowOff>38100</xdr:rowOff>
                  </from>
                  <to>
                    <xdr:col>2</xdr:col>
                    <xdr:colOff>323850</xdr:colOff>
                    <xdr:row>1</xdr:row>
                    <xdr:rowOff>142875</xdr:rowOff>
                  </to>
                </anchor>
              </controlPr>
            </control>
          </mc:Choice>
        </mc:AlternateContent>
        <mc:AlternateContent xmlns:mc="http://schemas.openxmlformats.org/markup-compatibility/2006">
          <mc:Choice Requires="x14">
            <control shapeId="26626" r:id="rId6" name="Button 2">
              <controlPr defaultSize="0" print="0" autoFill="0" autoPict="0" macro="[0]!print_sheet">
                <anchor moveWithCells="1">
                  <from>
                    <xdr:col>14</xdr:col>
                    <xdr:colOff>438150</xdr:colOff>
                    <xdr:row>0</xdr:row>
                    <xdr:rowOff>266700</xdr:rowOff>
                  </from>
                  <to>
                    <xdr:col>17</xdr:col>
                    <xdr:colOff>28575</xdr:colOff>
                    <xdr:row>2</xdr:row>
                    <xdr:rowOff>180975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4">
    <tabColor indexed="61"/>
    <pageSetUpPr fitToPage="1"/>
  </sheetPr>
  <dimension ref="A1:M37"/>
  <sheetViews>
    <sheetView showGridLines="0" showRowColHeaders="0" view="pageLayout" zoomScale="70" zoomScaleNormal="75" zoomScalePageLayoutView="70" workbookViewId="0"/>
  </sheetViews>
  <sheetFormatPr defaultColWidth="9.140625" defaultRowHeight="18.75" customHeight="1"/>
  <cols>
    <col min="1" max="1" width="4.7109375" style="34" customWidth="1"/>
    <col min="2" max="2" width="62.42578125" customWidth="1"/>
    <col min="3" max="3" width="18" bestFit="1" customWidth="1"/>
    <col min="4" max="4" width="9.28515625" style="19" bestFit="1" customWidth="1"/>
    <col min="5" max="5" width="3.7109375" customWidth="1"/>
    <col min="6" max="6" width="18" bestFit="1" customWidth="1"/>
    <col min="7" max="7" width="9.28515625" bestFit="1" customWidth="1"/>
    <col min="8" max="8" width="3.7109375" customWidth="1"/>
    <col min="9" max="9" width="18" bestFit="1" customWidth="1"/>
    <col min="10" max="10" width="9.28515625" bestFit="1" customWidth="1"/>
    <col min="11" max="11" width="3.7109375" customWidth="1"/>
    <col min="12" max="12" width="17.5703125" bestFit="1" customWidth="1"/>
  </cols>
  <sheetData>
    <row r="1" spans="1:13" ht="24.95" customHeight="1">
      <c r="C1" s="1240" t="str">
        <f>REPT('BASIC CLIENT INFO'!B2,1)</f>
        <v/>
      </c>
      <c r="D1" s="1240"/>
      <c r="E1" s="1240"/>
      <c r="F1" s="1240"/>
      <c r="G1" s="1240"/>
      <c r="H1" s="1240"/>
      <c r="I1" s="1240"/>
      <c r="J1" s="177"/>
      <c r="K1" s="52"/>
      <c r="L1" s="52"/>
      <c r="M1" s="178"/>
    </row>
    <row r="2" spans="1:13" ht="24.95" customHeight="1">
      <c r="B2" s="3"/>
      <c r="C2" s="1241" t="str">
        <f>REPT('BASIC CLIENT INFO'!B3,1)</f>
        <v>Survey #</v>
      </c>
      <c r="D2" s="1241"/>
      <c r="E2" s="1241"/>
      <c r="F2" s="1242" t="str">
        <f>REPT('BASIC CLIENT INFO'!D3,1)</f>
        <v/>
      </c>
      <c r="G2" s="1242"/>
      <c r="H2" s="1242"/>
      <c r="I2" s="1242"/>
      <c r="J2" s="177"/>
      <c r="K2" s="52"/>
      <c r="L2" s="52"/>
      <c r="M2" s="178"/>
    </row>
    <row r="3" spans="1:13" ht="27.75" customHeight="1" thickBot="1">
      <c r="C3" s="1240" t="s">
        <v>493</v>
      </c>
      <c r="D3" s="1240"/>
      <c r="E3" s="1240"/>
      <c r="F3" s="1240"/>
      <c r="G3" s="1240"/>
      <c r="H3" s="1240"/>
      <c r="I3" s="1240"/>
      <c r="M3" s="16"/>
    </row>
    <row r="4" spans="1:13" ht="18.75" customHeight="1" thickBot="1">
      <c r="B4" s="5" t="s">
        <v>224</v>
      </c>
      <c r="C4" s="10">
        <f>SUM('P&amp;L COMPARISONS'!B5)</f>
        <v>2025</v>
      </c>
      <c r="D4" s="18"/>
      <c r="F4" s="6">
        <f>SUM('P&amp;L COMPARISONS'!E5)</f>
        <v>2024</v>
      </c>
      <c r="G4" s="21"/>
      <c r="I4" s="6">
        <f>SUM('P&amp;L COMPARISONS'!H5)</f>
        <v>2023</v>
      </c>
      <c r="J4" s="21"/>
      <c r="L4" s="6">
        <f>SUM('P&amp;L COMPARISONS'!K5)</f>
        <v>2022</v>
      </c>
      <c r="M4" s="21"/>
    </row>
    <row r="5" spans="1:13" ht="18.75" customHeight="1">
      <c r="B5" s="5" t="s">
        <v>243</v>
      </c>
      <c r="C5" s="12">
        <f>SUM('P&amp;L COMPARISONS'!B6)</f>
        <v>12</v>
      </c>
      <c r="D5" s="18"/>
      <c r="F5" s="11">
        <f>SUM('P&amp;L COMPARISONS'!E6)</f>
        <v>12</v>
      </c>
      <c r="G5" s="21"/>
      <c r="I5" s="11">
        <f>SUM('P&amp;L COMPARISONS'!H6)</f>
        <v>12</v>
      </c>
      <c r="J5" s="21"/>
      <c r="L5" s="11">
        <f>SUM('P&amp;L COMPARISONS'!K6)</f>
        <v>12</v>
      </c>
      <c r="M5" s="22"/>
    </row>
    <row r="7" spans="1:13" ht="18.75" customHeight="1">
      <c r="A7" s="34">
        <v>1</v>
      </c>
      <c r="B7" s="3" t="s">
        <v>246</v>
      </c>
      <c r="C7" s="810">
        <f>SUM('P&amp;L COMPARISONS'!B8)</f>
        <v>0</v>
      </c>
      <c r="D7" s="40"/>
      <c r="E7" s="3"/>
      <c r="F7" s="810">
        <f>SUM('P&amp;L COMPARISONS'!E8)</f>
        <v>0</v>
      </c>
      <c r="G7" s="3"/>
      <c r="H7" s="3"/>
      <c r="I7" s="810">
        <f>SUM('P&amp;L COMPARISONS'!H8)</f>
        <v>0</v>
      </c>
      <c r="J7" s="3"/>
      <c r="K7" s="3"/>
      <c r="L7" s="810">
        <f>SUM('P&amp;L COMPARISONS'!K8)</f>
        <v>0</v>
      </c>
    </row>
    <row r="8" spans="1:13" ht="18.75" customHeight="1">
      <c r="B8" s="24"/>
      <c r="C8" s="810"/>
      <c r="D8" s="40"/>
      <c r="E8" s="3"/>
      <c r="F8" s="810"/>
      <c r="G8" s="3"/>
      <c r="H8" s="3"/>
      <c r="I8" s="810"/>
      <c r="J8" s="3"/>
      <c r="K8" s="3"/>
      <c r="L8" s="810"/>
    </row>
    <row r="9" spans="1:13" ht="18.75" customHeight="1">
      <c r="A9" s="34">
        <v>2</v>
      </c>
      <c r="B9" s="3" t="s">
        <v>286</v>
      </c>
      <c r="C9" s="810">
        <f>SUM('P&amp;L COMPARISONS'!B15)</f>
        <v>209272</v>
      </c>
      <c r="D9" s="41"/>
      <c r="E9" s="3"/>
      <c r="F9" s="810">
        <f>SUM('P&amp;L COMPARISONS'!E15)</f>
        <v>0</v>
      </c>
      <c r="G9" s="41"/>
      <c r="H9" s="3"/>
      <c r="I9" s="810">
        <f>SUM('P&amp;L COMPARISONS'!H15)</f>
        <v>0</v>
      </c>
      <c r="J9" s="41"/>
      <c r="K9" s="3"/>
      <c r="L9" s="810">
        <f>SUM('P&amp;L COMPARISONS'!K15)</f>
        <v>0</v>
      </c>
      <c r="M9" s="18"/>
    </row>
    <row r="10" spans="1:13" ht="18.75" customHeight="1">
      <c r="B10" s="24"/>
      <c r="C10" s="810"/>
      <c r="D10" s="40"/>
      <c r="E10" s="3"/>
      <c r="F10" s="810"/>
      <c r="G10" s="3"/>
      <c r="H10" s="3"/>
      <c r="I10" s="810"/>
      <c r="J10" s="3"/>
      <c r="K10" s="3"/>
      <c r="L10" s="810"/>
    </row>
    <row r="11" spans="1:13" ht="18.75" customHeight="1">
      <c r="A11" s="34">
        <v>3</v>
      </c>
      <c r="B11" s="3" t="s">
        <v>284</v>
      </c>
      <c r="C11" s="811">
        <f>SUM('P&amp;L COMPARISONS'!B25)</f>
        <v>0</v>
      </c>
      <c r="D11" s="40"/>
      <c r="E11" s="3"/>
      <c r="F11" s="811">
        <f>SUM('P&amp;L COMPARISONS'!E25)</f>
        <v>0</v>
      </c>
      <c r="G11" s="3"/>
      <c r="H11" s="3"/>
      <c r="I11" s="811">
        <f>SUM('P&amp;L COMPARISONS'!H25)</f>
        <v>0</v>
      </c>
      <c r="J11" s="3"/>
      <c r="K11" s="3"/>
      <c r="L11" s="811">
        <f>SUM('P&amp;L COMPARISONS'!K25)</f>
        <v>0</v>
      </c>
    </row>
    <row r="12" spans="1:13" ht="18.75" customHeight="1">
      <c r="B12" s="24"/>
      <c r="C12" s="810"/>
      <c r="D12" s="40"/>
      <c r="E12" s="3"/>
      <c r="F12" s="810"/>
      <c r="G12" s="3"/>
      <c r="H12" s="3"/>
      <c r="I12" s="810"/>
      <c r="J12" s="3"/>
      <c r="K12" s="3"/>
      <c r="L12" s="810"/>
    </row>
    <row r="13" spans="1:13" ht="18.75" customHeight="1">
      <c r="A13" s="34">
        <v>4</v>
      </c>
      <c r="B13" s="3" t="s">
        <v>285</v>
      </c>
      <c r="C13" s="810">
        <f>SUM('P&amp;L COMPARISONS'!B34)</f>
        <v>-476609</v>
      </c>
      <c r="D13" s="40"/>
      <c r="E13" s="3"/>
      <c r="F13" s="810">
        <f>SUM('P&amp;L COMPARISONS'!E34)</f>
        <v>-300778</v>
      </c>
      <c r="G13" s="3"/>
      <c r="H13" s="3"/>
      <c r="I13" s="810">
        <f>SUM('P&amp;L COMPARISONS'!H34)</f>
        <v>-324886</v>
      </c>
      <c r="J13" s="3"/>
      <c r="K13" s="3"/>
      <c r="L13" s="810">
        <f>SUM('P&amp;L COMPARISONS'!K34)</f>
        <v>-230828</v>
      </c>
    </row>
    <row r="14" spans="1:13" ht="18.75" customHeight="1">
      <c r="B14" s="3"/>
      <c r="C14" s="810"/>
      <c r="D14" s="40"/>
      <c r="E14" s="3"/>
      <c r="F14" s="810"/>
      <c r="G14" s="3"/>
      <c r="H14" s="3"/>
      <c r="I14" s="810"/>
      <c r="J14" s="3"/>
      <c r="K14" s="3"/>
      <c r="L14" s="810"/>
    </row>
    <row r="15" spans="1:13" ht="18.75" customHeight="1">
      <c r="A15" s="34">
        <v>5</v>
      </c>
      <c r="B15" s="3" t="s">
        <v>287</v>
      </c>
      <c r="C15" s="810">
        <f>SUM(C7)-C9-C11-C13</f>
        <v>267337</v>
      </c>
      <c r="D15" s="40"/>
      <c r="E15" s="3"/>
      <c r="F15" s="810">
        <f>SUM(F7)-F9-F11-F13</f>
        <v>300778</v>
      </c>
      <c r="G15" s="3"/>
      <c r="H15" s="3"/>
      <c r="I15" s="810">
        <f>SUM(I7)-I9-I11-I13</f>
        <v>324886</v>
      </c>
      <c r="J15" s="3"/>
      <c r="K15" s="3"/>
      <c r="L15" s="810">
        <f>SUM(L7)-L9-L11-L13</f>
        <v>230828</v>
      </c>
    </row>
    <row r="16" spans="1:13" ht="18.75" customHeight="1">
      <c r="B16" s="9"/>
      <c r="C16" s="812"/>
      <c r="D16" s="30"/>
      <c r="E16" s="9"/>
      <c r="F16" s="812"/>
      <c r="G16" s="9"/>
      <c r="H16" s="9"/>
      <c r="I16" s="812"/>
      <c r="J16" s="9"/>
      <c r="K16" s="9"/>
      <c r="L16" s="812"/>
    </row>
    <row r="17" spans="1:13" ht="18.75" customHeight="1">
      <c r="C17" s="812"/>
      <c r="D17" s="30"/>
      <c r="E17" s="9"/>
      <c r="F17" s="812"/>
      <c r="G17" s="9"/>
      <c r="H17" s="9"/>
      <c r="I17" s="812"/>
      <c r="J17" s="9"/>
      <c r="K17" s="9"/>
      <c r="L17" s="812"/>
    </row>
    <row r="18" spans="1:13" ht="18.75" customHeight="1">
      <c r="B18" s="9"/>
      <c r="C18" s="812"/>
      <c r="D18" s="30"/>
      <c r="E18" s="9"/>
      <c r="F18" s="812"/>
      <c r="G18" s="9"/>
      <c r="H18" s="9"/>
      <c r="I18" s="812"/>
      <c r="J18" s="9"/>
      <c r="K18" s="9"/>
      <c r="L18" s="812"/>
    </row>
    <row r="19" spans="1:13" ht="18.75" customHeight="1">
      <c r="B19" s="31" t="s">
        <v>288</v>
      </c>
      <c r="C19" s="812"/>
      <c r="D19" s="30"/>
      <c r="E19" s="9"/>
      <c r="F19" s="812"/>
      <c r="G19" s="9"/>
      <c r="H19" s="9"/>
      <c r="I19" s="812"/>
      <c r="J19" s="9"/>
      <c r="K19" s="9"/>
      <c r="L19" s="812"/>
    </row>
    <row r="20" spans="1:13" ht="18.75" customHeight="1">
      <c r="B20" s="9"/>
      <c r="C20" s="812"/>
      <c r="D20" s="30"/>
      <c r="E20" s="9"/>
      <c r="F20" s="812"/>
      <c r="G20" s="9"/>
      <c r="H20" s="9"/>
      <c r="I20" s="812"/>
      <c r="J20" s="9"/>
      <c r="K20" s="9"/>
      <c r="L20" s="812"/>
    </row>
    <row r="21" spans="1:13" ht="18.75" customHeight="1">
      <c r="A21" s="34">
        <v>6</v>
      </c>
      <c r="B21" s="3" t="s">
        <v>300</v>
      </c>
      <c r="C21" s="811">
        <f>SUM(C11/2)+C9</f>
        <v>209272</v>
      </c>
      <c r="D21" s="40"/>
      <c r="E21" s="3"/>
      <c r="F21" s="811">
        <f>SUM(F11/2)+F9</f>
        <v>0</v>
      </c>
      <c r="G21" s="3"/>
      <c r="H21" s="3"/>
      <c r="I21" s="811">
        <f>SUM(I11/2)+I9</f>
        <v>0</v>
      </c>
      <c r="J21" s="3"/>
      <c r="K21" s="3"/>
      <c r="L21" s="811">
        <f>SUM(L11/2)+L9</f>
        <v>0</v>
      </c>
    </row>
    <row r="22" spans="1:13" ht="18.75" customHeight="1">
      <c r="A22" s="34">
        <v>7</v>
      </c>
      <c r="B22" s="3" t="s">
        <v>301</v>
      </c>
      <c r="C22" s="810">
        <f>SUM(C11/2+C13)</f>
        <v>-476609</v>
      </c>
      <c r="D22" s="43"/>
      <c r="E22" s="24"/>
      <c r="F22" s="810">
        <f>SUM(F11/2+F13)</f>
        <v>-300778</v>
      </c>
      <c r="G22" s="24"/>
      <c r="H22" s="24"/>
      <c r="I22" s="810">
        <f>SUM(I11/2+I13)</f>
        <v>-324886</v>
      </c>
      <c r="J22" s="24"/>
      <c r="K22" s="24"/>
      <c r="L22" s="810">
        <f>SUM(L11/2+L13)</f>
        <v>-230828</v>
      </c>
    </row>
    <row r="23" spans="1:13" ht="18.75" customHeight="1">
      <c r="B23" s="51"/>
      <c r="C23" s="24"/>
      <c r="D23" s="44"/>
      <c r="E23" s="24"/>
      <c r="F23" s="24"/>
      <c r="G23" s="24"/>
      <c r="H23" s="24"/>
      <c r="I23" s="24"/>
      <c r="J23" s="24"/>
      <c r="K23" s="24"/>
      <c r="L23" s="24"/>
    </row>
    <row r="24" spans="1:13" ht="18.75" customHeight="1">
      <c r="B24" s="3" t="s">
        <v>295</v>
      </c>
      <c r="C24" s="45">
        <f>IFERROR(SUM(C22)/(C22+C15),0)</f>
        <v>2.2774618678084027</v>
      </c>
      <c r="D24" s="46"/>
      <c r="E24" s="32"/>
      <c r="F24" s="45">
        <f>IFERROR(SUM(F22)/(F22+F15),0)</f>
        <v>0</v>
      </c>
      <c r="G24" s="32"/>
      <c r="H24" s="32"/>
      <c r="I24" s="45">
        <f>IFERROR(SUM(I22)/(I22+I15),0)</f>
        <v>0</v>
      </c>
      <c r="J24" s="32"/>
      <c r="K24" s="32"/>
      <c r="L24" s="45">
        <f>IFERROR(SUM(L22)/(L22+L15),0)</f>
        <v>0</v>
      </c>
    </row>
    <row r="25" spans="1:13" ht="18.75" customHeight="1" thickBot="1">
      <c r="B25" s="52"/>
      <c r="C25" s="47"/>
      <c r="D25" s="48"/>
      <c r="E25" s="24"/>
      <c r="F25" s="47"/>
      <c r="G25" s="24"/>
      <c r="H25" s="24"/>
      <c r="I25" s="47"/>
      <c r="J25" s="24"/>
      <c r="K25" s="24"/>
      <c r="L25" s="47"/>
    </row>
    <row r="26" spans="1:13" ht="18.75" customHeight="1" thickBot="1">
      <c r="B26" s="52" t="s">
        <v>297</v>
      </c>
      <c r="C26" s="38">
        <f>SUM(365/12)*(C5)*C24</f>
        <v>831.27358175006702</v>
      </c>
      <c r="D26" s="49"/>
      <c r="E26" s="24"/>
      <c r="F26" s="39">
        <f>SUM(365/12)*(F5)*F24</f>
        <v>0</v>
      </c>
      <c r="G26" s="24"/>
      <c r="H26" s="24"/>
      <c r="I26" s="39">
        <f>SUM(365/12)*(I5)*I24</f>
        <v>0</v>
      </c>
      <c r="J26" s="24"/>
      <c r="K26" s="24"/>
      <c r="L26" s="39">
        <f>SUM(365/12)*(L5)*L24</f>
        <v>0</v>
      </c>
    </row>
    <row r="27" spans="1:13" ht="18.75" customHeight="1">
      <c r="B27" s="52"/>
      <c r="C27" s="35"/>
      <c r="D27" s="49"/>
      <c r="E27" s="24"/>
      <c r="F27" s="35"/>
      <c r="G27" s="24"/>
      <c r="H27" s="24"/>
      <c r="I27" s="35"/>
      <c r="J27" s="24"/>
      <c r="K27" s="24"/>
      <c r="L27" s="35"/>
    </row>
    <row r="28" spans="1:13" ht="18.75" customHeight="1">
      <c r="B28" s="52" t="s">
        <v>296</v>
      </c>
      <c r="C28" s="35">
        <f>SUM(365/12)*(C5)</f>
        <v>365</v>
      </c>
      <c r="D28" s="44"/>
      <c r="E28" s="24"/>
      <c r="F28" s="35">
        <f>SUM(365/12)*(F5)</f>
        <v>365</v>
      </c>
      <c r="G28" s="24"/>
      <c r="H28" s="24"/>
      <c r="I28" s="35">
        <f>SUM(365/12)*(I5)</f>
        <v>365</v>
      </c>
      <c r="J28" s="24"/>
      <c r="K28" s="24"/>
      <c r="L28" s="35">
        <f>SUM(365/12)*(L5)</f>
        <v>365</v>
      </c>
    </row>
    <row r="29" spans="1:13" ht="18.75" customHeight="1">
      <c r="B29" s="52"/>
      <c r="C29" s="35"/>
      <c r="D29" s="44"/>
      <c r="E29" s="24"/>
      <c r="F29" s="35"/>
      <c r="G29" s="24"/>
      <c r="H29" s="24"/>
      <c r="I29" s="35"/>
      <c r="J29" s="24"/>
      <c r="K29" s="24"/>
      <c r="L29" s="35"/>
    </row>
    <row r="30" spans="1:13" ht="18.75" customHeight="1">
      <c r="B30" s="52" t="s">
        <v>298</v>
      </c>
      <c r="C30" s="35">
        <f>SUM(20.83*C5)</f>
        <v>249.95999999999998</v>
      </c>
      <c r="D30" s="44"/>
      <c r="E30" s="24"/>
      <c r="F30" s="35">
        <f>SUM(20.83*F5)</f>
        <v>249.95999999999998</v>
      </c>
      <c r="G30" s="24"/>
      <c r="H30" s="24"/>
      <c r="I30" s="35">
        <f>SUM(20.83*I5)</f>
        <v>249.95999999999998</v>
      </c>
      <c r="J30" s="24"/>
      <c r="K30" s="24"/>
      <c r="L30" s="35">
        <f>SUM(20.83*L5)</f>
        <v>249.95999999999998</v>
      </c>
    </row>
    <row r="31" spans="1:13" ht="18.75" customHeight="1">
      <c r="B31" s="24"/>
      <c r="C31" s="24"/>
      <c r="D31" s="43"/>
      <c r="E31" s="24"/>
      <c r="F31" s="24"/>
      <c r="G31" s="24"/>
      <c r="H31" s="24"/>
      <c r="I31" s="24"/>
      <c r="J31" s="24"/>
      <c r="K31" s="24"/>
      <c r="L31" s="24"/>
    </row>
    <row r="32" spans="1:13" ht="18.75" customHeight="1">
      <c r="B32" s="26" t="s">
        <v>289</v>
      </c>
      <c r="C32" s="24"/>
      <c r="D32" s="33" t="s">
        <v>299</v>
      </c>
      <c r="E32" s="24"/>
      <c r="F32" s="24"/>
      <c r="G32" s="53" t="s">
        <v>299</v>
      </c>
      <c r="H32" s="24"/>
      <c r="I32" s="24"/>
      <c r="J32" s="53" t="s">
        <v>299</v>
      </c>
      <c r="K32" s="24"/>
      <c r="L32" s="24"/>
      <c r="M32" s="37" t="s">
        <v>299</v>
      </c>
    </row>
    <row r="33" spans="2:13" ht="18.75" customHeight="1">
      <c r="B33" s="36" t="s">
        <v>294</v>
      </c>
      <c r="C33" s="50">
        <f>SUM(C24*C7)</f>
        <v>0</v>
      </c>
      <c r="D33" s="33">
        <f>SUM(C5)</f>
        <v>12</v>
      </c>
      <c r="E33" s="24"/>
      <c r="F33" s="50">
        <f>SUM(F24*F7)</f>
        <v>0</v>
      </c>
      <c r="G33" s="33">
        <f>SUM(F5)</f>
        <v>12</v>
      </c>
      <c r="H33" s="24"/>
      <c r="I33" s="50">
        <f>SUM(I24*I7)</f>
        <v>0</v>
      </c>
      <c r="J33" s="33">
        <f>SUM(I5)</f>
        <v>12</v>
      </c>
      <c r="K33" s="24"/>
      <c r="L33" s="50">
        <f>SUM(L24*L7)</f>
        <v>0</v>
      </c>
      <c r="M33" s="11">
        <f>SUM(L5)</f>
        <v>12</v>
      </c>
    </row>
    <row r="34" spans="2:13" ht="18.75" customHeight="1">
      <c r="B34" s="36" t="s">
        <v>290</v>
      </c>
      <c r="C34" s="50">
        <f>SUM(C33)/C5</f>
        <v>0</v>
      </c>
      <c r="D34" s="43"/>
      <c r="E34" s="24"/>
      <c r="F34" s="50">
        <f>SUM(F33)/F5</f>
        <v>0</v>
      </c>
      <c r="G34" s="24"/>
      <c r="H34" s="24"/>
      <c r="I34" s="50">
        <f>SUM(I33)/I5</f>
        <v>0</v>
      </c>
      <c r="J34" s="24"/>
      <c r="K34" s="24"/>
      <c r="L34" s="50">
        <f>SUM(L33)/L5</f>
        <v>0</v>
      </c>
    </row>
    <row r="35" spans="2:13" ht="18.75" customHeight="1">
      <c r="B35" s="36" t="s">
        <v>291</v>
      </c>
      <c r="C35" s="50">
        <f>SUM(C34)/(52/12)</f>
        <v>0</v>
      </c>
      <c r="D35" s="43"/>
      <c r="E35" s="24"/>
      <c r="F35" s="50">
        <f>SUM(F34)/(52/12)</f>
        <v>0</v>
      </c>
      <c r="G35" s="24"/>
      <c r="H35" s="24"/>
      <c r="I35" s="50">
        <f>SUM(I34)/(52/12)</f>
        <v>0</v>
      </c>
      <c r="J35" s="24"/>
      <c r="K35" s="24"/>
      <c r="L35" s="50">
        <f>SUM(L34)/(52/12)</f>
        <v>0</v>
      </c>
    </row>
    <row r="36" spans="2:13" ht="18.75" customHeight="1">
      <c r="B36" s="36" t="s">
        <v>292</v>
      </c>
      <c r="C36" s="50">
        <f>SUM(C35)/5</f>
        <v>0</v>
      </c>
      <c r="D36" s="43"/>
      <c r="E36" s="24"/>
      <c r="F36" s="50">
        <f>SUM(F35)/5</f>
        <v>0</v>
      </c>
      <c r="G36" s="24"/>
      <c r="H36" s="24"/>
      <c r="I36" s="50">
        <f>SUM(I35)/5</f>
        <v>0</v>
      </c>
      <c r="J36" s="24"/>
      <c r="K36" s="24"/>
      <c r="L36" s="50">
        <f>SUM(L35)/5</f>
        <v>0</v>
      </c>
    </row>
    <row r="37" spans="2:13" ht="18.75" customHeight="1">
      <c r="B37" s="36" t="s">
        <v>293</v>
      </c>
      <c r="C37" s="50">
        <f>SUM(C36)/8</f>
        <v>0</v>
      </c>
      <c r="D37" s="43"/>
      <c r="E37" s="24"/>
      <c r="F37" s="50">
        <f>SUM(F36)/8</f>
        <v>0</v>
      </c>
      <c r="G37" s="24"/>
      <c r="H37" s="24"/>
      <c r="I37" s="50">
        <f>SUM(I36)/8</f>
        <v>0</v>
      </c>
      <c r="J37" s="24"/>
      <c r="K37" s="24"/>
      <c r="L37" s="50">
        <f>SUM(L36)/8</f>
        <v>0</v>
      </c>
    </row>
  </sheetData>
  <mergeCells count="4">
    <mergeCell ref="C3:I3"/>
    <mergeCell ref="C2:E2"/>
    <mergeCell ref="F2:I2"/>
    <mergeCell ref="C1:I1"/>
  </mergeCells>
  <phoneticPr fontId="3" type="noConversion"/>
  <conditionalFormatting sqref="C15 F15 I15 L15">
    <cfRule type="cellIs" dxfId="6" priority="1" stopIfTrue="1" operator="lessThan">
      <formula>0</formula>
    </cfRule>
  </conditionalFormatting>
  <conditionalFormatting sqref="C24 F24 I24 L24">
    <cfRule type="cellIs" dxfId="5" priority="2" stopIfTrue="1" operator="greaterThan">
      <formula>1</formula>
    </cfRule>
  </conditionalFormatting>
  <printOptions horizontalCentered="1" verticalCentered="1"/>
  <pageMargins left="0.5" right="0.5" top="1.18" bottom="0.61" header="0.52" footer="0.25"/>
  <pageSetup scale="69"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1267" r:id="rId5" name="Button 3">
              <controlPr defaultSize="0" print="0" autoFill="0" autoPict="0" macro="[0]!PLCOMPARISONS_Button20_Click">
                <anchor moveWithCells="1">
                  <from>
                    <xdr:col>0</xdr:col>
                    <xdr:colOff>0</xdr:colOff>
                    <xdr:row>0</xdr:row>
                    <xdr:rowOff>257175</xdr:rowOff>
                  </from>
                  <to>
                    <xdr:col>1</xdr:col>
                    <xdr:colOff>1247775</xdr:colOff>
                    <xdr:row>2</xdr:row>
                    <xdr:rowOff>95250</xdr:rowOff>
                  </to>
                </anchor>
              </controlPr>
            </control>
          </mc:Choice>
        </mc:AlternateContent>
        <mc:AlternateContent xmlns:mc="http://schemas.openxmlformats.org/markup-compatibility/2006">
          <mc:Choice Requires="x14">
            <control shapeId="11268" r:id="rId6" name="Button 4">
              <controlPr defaultSize="0" print="0" autoFill="0" autoPict="0" macro="[0]!print_sheet">
                <anchor moveWithCells="1">
                  <from>
                    <xdr:col>11</xdr:col>
                    <xdr:colOff>666750</xdr:colOff>
                    <xdr:row>0</xdr:row>
                    <xdr:rowOff>0</xdr:rowOff>
                  </from>
                  <to>
                    <xdr:col>12</xdr:col>
                    <xdr:colOff>485775</xdr:colOff>
                    <xdr:row>1</xdr:row>
                    <xdr:rowOff>133350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5">
    <tabColor indexed="61"/>
    <pageSetUpPr fitToPage="1"/>
  </sheetPr>
  <dimension ref="A1:M44"/>
  <sheetViews>
    <sheetView showGridLines="0" showRowColHeaders="0" showRuler="0" view="pageLayout" zoomScale="70" zoomScaleNormal="75" zoomScalePageLayoutView="70" workbookViewId="0"/>
  </sheetViews>
  <sheetFormatPr defaultColWidth="5.5703125" defaultRowHeight="12.75"/>
  <cols>
    <col min="1" max="1" width="37.140625" customWidth="1"/>
    <col min="2" max="2" width="48" customWidth="1"/>
    <col min="3" max="3" width="20.7109375" customWidth="1"/>
    <col min="4" max="4" width="11.7109375" style="23" customWidth="1"/>
    <col min="5" max="5" width="3.7109375" customWidth="1"/>
    <col min="6" max="6" width="20.7109375" customWidth="1"/>
    <col min="7" max="7" width="11.7109375" customWidth="1"/>
    <col min="8" max="8" width="3.7109375" customWidth="1"/>
    <col min="9" max="9" width="20.7109375" customWidth="1"/>
    <col min="10" max="10" width="11.7109375" customWidth="1"/>
    <col min="11" max="11" width="3.7109375" customWidth="1"/>
    <col min="12" max="12" width="20.7109375" customWidth="1"/>
    <col min="13" max="13" width="11.7109375" customWidth="1"/>
  </cols>
  <sheetData>
    <row r="1" spans="1:13" ht="26.1" customHeight="1">
      <c r="B1" s="31"/>
      <c r="C1" s="195"/>
      <c r="D1" s="198"/>
      <c r="E1" s="184" t="str">
        <f>REPT('BASIC CLIENT INFO'!B2,1)</f>
        <v/>
      </c>
      <c r="F1" s="195"/>
      <c r="G1" s="195"/>
    </row>
    <row r="2" spans="1:13" ht="26.1" customHeight="1">
      <c r="A2" s="5" t="s">
        <v>860</v>
      </c>
      <c r="C2" s="195"/>
      <c r="D2" s="199" t="str">
        <f>REPT('BASIC CLIENT INFO'!B3,1)</f>
        <v>Survey #</v>
      </c>
      <c r="E2" s="195"/>
      <c r="F2" s="194" t="str">
        <f>REPT('BASIC CLIENT INFO'!D3,1)</f>
        <v/>
      </c>
      <c r="G2" s="195"/>
    </row>
    <row r="3" spans="1:13" ht="26.1" customHeight="1">
      <c r="A3" s="5" t="s">
        <v>861</v>
      </c>
      <c r="B3" s="1187" t="s">
        <v>504</v>
      </c>
      <c r="C3" s="1187"/>
      <c r="D3" s="1187"/>
      <c r="E3" s="1187"/>
      <c r="F3" s="1187"/>
      <c r="G3" s="1187"/>
      <c r="H3" s="1187"/>
      <c r="I3" s="1187"/>
      <c r="J3" s="1187"/>
      <c r="K3" s="1187"/>
      <c r="L3" s="1187"/>
      <c r="M3" s="1187"/>
    </row>
    <row r="4" spans="1:13" ht="26.1" customHeight="1" thickBot="1">
      <c r="A4" s="5" t="s">
        <v>862</v>
      </c>
    </row>
    <row r="5" spans="1:13" ht="16.5" thickBot="1">
      <c r="A5" s="84"/>
      <c r="B5" s="99" t="s">
        <v>224</v>
      </c>
      <c r="C5" s="100">
        <f>SUM('P&amp;L COMPARISONS'!B5)</f>
        <v>2025</v>
      </c>
      <c r="D5" s="75"/>
      <c r="E5" s="84"/>
      <c r="F5" s="101">
        <f>SUM('P&amp;L COMPARISONS'!E5)</f>
        <v>2024</v>
      </c>
      <c r="G5" s="102"/>
      <c r="H5" s="84"/>
      <c r="I5" s="101">
        <f>SUM('P&amp;L COMPARISONS'!H5)</f>
        <v>2023</v>
      </c>
      <c r="J5" s="102"/>
      <c r="K5" s="84"/>
      <c r="L5" s="101">
        <f>SUM('P&amp;L COMPARISONS'!K5)</f>
        <v>2022</v>
      </c>
      <c r="M5" s="102"/>
    </row>
    <row r="6" spans="1:13" ht="15.75">
      <c r="A6" s="84"/>
      <c r="B6" s="99" t="s">
        <v>243</v>
      </c>
      <c r="C6" s="74">
        <f>SUM('P&amp;L COMPARISONS'!B6)</f>
        <v>12</v>
      </c>
      <c r="D6" s="75"/>
      <c r="E6" s="84"/>
      <c r="F6" s="76">
        <f>SUM('P&amp;L COMPARISONS'!E6)</f>
        <v>12</v>
      </c>
      <c r="G6" s="102"/>
      <c r="H6" s="84"/>
      <c r="I6" s="76">
        <f>SUM('P&amp;L COMPARISONS'!H6)</f>
        <v>12</v>
      </c>
      <c r="J6" s="102"/>
      <c r="K6" s="84"/>
      <c r="L6" s="76">
        <f>SUM('P&amp;L COMPARISONS'!K6)</f>
        <v>12</v>
      </c>
      <c r="M6" s="103"/>
    </row>
    <row r="7" spans="1:13" ht="15">
      <c r="A7" s="84"/>
      <c r="B7" s="84"/>
      <c r="C7" s="84"/>
      <c r="D7" s="104"/>
      <c r="E7" s="84"/>
      <c r="F7" s="84"/>
      <c r="G7" s="84"/>
      <c r="H7" s="84"/>
      <c r="I7" s="84"/>
      <c r="J7" s="84"/>
      <c r="K7" s="84"/>
      <c r="L7" s="84"/>
      <c r="M7" s="84"/>
    </row>
    <row r="8" spans="1:13" ht="15.75">
      <c r="A8" s="84"/>
      <c r="B8" s="105" t="s">
        <v>246</v>
      </c>
      <c r="C8" s="106">
        <f>SUM('P&amp;L COMPARISONS'!B8)</f>
        <v>0</v>
      </c>
      <c r="D8" s="107"/>
      <c r="E8" s="105"/>
      <c r="F8" s="106">
        <f>SUM('P&amp;L COMPARISONS'!E8)</f>
        <v>0</v>
      </c>
      <c r="G8" s="105"/>
      <c r="H8" s="105"/>
      <c r="I8" s="106">
        <f>SUM('P&amp;L COMPARISONS'!H8)</f>
        <v>0</v>
      </c>
      <c r="J8" s="105"/>
      <c r="K8" s="105"/>
      <c r="L8" s="106">
        <f>SUM('P&amp;L COMPARISONS'!K8)</f>
        <v>0</v>
      </c>
      <c r="M8" s="84"/>
    </row>
    <row r="9" spans="1:13" ht="15.75">
      <c r="A9" s="84"/>
      <c r="B9" s="84"/>
      <c r="C9" s="105"/>
      <c r="D9" s="107"/>
      <c r="E9" s="105"/>
      <c r="F9" s="105"/>
      <c r="G9" s="105"/>
      <c r="H9" s="105"/>
      <c r="I9" s="105"/>
      <c r="J9" s="105"/>
      <c r="K9" s="105"/>
      <c r="L9" s="105"/>
      <c r="M9" s="84"/>
    </row>
    <row r="10" spans="1:13" ht="15.75">
      <c r="A10" s="3" t="s">
        <v>858</v>
      </c>
      <c r="B10" s="105" t="s">
        <v>247</v>
      </c>
      <c r="C10" s="106">
        <f>SUM('P&amp;L COMPARISONS'!B11)</f>
        <v>0</v>
      </c>
      <c r="D10" s="75">
        <f>IFERROR(SUMC10/C8,0)</f>
        <v>0</v>
      </c>
      <c r="E10" s="105"/>
      <c r="F10" s="106">
        <f>SUM('P&amp;L COMPARISONS'!E11)</f>
        <v>0</v>
      </c>
      <c r="G10" s="75">
        <f>IFERROR(SUMF10/F8,0)</f>
        <v>0</v>
      </c>
      <c r="H10" s="105"/>
      <c r="I10" s="106">
        <f>SUM('P&amp;L COMPARISONS'!H11)</f>
        <v>0</v>
      </c>
      <c r="J10" s="75">
        <f>IFERROR(SUMi10/I8,0)</f>
        <v>0</v>
      </c>
      <c r="K10" s="105"/>
      <c r="L10" s="106">
        <f>SUM('P&amp;L COMPARISONS'!K11)</f>
        <v>0</v>
      </c>
      <c r="M10" s="75">
        <f>IFERROR(SUML10/L8,0)</f>
        <v>0</v>
      </c>
    </row>
    <row r="11" spans="1:13" ht="15.75">
      <c r="A11" s="3"/>
      <c r="B11" s="84"/>
      <c r="C11" s="105"/>
      <c r="D11" s="107"/>
      <c r="E11" s="105"/>
      <c r="F11" s="105"/>
      <c r="G11" s="105"/>
      <c r="H11" s="105"/>
      <c r="I11" s="105"/>
      <c r="J11" s="105"/>
      <c r="K11" s="105"/>
      <c r="L11" s="105"/>
      <c r="M11" s="84"/>
    </row>
    <row r="12" spans="1:13" ht="15.75">
      <c r="A12" s="3" t="s">
        <v>863</v>
      </c>
      <c r="B12" s="105" t="s">
        <v>247</v>
      </c>
      <c r="C12" s="122">
        <f>IFERROR(SUM(C8)/C10,0)</f>
        <v>0</v>
      </c>
      <c r="D12" s="107"/>
      <c r="E12" s="105"/>
      <c r="F12" s="122">
        <f>IFERROR(SUM(F8)/F10,0)</f>
        <v>0</v>
      </c>
      <c r="G12" s="105"/>
      <c r="H12" s="105"/>
      <c r="I12" s="122">
        <f>IFERROR(SUM(I8)/I10,0)</f>
        <v>0</v>
      </c>
      <c r="J12" s="105"/>
      <c r="K12" s="105"/>
      <c r="L12" s="122">
        <f>IFERROR(SUM(L8)/L10,0)</f>
        <v>0</v>
      </c>
      <c r="M12" s="84"/>
    </row>
    <row r="13" spans="1:13" ht="15.75">
      <c r="A13" s="3"/>
      <c r="B13" s="84"/>
      <c r="C13" s="105"/>
      <c r="D13" s="107"/>
      <c r="E13" s="105"/>
      <c r="F13" s="105"/>
      <c r="G13" s="105"/>
      <c r="H13" s="105"/>
      <c r="I13" s="105"/>
      <c r="J13" s="105"/>
      <c r="K13" s="105"/>
      <c r="L13" s="105"/>
      <c r="M13" s="84"/>
    </row>
    <row r="14" spans="1:13" ht="15.75">
      <c r="A14" s="3"/>
      <c r="B14" s="109"/>
      <c r="C14" s="110"/>
      <c r="D14" s="111"/>
      <c r="E14" s="110"/>
      <c r="F14" s="110"/>
      <c r="G14" s="110"/>
      <c r="H14" s="110"/>
      <c r="I14" s="110"/>
      <c r="J14" s="110"/>
      <c r="K14" s="110"/>
      <c r="L14" s="110"/>
      <c r="M14" s="84"/>
    </row>
    <row r="15" spans="1:13" ht="15.75">
      <c r="A15" s="3" t="s">
        <v>864</v>
      </c>
      <c r="B15" s="105" t="s">
        <v>247</v>
      </c>
      <c r="C15" s="106">
        <f>MAX(C12,F12,I12,L12)</f>
        <v>0</v>
      </c>
      <c r="D15" s="107"/>
      <c r="E15" s="105"/>
      <c r="F15" s="105"/>
      <c r="G15" s="105"/>
      <c r="H15" s="105"/>
      <c r="I15" s="105"/>
      <c r="J15" s="105"/>
      <c r="K15" s="105"/>
      <c r="L15" s="112"/>
      <c r="M15" s="84"/>
    </row>
    <row r="16" spans="1:13" ht="15.75">
      <c r="A16" s="3"/>
      <c r="B16" s="84"/>
      <c r="C16" s="105"/>
      <c r="D16" s="107"/>
      <c r="E16" s="105"/>
      <c r="F16" s="105"/>
      <c r="G16" s="105"/>
      <c r="H16" s="105"/>
      <c r="I16" s="105"/>
      <c r="J16" s="105"/>
      <c r="K16" s="105"/>
      <c r="L16" s="105"/>
      <c r="M16" s="84"/>
    </row>
    <row r="17" spans="1:13" ht="15.75">
      <c r="A17" s="3" t="s">
        <v>865</v>
      </c>
      <c r="B17" s="105" t="s">
        <v>247</v>
      </c>
      <c r="C17" s="106">
        <f>SUM(C12)</f>
        <v>0</v>
      </c>
      <c r="D17" s="107"/>
      <c r="E17" s="105"/>
      <c r="F17" s="105"/>
      <c r="G17" s="105"/>
      <c r="H17" s="105"/>
      <c r="I17" s="105"/>
      <c r="J17" s="105"/>
      <c r="K17" s="105"/>
      <c r="L17" s="105"/>
      <c r="M17" s="84"/>
    </row>
    <row r="18" spans="1:13" ht="16.5" thickBot="1">
      <c r="B18" s="84"/>
      <c r="C18" s="105"/>
      <c r="D18" s="107"/>
      <c r="E18" s="105"/>
      <c r="F18" s="105"/>
      <c r="G18" s="105"/>
      <c r="H18" s="105"/>
      <c r="I18" s="105"/>
      <c r="J18" s="105"/>
      <c r="K18" s="105"/>
      <c r="L18" s="105"/>
      <c r="M18" s="84"/>
    </row>
    <row r="19" spans="1:13" ht="15.75">
      <c r="A19" s="3" t="s">
        <v>867</v>
      </c>
      <c r="B19" s="105" t="s">
        <v>247</v>
      </c>
      <c r="C19" s="106">
        <f>SUM(C15-C17)</f>
        <v>0</v>
      </c>
      <c r="D19" s="107"/>
      <c r="E19" s="105"/>
      <c r="F19" s="166" t="s">
        <v>264</v>
      </c>
      <c r="G19" s="167"/>
      <c r="H19" s="167"/>
      <c r="I19" s="167"/>
      <c r="J19" s="167"/>
      <c r="K19" s="168"/>
      <c r="L19" s="105"/>
      <c r="M19" s="84"/>
    </row>
    <row r="20" spans="1:13" ht="15.75">
      <c r="A20" s="3" t="s">
        <v>859</v>
      </c>
      <c r="B20" s="105" t="s">
        <v>247</v>
      </c>
      <c r="C20" s="106">
        <f>SUM(C10)</f>
        <v>0</v>
      </c>
      <c r="D20" s="107"/>
      <c r="E20" s="105"/>
      <c r="F20" s="169"/>
      <c r="G20" s="105"/>
      <c r="H20" s="105"/>
      <c r="I20" s="105"/>
      <c r="J20" s="105"/>
      <c r="K20" s="170"/>
      <c r="L20" s="105"/>
      <c r="M20" s="84"/>
    </row>
    <row r="21" spans="1:13" ht="15.75">
      <c r="B21" s="105"/>
      <c r="C21" s="105"/>
      <c r="D21" s="107"/>
      <c r="E21" s="105"/>
      <c r="F21" s="169" t="s">
        <v>265</v>
      </c>
      <c r="G21" s="105"/>
      <c r="H21" s="105"/>
      <c r="I21" s="105"/>
      <c r="J21" s="105"/>
      <c r="K21" s="170"/>
      <c r="L21" s="105"/>
      <c r="M21" s="84"/>
    </row>
    <row r="22" spans="1:13" ht="15.75">
      <c r="A22" s="3" t="s">
        <v>869</v>
      </c>
      <c r="B22" s="105" t="s">
        <v>248</v>
      </c>
      <c r="C22" s="112">
        <f>SUM(C20)*C19</f>
        <v>0</v>
      </c>
      <c r="D22" s="107"/>
      <c r="E22" s="105"/>
      <c r="F22" s="169" t="s">
        <v>278</v>
      </c>
      <c r="G22" s="105"/>
      <c r="H22" s="105"/>
      <c r="I22" s="105"/>
      <c r="J22" s="105"/>
      <c r="K22" s="170"/>
      <c r="L22" s="105"/>
      <c r="M22" s="84"/>
    </row>
    <row r="23" spans="1:13" ht="15.75">
      <c r="A23" s="84"/>
      <c r="B23" s="84"/>
      <c r="C23" s="84"/>
      <c r="D23" s="104"/>
      <c r="E23" s="84"/>
      <c r="F23" s="169" t="s">
        <v>280</v>
      </c>
      <c r="G23" s="105"/>
      <c r="H23" s="84"/>
      <c r="I23" s="84"/>
      <c r="J23" s="84"/>
      <c r="K23" s="171"/>
      <c r="L23" s="84"/>
      <c r="M23" s="84"/>
    </row>
    <row r="24" spans="1:13" ht="15.75">
      <c r="A24" s="84"/>
      <c r="B24" s="113" t="s">
        <v>255</v>
      </c>
      <c r="C24" s="106"/>
      <c r="D24" s="104"/>
      <c r="E24" s="84"/>
      <c r="F24" s="169"/>
      <c r="G24" s="99" t="s">
        <v>277</v>
      </c>
      <c r="H24" s="84"/>
      <c r="I24" s="84"/>
      <c r="J24" s="84"/>
      <c r="K24" s="171"/>
      <c r="L24" s="84"/>
      <c r="M24" s="84"/>
    </row>
    <row r="25" spans="1:13" ht="15">
      <c r="A25" s="84"/>
      <c r="B25" s="84"/>
      <c r="C25" s="84"/>
      <c r="D25" s="104"/>
      <c r="E25" s="84"/>
      <c r="F25" s="172"/>
      <c r="G25" s="99" t="s">
        <v>266</v>
      </c>
      <c r="H25" s="84"/>
      <c r="I25" s="84"/>
      <c r="J25" s="84"/>
      <c r="K25" s="171"/>
      <c r="L25" s="84"/>
      <c r="M25" s="84"/>
    </row>
    <row r="26" spans="1:13" ht="15">
      <c r="A26" s="84"/>
      <c r="B26" s="114" t="s">
        <v>256</v>
      </c>
      <c r="C26" s="115">
        <f>SUM(C22)*D26</f>
        <v>0</v>
      </c>
      <c r="D26" s="116">
        <f>SUM('P&amp;L COMPARISONS'!C12)</f>
        <v>0</v>
      </c>
      <c r="E26" s="84"/>
      <c r="F26" s="172"/>
      <c r="G26" s="99" t="s">
        <v>267</v>
      </c>
      <c r="H26" s="84"/>
      <c r="I26" s="84"/>
      <c r="J26" s="84"/>
      <c r="K26" s="171"/>
      <c r="L26" s="84"/>
      <c r="M26" s="84"/>
    </row>
    <row r="27" spans="1:13" ht="15">
      <c r="A27" s="84"/>
      <c r="B27" s="114" t="str">
        <f>REPT('P&amp;L COMPARISONS'!A13,1)</f>
        <v>Payroll Taxes</v>
      </c>
      <c r="C27" s="115">
        <f>SUM(C22)*D27</f>
        <v>0</v>
      </c>
      <c r="D27" s="116">
        <f>SUM('P&amp;L COMPARISONS'!C13)</f>
        <v>0</v>
      </c>
      <c r="E27" s="84"/>
      <c r="F27" s="172"/>
      <c r="G27" s="99" t="s">
        <v>268</v>
      </c>
      <c r="H27" s="84"/>
      <c r="I27" s="84"/>
      <c r="J27" s="84"/>
      <c r="K27" s="171"/>
      <c r="L27" s="84"/>
      <c r="M27" s="84"/>
    </row>
    <row r="28" spans="1:13" ht="15">
      <c r="A28" s="84"/>
      <c r="B28" s="114" t="s">
        <v>257</v>
      </c>
      <c r="C28" s="115">
        <f>SUM(C22)*D28</f>
        <v>0</v>
      </c>
      <c r="D28" s="116">
        <f>SUM('P&amp;L COMPARISONS'!C14)</f>
        <v>0</v>
      </c>
      <c r="E28" s="84"/>
      <c r="F28" s="172"/>
      <c r="G28" s="99" t="s">
        <v>269</v>
      </c>
      <c r="H28" s="84"/>
      <c r="I28" s="84"/>
      <c r="J28" s="84"/>
      <c r="K28" s="171"/>
      <c r="L28" s="84"/>
      <c r="M28" s="84"/>
    </row>
    <row r="29" spans="1:13" ht="15">
      <c r="A29" s="84"/>
      <c r="B29" s="114" t="s">
        <v>261</v>
      </c>
      <c r="C29" s="115">
        <f>SUM(C26:C28)</f>
        <v>0</v>
      </c>
      <c r="D29" s="116">
        <f>SUM(D26:D28)</f>
        <v>0</v>
      </c>
      <c r="E29" s="84"/>
      <c r="F29" s="172"/>
      <c r="G29" s="99" t="s">
        <v>270</v>
      </c>
      <c r="H29" s="84"/>
      <c r="I29" s="84"/>
      <c r="J29" s="84"/>
      <c r="K29" s="171"/>
      <c r="L29" s="84"/>
      <c r="M29" s="84"/>
    </row>
    <row r="30" spans="1:13" ht="15.75">
      <c r="A30" s="84"/>
      <c r="B30" s="105" t="s">
        <v>262</v>
      </c>
      <c r="C30" s="112">
        <f>SUM(C22-C29)</f>
        <v>0</v>
      </c>
      <c r="D30" s="104"/>
      <c r="E30" s="84"/>
      <c r="F30" s="172"/>
      <c r="G30" s="99" t="s">
        <v>271</v>
      </c>
      <c r="H30" s="84"/>
      <c r="I30" s="84"/>
      <c r="J30" s="84"/>
      <c r="K30" s="171"/>
      <c r="L30" s="84"/>
      <c r="M30" s="84"/>
    </row>
    <row r="31" spans="1:13" ht="15">
      <c r="A31" s="84"/>
      <c r="B31" s="84"/>
      <c r="C31" s="84"/>
      <c r="D31" s="104"/>
      <c r="E31" s="84"/>
      <c r="F31" s="172"/>
      <c r="G31" s="99" t="s">
        <v>272</v>
      </c>
      <c r="H31" s="84"/>
      <c r="I31" s="84"/>
      <c r="J31" s="84"/>
      <c r="K31" s="171"/>
      <c r="L31" s="84"/>
      <c r="M31" s="84"/>
    </row>
    <row r="32" spans="1:13" ht="15">
      <c r="A32" s="84"/>
      <c r="B32" s="113" t="s">
        <v>258</v>
      </c>
      <c r="C32" s="84"/>
      <c r="D32" s="104"/>
      <c r="E32" s="84"/>
      <c r="F32" s="172"/>
      <c r="G32" s="99" t="s">
        <v>273</v>
      </c>
      <c r="H32" s="84"/>
      <c r="I32" s="84"/>
      <c r="J32" s="84"/>
      <c r="K32" s="171"/>
      <c r="L32" s="84"/>
      <c r="M32" s="84"/>
    </row>
    <row r="33" spans="1:13" ht="15">
      <c r="A33" s="84"/>
      <c r="B33" s="84"/>
      <c r="C33" s="84"/>
      <c r="D33" s="104"/>
      <c r="E33" s="84"/>
      <c r="F33" s="172"/>
      <c r="G33" s="99" t="s">
        <v>276</v>
      </c>
      <c r="H33" s="84"/>
      <c r="I33" s="84"/>
      <c r="J33" s="84"/>
      <c r="K33" s="171"/>
      <c r="L33" s="84"/>
      <c r="M33" s="84"/>
    </row>
    <row r="34" spans="1:13" ht="15">
      <c r="A34" s="84"/>
      <c r="B34" s="114" t="s">
        <v>259</v>
      </c>
      <c r="C34" s="117">
        <f>SUM(C22)*D34</f>
        <v>0</v>
      </c>
      <c r="D34" s="116">
        <f>SUM('P&amp;L COMPARISONS'!C25)</f>
        <v>0</v>
      </c>
      <c r="E34" s="84"/>
      <c r="F34" s="172"/>
      <c r="G34" s="84"/>
      <c r="H34" s="84"/>
      <c r="I34" s="84"/>
      <c r="J34" s="84"/>
      <c r="K34" s="171"/>
      <c r="L34" s="84"/>
      <c r="M34" s="84"/>
    </row>
    <row r="35" spans="1:13" ht="15.75">
      <c r="A35" s="84"/>
      <c r="B35" s="114" t="s">
        <v>260</v>
      </c>
      <c r="C35" s="115">
        <f>SUM(C22*D35)</f>
        <v>0</v>
      </c>
      <c r="D35" s="116">
        <f>SUM('P&amp;L COMPARISONS'!C34)/4</f>
        <v>0</v>
      </c>
      <c r="E35" s="84"/>
      <c r="F35" s="169" t="s">
        <v>274</v>
      </c>
      <c r="G35" s="84"/>
      <c r="H35" s="84"/>
      <c r="I35" s="84"/>
      <c r="J35" s="84"/>
      <c r="K35" s="171"/>
      <c r="L35" s="84"/>
      <c r="M35" s="84"/>
    </row>
    <row r="36" spans="1:13" ht="15.75">
      <c r="A36" s="84"/>
      <c r="B36" s="84"/>
      <c r="C36" s="106">
        <f>SUM(C34:C35)</f>
        <v>0</v>
      </c>
      <c r="D36" s="104"/>
      <c r="E36" s="84"/>
      <c r="F36" s="169"/>
      <c r="G36" s="84"/>
      <c r="H36" s="84"/>
      <c r="I36" s="84"/>
      <c r="J36" s="84"/>
      <c r="K36" s="171"/>
      <c r="L36" s="84"/>
      <c r="M36" s="84"/>
    </row>
    <row r="37" spans="1:13" ht="15.75">
      <c r="A37" s="84"/>
      <c r="B37" s="84"/>
      <c r="C37" s="84"/>
      <c r="D37" s="104"/>
      <c r="E37" s="84"/>
      <c r="F37" s="169" t="s">
        <v>275</v>
      </c>
      <c r="G37" s="84"/>
      <c r="H37" s="84"/>
      <c r="I37" s="84"/>
      <c r="J37" s="84"/>
      <c r="K37" s="171"/>
      <c r="L37" s="84"/>
      <c r="M37" s="84"/>
    </row>
    <row r="38" spans="1:13" ht="16.5" thickBot="1">
      <c r="A38" s="84"/>
      <c r="B38" s="118"/>
      <c r="C38" s="84"/>
      <c r="D38" s="104"/>
      <c r="E38" s="84"/>
      <c r="F38" s="172"/>
      <c r="G38" s="84"/>
      <c r="H38" s="84"/>
      <c r="I38" s="84"/>
      <c r="J38" s="84"/>
      <c r="K38" s="171"/>
      <c r="L38" s="84"/>
      <c r="M38" s="84"/>
    </row>
    <row r="39" spans="1:13" ht="16.5" thickBot="1">
      <c r="A39" s="119">
        <f>SUM(C6)</f>
        <v>12</v>
      </c>
      <c r="B39" s="120" t="s">
        <v>263</v>
      </c>
      <c r="C39" s="121">
        <f>SUM(C30)-C36</f>
        <v>0</v>
      </c>
      <c r="D39" s="104"/>
      <c r="E39" s="84"/>
      <c r="F39" s="173" t="s">
        <v>279</v>
      </c>
      <c r="G39" s="174"/>
      <c r="H39" s="174"/>
      <c r="I39" s="174"/>
      <c r="J39" s="174"/>
      <c r="K39" s="175"/>
      <c r="L39" s="84"/>
      <c r="M39" s="84"/>
    </row>
    <row r="40" spans="1:13" ht="15.75">
      <c r="B40" s="26"/>
    </row>
    <row r="42" spans="1:13" ht="15.75">
      <c r="B42" s="26"/>
    </row>
    <row r="43" spans="1:13" ht="15.75">
      <c r="B43" s="26"/>
      <c r="C43" s="25"/>
    </row>
    <row r="44" spans="1:13" ht="15.75">
      <c r="B44" s="26"/>
    </row>
  </sheetData>
  <mergeCells count="1">
    <mergeCell ref="B3:M3"/>
  </mergeCells>
  <phoneticPr fontId="3" type="noConversion"/>
  <printOptions horizontalCentered="1" verticalCentered="1"/>
  <pageMargins left="0.5" right="0.5" top="1.18" bottom="0.61" header="0.52" footer="0.25"/>
  <pageSetup scale="57"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7649" r:id="rId5" name="Button 1">
              <controlPr defaultSize="0" print="0" autoFill="0" autoPict="0" macro="[0]!PLCOMPARISONS_Button20_Click">
                <anchor moveWithCells="1">
                  <from>
                    <xdr:col>0</xdr:col>
                    <xdr:colOff>0</xdr:colOff>
                    <xdr:row>0</xdr:row>
                    <xdr:rowOff>28575</xdr:rowOff>
                  </from>
                  <to>
                    <xdr:col>0</xdr:col>
                    <xdr:colOff>1524000</xdr:colOff>
                    <xdr:row>1</xdr:row>
                    <xdr:rowOff>66675</xdr:rowOff>
                  </to>
                </anchor>
              </controlPr>
            </control>
          </mc:Choice>
        </mc:AlternateContent>
        <mc:AlternateContent xmlns:mc="http://schemas.openxmlformats.org/markup-compatibility/2006">
          <mc:Choice Requires="x14">
            <control shapeId="27650" r:id="rId6" name="Button 2">
              <controlPr defaultSize="0" print="0" autoFill="0" autoPict="0" macro="[0]!print_sheet">
                <anchor moveWithCells="1">
                  <from>
                    <xdr:col>11</xdr:col>
                    <xdr:colOff>266700</xdr:colOff>
                    <xdr:row>0</xdr:row>
                    <xdr:rowOff>161925</xdr:rowOff>
                  </from>
                  <to>
                    <xdr:col>12</xdr:col>
                    <xdr:colOff>66675</xdr:colOff>
                    <xdr:row>2</xdr:row>
                    <xdr:rowOff>28575</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6">
    <tabColor indexed="61"/>
    <pageSetUpPr fitToPage="1"/>
  </sheetPr>
  <dimension ref="A1:M31"/>
  <sheetViews>
    <sheetView showGridLines="0" showRowColHeaders="0" showRuler="0" view="pageLayout" zoomScale="70" zoomScaleNormal="75" zoomScalePageLayoutView="70" workbookViewId="0"/>
  </sheetViews>
  <sheetFormatPr defaultColWidth="9.140625" defaultRowHeight="12.75"/>
  <cols>
    <col min="1" max="1" width="36.5703125" customWidth="1"/>
    <col min="2" max="2" width="48.42578125" customWidth="1"/>
    <col min="3" max="3" width="18.85546875" bestFit="1" customWidth="1"/>
    <col min="4" max="4" width="9.7109375" style="19" customWidth="1"/>
    <col min="5" max="5" width="3.7109375" customWidth="1"/>
    <col min="6" max="6" width="18.85546875" bestFit="1" customWidth="1"/>
    <col min="7" max="7" width="9.7109375" customWidth="1"/>
    <col min="8" max="8" width="3.7109375" customWidth="1"/>
    <col min="9" max="9" width="18.85546875" bestFit="1" customWidth="1"/>
    <col min="10" max="10" width="9.7109375" customWidth="1"/>
    <col min="11" max="11" width="3.7109375" customWidth="1"/>
    <col min="12" max="12" width="18.85546875" bestFit="1" customWidth="1"/>
    <col min="13" max="13" width="9.7109375" customWidth="1"/>
  </cols>
  <sheetData>
    <row r="1" spans="1:13" ht="26.1" customHeight="1">
      <c r="C1" s="1227" t="str">
        <f>REPT('BASIC CLIENT INFO'!B2,1)</f>
        <v/>
      </c>
      <c r="D1" s="1227"/>
      <c r="E1" s="1227"/>
      <c r="F1" s="1227"/>
      <c r="G1" s="1227"/>
      <c r="H1" s="1227"/>
      <c r="I1" s="1227"/>
    </row>
    <row r="2" spans="1:13" ht="26.1" customHeight="1">
      <c r="A2" s="5" t="s">
        <v>860</v>
      </c>
      <c r="C2" s="195"/>
      <c r="D2" s="196" t="str">
        <f>REPT('BASIC CLIENT INFO'!B3,1)</f>
        <v>Survey #</v>
      </c>
      <c r="E2" s="195"/>
      <c r="F2" s="194" t="str">
        <f>REPT('BASIC CLIENT INFO'!D3,1)</f>
        <v/>
      </c>
      <c r="G2" s="195"/>
    </row>
    <row r="3" spans="1:13" ht="26.1" customHeight="1">
      <c r="A3" s="5" t="s">
        <v>861</v>
      </c>
      <c r="B3" s="1187" t="s">
        <v>503</v>
      </c>
      <c r="C3" s="1187"/>
      <c r="D3" s="1187"/>
      <c r="E3" s="1187"/>
      <c r="F3" s="1187"/>
      <c r="G3" s="1187"/>
      <c r="H3" s="1187"/>
      <c r="I3" s="1187"/>
      <c r="J3" s="1187"/>
      <c r="K3" s="1187"/>
      <c r="L3" s="1187"/>
      <c r="M3" s="1187"/>
    </row>
    <row r="4" spans="1:13" ht="26.1" customHeight="1" thickBot="1">
      <c r="A4" s="5" t="s">
        <v>862</v>
      </c>
      <c r="C4" s="195"/>
      <c r="D4" s="197"/>
      <c r="E4" s="191"/>
      <c r="F4" s="195"/>
      <c r="G4" s="195"/>
    </row>
    <row r="5" spans="1:13" ht="16.5" thickBot="1">
      <c r="B5" s="5" t="s">
        <v>224</v>
      </c>
      <c r="C5" s="10">
        <f>SUM('P&amp;L COMPARISONS'!B5)</f>
        <v>2025</v>
      </c>
      <c r="D5" s="18"/>
      <c r="F5" s="6">
        <f>SUM('P&amp;L COMPARISONS'!E5)</f>
        <v>2024</v>
      </c>
      <c r="G5" s="21"/>
      <c r="I5" s="6">
        <f>SUM('P&amp;L COMPARISONS'!H5)</f>
        <v>2023</v>
      </c>
      <c r="J5" s="21"/>
      <c r="L5" s="6">
        <f>SUM('P&amp;L COMPARISONS'!K5)</f>
        <v>2022</v>
      </c>
      <c r="M5" s="21"/>
    </row>
    <row r="6" spans="1:13">
      <c r="B6" s="5" t="s">
        <v>243</v>
      </c>
      <c r="C6" s="12">
        <f>SUM('P&amp;L COMPARISONS'!B6)</f>
        <v>12</v>
      </c>
      <c r="D6" s="18"/>
      <c r="F6" s="11">
        <f>SUM('P&amp;L COMPARISONS'!E6)</f>
        <v>12</v>
      </c>
      <c r="G6" s="21"/>
      <c r="I6" s="11">
        <f>SUM('P&amp;L COMPARISONS'!H6)</f>
        <v>12</v>
      </c>
      <c r="J6" s="21"/>
      <c r="L6" s="11">
        <f>SUM('P&amp;L COMPARISONS'!K6)</f>
        <v>12</v>
      </c>
      <c r="M6" s="22"/>
    </row>
    <row r="8" spans="1:13" ht="15.75">
      <c r="B8" s="3" t="s">
        <v>246</v>
      </c>
      <c r="C8" s="25">
        <f>SUM('P&amp;L COMPARISONS'!B8)</f>
        <v>0</v>
      </c>
      <c r="D8" s="40"/>
      <c r="E8" s="3"/>
      <c r="F8" s="25">
        <f>SUM('P&amp;L COMPARISONS'!E8)</f>
        <v>0</v>
      </c>
      <c r="G8" s="3"/>
      <c r="H8" s="3"/>
      <c r="I8" s="25">
        <f>SUM('P&amp;L COMPARISONS'!H8)</f>
        <v>0</v>
      </c>
      <c r="J8" s="3"/>
      <c r="K8" s="3"/>
      <c r="L8" s="25">
        <f>SUM('P&amp;L COMPARISONS'!K8)</f>
        <v>0</v>
      </c>
      <c r="M8" s="24"/>
    </row>
    <row r="9" spans="1:13" ht="15.75">
      <c r="B9" s="24"/>
      <c r="C9" s="3"/>
      <c r="D9" s="40"/>
      <c r="E9" s="3"/>
      <c r="F9" s="3"/>
      <c r="G9" s="3"/>
      <c r="H9" s="3"/>
      <c r="I9" s="3"/>
      <c r="J9" s="3"/>
      <c r="K9" s="3"/>
      <c r="L9" s="3"/>
      <c r="M9" s="24"/>
    </row>
    <row r="10" spans="1:13" ht="15.75">
      <c r="A10" s="3" t="s">
        <v>858</v>
      </c>
      <c r="B10" s="3" t="s">
        <v>283</v>
      </c>
      <c r="C10" s="25">
        <f>SUM('P&amp;L COMPARISONS'!B15)</f>
        <v>209272</v>
      </c>
      <c r="D10" s="41">
        <f>IFERROR(SUM(C10)/C8,0)</f>
        <v>0</v>
      </c>
      <c r="E10" s="3"/>
      <c r="F10" s="25">
        <f>SUM('P&amp;L COMPARISONS'!E15)</f>
        <v>0</v>
      </c>
      <c r="G10" s="41">
        <f>IFERROR(SUM(F10)/F8,0)</f>
        <v>0</v>
      </c>
      <c r="H10" s="3"/>
      <c r="I10" s="25">
        <f>SUM('P&amp;L COMPARISONS'!H15)</f>
        <v>0</v>
      </c>
      <c r="J10" s="41">
        <f>IFERROR(SUM(I10)/I8,0)</f>
        <v>0</v>
      </c>
      <c r="K10" s="3"/>
      <c r="L10" s="25">
        <f>SUM('P&amp;L COMPARISONS'!K15)</f>
        <v>0</v>
      </c>
      <c r="M10" s="41">
        <f>IFERROR(SUM(L10)/L8,0)</f>
        <v>0</v>
      </c>
    </row>
    <row r="11" spans="1:13" ht="15.75">
      <c r="A11" s="3"/>
      <c r="B11" s="24"/>
      <c r="C11" s="3"/>
      <c r="D11" s="40"/>
      <c r="E11" s="3"/>
      <c r="F11" s="3"/>
      <c r="G11" s="3"/>
      <c r="H11" s="3"/>
      <c r="I11" s="3"/>
      <c r="J11" s="3"/>
      <c r="K11" s="3"/>
      <c r="L11" s="3"/>
      <c r="M11" s="24"/>
    </row>
    <row r="12" spans="1:13" ht="15.75">
      <c r="A12" s="3" t="s">
        <v>863</v>
      </c>
      <c r="B12" s="3" t="s">
        <v>283</v>
      </c>
      <c r="C12" s="122">
        <f>IFERROR(SUM(C8)/C10,0)</f>
        <v>0</v>
      </c>
      <c r="D12" s="40"/>
      <c r="E12" s="3"/>
      <c r="F12" s="122">
        <f>IFERROR(SUM(F8)/F10,0)</f>
        <v>0</v>
      </c>
      <c r="G12" s="3"/>
      <c r="H12" s="3"/>
      <c r="I12" s="122">
        <f>IFERROR(SUM(I8)/I10,0)</f>
        <v>0</v>
      </c>
      <c r="J12" s="3"/>
      <c r="K12" s="3"/>
      <c r="L12" s="122">
        <f>IFERROR(SUM(L8)/L10,0)</f>
        <v>0</v>
      </c>
      <c r="M12" s="24"/>
    </row>
    <row r="13" spans="1:13" ht="15.75">
      <c r="A13" s="3"/>
      <c r="B13" s="24"/>
      <c r="C13" s="3"/>
      <c r="D13" s="40"/>
      <c r="E13" s="3"/>
      <c r="F13" s="3"/>
      <c r="G13" s="3"/>
      <c r="H13" s="3"/>
      <c r="I13" s="3"/>
      <c r="J13" s="3"/>
      <c r="K13" s="3"/>
      <c r="L13" s="3"/>
      <c r="M13" s="24"/>
    </row>
    <row r="14" spans="1:13" ht="15.75">
      <c r="A14" s="3"/>
      <c r="B14" s="123"/>
      <c r="C14" s="69"/>
      <c r="D14" s="124"/>
      <c r="E14" s="69"/>
      <c r="F14" s="69"/>
      <c r="G14" s="69"/>
      <c r="H14" s="69"/>
      <c r="I14" s="69"/>
      <c r="J14" s="69"/>
      <c r="K14" s="69"/>
      <c r="L14" s="69"/>
      <c r="M14" s="24"/>
    </row>
    <row r="15" spans="1:13" ht="15.75">
      <c r="A15" s="3" t="s">
        <v>864</v>
      </c>
      <c r="B15" s="3" t="s">
        <v>283</v>
      </c>
      <c r="C15" s="25">
        <f>MAX(C12,F12,I12,L12)</f>
        <v>0</v>
      </c>
      <c r="D15" s="40"/>
      <c r="E15" s="3"/>
      <c r="F15" s="3"/>
      <c r="G15" s="3"/>
      <c r="H15" s="3"/>
      <c r="I15" s="3"/>
      <c r="J15" s="3"/>
      <c r="K15" s="3"/>
      <c r="L15" s="3"/>
      <c r="M15" s="24"/>
    </row>
    <row r="16" spans="1:13" ht="15.75">
      <c r="A16" s="3"/>
      <c r="B16" s="24"/>
      <c r="C16" s="3"/>
      <c r="D16" s="40"/>
      <c r="E16" s="3"/>
      <c r="F16" s="3"/>
      <c r="G16" s="3"/>
      <c r="H16" s="3"/>
      <c r="I16" s="3"/>
      <c r="J16" s="3"/>
      <c r="K16" s="3"/>
      <c r="L16" s="3"/>
      <c r="M16" s="24"/>
    </row>
    <row r="17" spans="1:13" ht="15.75">
      <c r="A17" s="3" t="s">
        <v>865</v>
      </c>
      <c r="B17" s="3" t="s">
        <v>283</v>
      </c>
      <c r="C17" s="25">
        <f>SUM(C12)</f>
        <v>0</v>
      </c>
      <c r="D17" s="40"/>
      <c r="E17" s="3"/>
      <c r="F17" s="3"/>
      <c r="G17" s="3"/>
      <c r="H17" s="3"/>
      <c r="I17" s="3"/>
      <c r="J17" s="3"/>
      <c r="K17" s="3"/>
      <c r="L17" s="3"/>
      <c r="M17" s="24"/>
    </row>
    <row r="18" spans="1:13" ht="15.75">
      <c r="B18" s="24"/>
      <c r="C18" s="3"/>
      <c r="D18" s="40"/>
      <c r="E18" s="3"/>
      <c r="F18" s="3"/>
      <c r="G18" s="3"/>
      <c r="H18" s="3"/>
      <c r="I18" s="3"/>
      <c r="J18" s="3"/>
      <c r="K18" s="3"/>
      <c r="L18" s="3"/>
      <c r="M18" s="24"/>
    </row>
    <row r="19" spans="1:13" ht="15.75">
      <c r="A19" s="3" t="s">
        <v>867</v>
      </c>
      <c r="B19" s="3" t="s">
        <v>283</v>
      </c>
      <c r="C19" s="25">
        <f>SUM(C15-C17)</f>
        <v>0</v>
      </c>
      <c r="D19" s="40"/>
      <c r="E19" s="3"/>
      <c r="F19" s="3"/>
      <c r="G19" s="3"/>
      <c r="H19" s="3"/>
      <c r="I19" s="3"/>
      <c r="J19" s="3"/>
      <c r="K19" s="3"/>
      <c r="L19" s="3"/>
      <c r="M19" s="24"/>
    </row>
    <row r="20" spans="1:13" ht="15.75">
      <c r="A20" s="3" t="s">
        <v>859</v>
      </c>
      <c r="B20" s="3" t="s">
        <v>283</v>
      </c>
      <c r="C20" s="25">
        <f>SUM(C10)</f>
        <v>209272</v>
      </c>
      <c r="D20" s="40"/>
      <c r="E20" s="3"/>
      <c r="F20" s="3"/>
      <c r="G20" s="3"/>
      <c r="H20" s="3"/>
      <c r="I20" s="3"/>
      <c r="J20" s="3"/>
      <c r="K20" s="3"/>
      <c r="L20" s="3"/>
      <c r="M20" s="24"/>
    </row>
    <row r="21" spans="1:13" ht="15.75">
      <c r="B21" s="3"/>
      <c r="C21" s="3"/>
      <c r="D21" s="40"/>
      <c r="E21" s="3"/>
      <c r="F21" s="3"/>
      <c r="G21" s="3"/>
      <c r="H21" s="3"/>
      <c r="I21" s="3"/>
      <c r="J21" s="3"/>
      <c r="K21" s="3"/>
      <c r="L21" s="3"/>
      <c r="M21" s="24"/>
    </row>
    <row r="22" spans="1:13" ht="15.75">
      <c r="A22" s="3" t="s">
        <v>869</v>
      </c>
      <c r="B22" s="3" t="s">
        <v>283</v>
      </c>
      <c r="C22" s="42">
        <f>SUM(C20)*C19</f>
        <v>0</v>
      </c>
      <c r="D22" s="40"/>
      <c r="E22" s="3"/>
      <c r="F22" s="3"/>
      <c r="G22" s="3"/>
      <c r="H22" s="3"/>
      <c r="I22" s="3"/>
      <c r="J22" s="3"/>
      <c r="K22" s="3"/>
      <c r="L22" s="3"/>
      <c r="M22" s="24"/>
    </row>
    <row r="23" spans="1:13" ht="15">
      <c r="B23" s="24"/>
      <c r="C23" s="24"/>
      <c r="D23" s="43"/>
      <c r="E23" s="24"/>
      <c r="F23" s="24"/>
      <c r="G23" s="24"/>
      <c r="H23" s="24"/>
      <c r="I23" s="24"/>
      <c r="J23" s="24"/>
      <c r="K23" s="24"/>
      <c r="L23" s="24"/>
      <c r="M23" s="24"/>
    </row>
    <row r="24" spans="1:13" ht="15">
      <c r="B24" s="51" t="s">
        <v>258</v>
      </c>
      <c r="C24" s="24"/>
      <c r="D24" s="44"/>
      <c r="E24" s="24"/>
      <c r="F24" s="24"/>
      <c r="G24" s="24"/>
      <c r="H24" s="24"/>
      <c r="I24" s="24"/>
      <c r="J24" s="24"/>
      <c r="K24" s="24"/>
      <c r="L24" s="24"/>
      <c r="M24" s="24"/>
    </row>
    <row r="25" spans="1:13" ht="15">
      <c r="B25" s="24"/>
      <c r="C25" s="24"/>
      <c r="D25" s="44"/>
      <c r="E25" s="24"/>
      <c r="F25" s="24"/>
      <c r="G25" s="24"/>
      <c r="H25" s="24"/>
      <c r="I25" s="24"/>
      <c r="J25" s="24"/>
      <c r="K25" s="24"/>
      <c r="L25" s="24"/>
      <c r="M25" s="24"/>
    </row>
    <row r="26" spans="1:13" ht="15">
      <c r="B26" s="52" t="s">
        <v>259</v>
      </c>
      <c r="C26" s="47">
        <f>SUM(C22)*D26</f>
        <v>0</v>
      </c>
      <c r="D26" s="48">
        <f>SUM('P&amp;L COMPARISONS'!C25)</f>
        <v>0</v>
      </c>
      <c r="E26" s="24"/>
      <c r="F26" s="24"/>
      <c r="G26" s="24"/>
      <c r="H26" s="24"/>
      <c r="I26" s="24"/>
      <c r="J26" s="24"/>
      <c r="K26" s="24"/>
      <c r="L26" s="24"/>
      <c r="M26" s="24"/>
    </row>
    <row r="27" spans="1:13" ht="15">
      <c r="B27" s="52" t="s">
        <v>260</v>
      </c>
      <c r="C27" s="125">
        <f>SUM(C22)*D27</f>
        <v>0</v>
      </c>
      <c r="D27" s="48">
        <f>SUM('P&amp;L COMPARISONS'!C34)/4</f>
        <v>0</v>
      </c>
      <c r="E27" s="24"/>
      <c r="F27" s="24"/>
      <c r="G27" s="24"/>
      <c r="H27" s="24"/>
      <c r="I27" s="24"/>
      <c r="J27" s="24"/>
      <c r="K27" s="24"/>
      <c r="L27" s="24"/>
      <c r="M27" s="24"/>
    </row>
    <row r="28" spans="1:13" ht="15.75">
      <c r="B28" s="24"/>
      <c r="C28" s="25">
        <f>SUM(C26:C27)</f>
        <v>0</v>
      </c>
      <c r="D28" s="44"/>
      <c r="E28" s="24"/>
      <c r="F28" s="24"/>
      <c r="G28" s="24"/>
      <c r="H28" s="24"/>
      <c r="I28" s="24"/>
      <c r="J28" s="24"/>
      <c r="K28" s="24"/>
      <c r="L28" s="24"/>
      <c r="M28" s="24"/>
    </row>
    <row r="29" spans="1:13" ht="15">
      <c r="B29" s="24"/>
      <c r="C29" s="24"/>
      <c r="D29" s="44"/>
      <c r="E29" s="24"/>
      <c r="F29" s="24"/>
      <c r="G29" s="24"/>
      <c r="H29" s="24"/>
      <c r="I29" s="24"/>
      <c r="J29" s="24"/>
      <c r="K29" s="24"/>
      <c r="L29" s="24"/>
      <c r="M29" s="24"/>
    </row>
    <row r="30" spans="1:13" ht="16.5" thickBot="1">
      <c r="B30" s="26"/>
      <c r="C30" s="24"/>
      <c r="D30" s="44"/>
      <c r="E30" s="24"/>
      <c r="F30" s="24"/>
      <c r="G30" s="24"/>
      <c r="H30" s="24"/>
      <c r="I30" s="24"/>
      <c r="J30" s="24"/>
      <c r="K30" s="24"/>
      <c r="L30" s="24"/>
      <c r="M30" s="24"/>
    </row>
    <row r="31" spans="1:13" ht="16.5" thickBot="1">
      <c r="A31" s="27">
        <f>SUM(C6)</f>
        <v>12</v>
      </c>
      <c r="B31" s="28" t="s">
        <v>282</v>
      </c>
      <c r="C31" s="29">
        <f>SUM(C22)-C28</f>
        <v>0</v>
      </c>
      <c r="D31" s="23"/>
    </row>
  </sheetData>
  <mergeCells count="2">
    <mergeCell ref="B3:M3"/>
    <mergeCell ref="C1:I1"/>
  </mergeCells>
  <phoneticPr fontId="3" type="noConversion"/>
  <printOptions horizontalCentered="1" verticalCentered="1"/>
  <pageMargins left="0.5" right="0.5" top="1.18" bottom="0.61" header="0.52" footer="0.25"/>
  <pageSetup scale="61"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8673" r:id="rId5" name="Button 1">
              <controlPr defaultSize="0" print="0" autoFill="0" autoPict="0" macro="[0]!PLCOMPARISONS_Button20_Click">
                <anchor moveWithCells="1">
                  <from>
                    <xdr:col>0</xdr:col>
                    <xdr:colOff>0</xdr:colOff>
                    <xdr:row>0</xdr:row>
                    <xdr:rowOff>66675</xdr:rowOff>
                  </from>
                  <to>
                    <xdr:col>0</xdr:col>
                    <xdr:colOff>1419225</xdr:colOff>
                    <xdr:row>1</xdr:row>
                    <xdr:rowOff>114300</xdr:rowOff>
                  </to>
                </anchor>
              </controlPr>
            </control>
          </mc:Choice>
        </mc:AlternateContent>
        <mc:AlternateContent xmlns:mc="http://schemas.openxmlformats.org/markup-compatibility/2006">
          <mc:Choice Requires="x14">
            <control shapeId="28675" r:id="rId6" name="Button 3">
              <controlPr defaultSize="0" print="0" autoFill="0" autoPict="0" macro="[0]!print_sheet">
                <anchor moveWithCells="1">
                  <from>
                    <xdr:col>11</xdr:col>
                    <xdr:colOff>1009650</xdr:colOff>
                    <xdr:row>0</xdr:row>
                    <xdr:rowOff>152400</xdr:rowOff>
                  </from>
                  <to>
                    <xdr:col>12</xdr:col>
                    <xdr:colOff>647700</xdr:colOff>
                    <xdr:row>2</xdr:row>
                    <xdr:rowOff>123825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7">
    <tabColor indexed="61"/>
    <pageSetUpPr fitToPage="1"/>
  </sheetPr>
  <dimension ref="A1:M42"/>
  <sheetViews>
    <sheetView showGridLines="0" showRowColHeaders="0" showRuler="0" view="pageLayout" zoomScale="70" zoomScaleNormal="75" zoomScalePageLayoutView="70" workbookViewId="0"/>
  </sheetViews>
  <sheetFormatPr defaultColWidth="9.140625" defaultRowHeight="12.75"/>
  <cols>
    <col min="1" max="1" width="37.5703125" customWidth="1"/>
    <col min="2" max="2" width="51.5703125" customWidth="1"/>
    <col min="3" max="3" width="18.7109375" bestFit="1" customWidth="1"/>
    <col min="4" max="4" width="10" style="19" bestFit="1" customWidth="1"/>
    <col min="5" max="5" width="3.7109375" customWidth="1"/>
    <col min="6" max="6" width="18.7109375" bestFit="1" customWidth="1"/>
    <col min="7" max="7" width="8.140625" bestFit="1" customWidth="1"/>
    <col min="8" max="8" width="3.7109375" customWidth="1"/>
    <col min="9" max="9" width="18.7109375" bestFit="1" customWidth="1"/>
    <col min="10" max="10" width="8.140625" bestFit="1" customWidth="1"/>
    <col min="11" max="11" width="3.7109375" customWidth="1"/>
    <col min="12" max="12" width="18.7109375" bestFit="1" customWidth="1"/>
    <col min="13" max="13" width="8" bestFit="1" customWidth="1"/>
  </cols>
  <sheetData>
    <row r="1" spans="1:13" ht="26.1" customHeight="1">
      <c r="C1" s="1240" t="str">
        <f>REPT('BASIC CLIENT INFO'!B2,1)</f>
        <v/>
      </c>
      <c r="D1" s="1240"/>
      <c r="E1" s="1240"/>
      <c r="F1" s="1240"/>
      <c r="G1" s="1240"/>
      <c r="H1" s="1240"/>
      <c r="I1" s="1240"/>
    </row>
    <row r="2" spans="1:13" ht="26.1" customHeight="1">
      <c r="A2" s="5" t="s">
        <v>860</v>
      </c>
      <c r="C2" s="195"/>
      <c r="D2" s="196" t="str">
        <f>REPT('BASIC CLIENT INFO'!B3,1)</f>
        <v>Survey #</v>
      </c>
      <c r="E2" s="195"/>
      <c r="F2" s="194" t="str">
        <f>REPT('BASIC CLIENT INFO'!D3,1)</f>
        <v/>
      </c>
      <c r="G2" s="195"/>
    </row>
    <row r="3" spans="1:13" ht="26.1" customHeight="1">
      <c r="A3" s="5" t="s">
        <v>861</v>
      </c>
      <c r="B3" s="1187" t="s">
        <v>502</v>
      </c>
      <c r="C3" s="1187"/>
      <c r="D3" s="1187"/>
      <c r="E3" s="1187"/>
      <c r="F3" s="1187"/>
      <c r="G3" s="1187"/>
      <c r="H3" s="1187"/>
      <c r="I3" s="1187"/>
      <c r="J3" s="1187"/>
      <c r="K3" s="1187"/>
      <c r="L3" s="1187"/>
      <c r="M3" s="1187"/>
    </row>
    <row r="4" spans="1:13" ht="26.1" customHeight="1" thickBot="1">
      <c r="A4" s="5" t="s">
        <v>862</v>
      </c>
      <c r="C4" s="195"/>
      <c r="D4" s="197"/>
      <c r="E4" s="191"/>
      <c r="F4" s="195"/>
      <c r="G4" s="195"/>
    </row>
    <row r="5" spans="1:13" ht="16.5" thickBot="1">
      <c r="B5" s="5" t="s">
        <v>224</v>
      </c>
      <c r="C5" s="10">
        <f>SUM('P&amp;L COMPARISONS'!B5)</f>
        <v>2025</v>
      </c>
      <c r="D5" s="18"/>
      <c r="F5" s="6">
        <f>SUM('P&amp;L COMPARISONS'!E5)</f>
        <v>2024</v>
      </c>
      <c r="G5" s="21"/>
      <c r="I5" s="6">
        <f>SUM('P&amp;L COMPARISONS'!H5)</f>
        <v>2023</v>
      </c>
      <c r="J5" s="21"/>
      <c r="L5" s="6">
        <f>SUM('P&amp;L COMPARISONS'!K5)</f>
        <v>2022</v>
      </c>
      <c r="M5" s="21"/>
    </row>
    <row r="6" spans="1:13">
      <c r="B6" s="5" t="s">
        <v>243</v>
      </c>
      <c r="C6" s="12">
        <f>SUM('P&amp;L COMPARISONS'!B6)</f>
        <v>12</v>
      </c>
      <c r="D6" s="18"/>
      <c r="F6" s="11">
        <f>SUM('P&amp;L COMPARISONS'!E6)</f>
        <v>12</v>
      </c>
      <c r="G6" s="21"/>
      <c r="I6" s="11">
        <f>SUM('P&amp;L COMPARISONS'!H6)</f>
        <v>12</v>
      </c>
      <c r="J6" s="21"/>
      <c r="L6" s="11">
        <f>SUM('P&amp;L COMPARISONS'!K6)</f>
        <v>12</v>
      </c>
      <c r="M6" s="22"/>
    </row>
    <row r="8" spans="1:13" ht="15.75">
      <c r="A8" s="3"/>
      <c r="B8" s="3" t="s">
        <v>246</v>
      </c>
      <c r="C8" s="25">
        <f>SUM('P&amp;L COMPARISONS'!B8)</f>
        <v>0</v>
      </c>
      <c r="D8" s="40"/>
      <c r="E8" s="3"/>
      <c r="F8" s="25">
        <f>SUM('P&amp;L COMPARISONS'!E8)</f>
        <v>0</v>
      </c>
      <c r="G8" s="3"/>
      <c r="H8" s="3"/>
      <c r="I8" s="25">
        <f>SUM('P&amp;L COMPARISONS'!H8)</f>
        <v>0</v>
      </c>
      <c r="J8" s="3"/>
      <c r="K8" s="3"/>
      <c r="L8" s="25">
        <f>SUM('P&amp;L COMPARISONS'!K8)</f>
        <v>0</v>
      </c>
    </row>
    <row r="9" spans="1:13" ht="15.75">
      <c r="A9" s="3"/>
      <c r="B9" s="24"/>
      <c r="C9" s="3"/>
      <c r="D9" s="40"/>
      <c r="E9" s="3"/>
      <c r="F9" s="3"/>
      <c r="G9" s="3"/>
      <c r="H9" s="3"/>
      <c r="I9" s="3"/>
      <c r="J9" s="3"/>
      <c r="K9" s="3"/>
      <c r="L9" s="3"/>
    </row>
    <row r="10" spans="1:13" ht="15.75">
      <c r="A10" s="3" t="s">
        <v>858</v>
      </c>
      <c r="B10" s="3" t="s">
        <v>249</v>
      </c>
      <c r="C10" s="25">
        <f>SUM('P&amp;L COMPARISONS'!B12)</f>
        <v>0</v>
      </c>
      <c r="D10" s="41">
        <f>IFERROR(SUM(C10)/C8,0)</f>
        <v>0</v>
      </c>
      <c r="E10" s="3"/>
      <c r="F10" s="25">
        <f>SUM('P&amp;L COMPARISONS'!E12)</f>
        <v>0</v>
      </c>
      <c r="G10" s="41">
        <f>IFERROR(SUM(F10)/F8,0)</f>
        <v>0</v>
      </c>
      <c r="H10" s="3"/>
      <c r="I10" s="25">
        <f>SUM('P&amp;L COMPARISONS'!H12)</f>
        <v>0</v>
      </c>
      <c r="J10" s="41">
        <f>IFERROR(SUM(I10)/I8,0)</f>
        <v>0</v>
      </c>
      <c r="K10" s="3"/>
      <c r="L10" s="25">
        <f>SUM('P&amp;L COMPARISONS'!K12)</f>
        <v>0</v>
      </c>
      <c r="M10" s="41">
        <f>IFERROR(SUM(L10)/L8,0)</f>
        <v>0</v>
      </c>
    </row>
    <row r="11" spans="1:13" ht="15.75">
      <c r="A11" s="3"/>
      <c r="B11" s="24"/>
      <c r="C11" s="3"/>
      <c r="D11" s="40"/>
      <c r="E11" s="3"/>
      <c r="F11" s="3"/>
      <c r="G11" s="3"/>
      <c r="H11" s="3"/>
      <c r="I11" s="3"/>
      <c r="J11" s="3"/>
      <c r="K11" s="3"/>
      <c r="L11" s="3"/>
    </row>
    <row r="12" spans="1:13" ht="15.75">
      <c r="A12" s="3" t="s">
        <v>863</v>
      </c>
      <c r="B12" s="3" t="s">
        <v>249</v>
      </c>
      <c r="C12" s="122">
        <f>IFERROR(SUM(C8)/C10,0)</f>
        <v>0</v>
      </c>
      <c r="D12" s="40"/>
      <c r="E12" s="3"/>
      <c r="F12" s="122">
        <f>IFERROR(SUM(F8)/F10,0)</f>
        <v>0</v>
      </c>
      <c r="G12" s="3"/>
      <c r="H12" s="3"/>
      <c r="I12" s="122">
        <f>IFERROR(SUM(I8)/I10,0)</f>
        <v>0</v>
      </c>
      <c r="J12" s="3"/>
      <c r="K12" s="3"/>
      <c r="L12" s="122">
        <f>IFERROR(SUM(L8)/L10,0)</f>
        <v>0</v>
      </c>
    </row>
    <row r="13" spans="1:13" ht="15.75">
      <c r="A13" s="3"/>
      <c r="B13" s="24"/>
      <c r="C13" s="3"/>
      <c r="D13" s="40"/>
      <c r="E13" s="3"/>
      <c r="F13" s="3"/>
      <c r="G13" s="3"/>
      <c r="H13" s="3"/>
      <c r="I13" s="3"/>
      <c r="J13" s="3"/>
      <c r="K13" s="3"/>
      <c r="L13" s="3"/>
    </row>
    <row r="14" spans="1:13" ht="15.75">
      <c r="A14" s="3"/>
      <c r="B14" s="123"/>
      <c r="C14" s="69"/>
      <c r="D14" s="124"/>
      <c r="E14" s="69"/>
      <c r="F14" s="69"/>
      <c r="G14" s="69"/>
      <c r="H14" s="69"/>
      <c r="I14" s="69"/>
      <c r="J14" s="69"/>
      <c r="K14" s="69"/>
      <c r="L14" s="69"/>
    </row>
    <row r="15" spans="1:13" ht="15.75">
      <c r="A15" s="3" t="s">
        <v>864</v>
      </c>
      <c r="B15" s="3" t="s">
        <v>249</v>
      </c>
      <c r="C15" s="25">
        <f>MAX(C12,F12,I12,L12)</f>
        <v>0</v>
      </c>
      <c r="D15" s="40"/>
      <c r="E15" s="3"/>
      <c r="F15" s="3"/>
      <c r="G15" s="3"/>
      <c r="H15" s="3"/>
      <c r="I15" s="3"/>
      <c r="J15" s="3"/>
      <c r="K15" s="3"/>
      <c r="L15" s="3"/>
    </row>
    <row r="16" spans="1:13" ht="15.75">
      <c r="A16" s="3"/>
      <c r="B16" s="24"/>
      <c r="C16" s="3"/>
      <c r="D16" s="40"/>
      <c r="E16" s="3"/>
      <c r="F16" s="3"/>
      <c r="G16" s="3"/>
      <c r="H16" s="3"/>
      <c r="I16" s="3"/>
      <c r="J16" s="3"/>
      <c r="K16" s="3"/>
      <c r="L16" s="3"/>
    </row>
    <row r="17" spans="1:12" ht="15.75">
      <c r="A17" s="3" t="s">
        <v>865</v>
      </c>
      <c r="B17" s="3" t="s">
        <v>249</v>
      </c>
      <c r="C17" s="25">
        <f>SUM(C12)</f>
        <v>0</v>
      </c>
      <c r="D17" s="40"/>
      <c r="E17" s="3"/>
      <c r="F17" s="3"/>
      <c r="G17" s="3"/>
      <c r="H17" s="3"/>
      <c r="I17" s="3"/>
      <c r="J17" s="3"/>
      <c r="K17" s="3"/>
      <c r="L17" s="3"/>
    </row>
    <row r="18" spans="1:12" ht="15.75">
      <c r="B18" s="24"/>
      <c r="C18" s="3"/>
      <c r="D18" s="40"/>
      <c r="E18" s="3"/>
      <c r="F18" s="3"/>
      <c r="G18" s="3"/>
      <c r="H18" s="3"/>
      <c r="I18" s="3"/>
      <c r="J18" s="3"/>
      <c r="K18" s="3"/>
      <c r="L18" s="3"/>
    </row>
    <row r="19" spans="1:12" ht="15.75">
      <c r="A19" s="3" t="s">
        <v>867</v>
      </c>
      <c r="B19" s="3" t="s">
        <v>249</v>
      </c>
      <c r="C19" s="25">
        <f>SUM(C15-C17)</f>
        <v>0</v>
      </c>
      <c r="D19" s="40"/>
      <c r="E19" s="3"/>
      <c r="F19" s="3"/>
      <c r="G19" s="3"/>
      <c r="H19" s="3"/>
      <c r="I19" s="3"/>
      <c r="J19" s="3"/>
      <c r="K19" s="3"/>
      <c r="L19" s="3"/>
    </row>
    <row r="20" spans="1:12" ht="15.75">
      <c r="A20" s="3" t="s">
        <v>859</v>
      </c>
      <c r="B20" s="3" t="s">
        <v>249</v>
      </c>
      <c r="C20" s="25">
        <f>SUM(C10)</f>
        <v>0</v>
      </c>
      <c r="D20" s="40"/>
      <c r="E20" s="3"/>
      <c r="F20" s="3"/>
      <c r="G20" s="3"/>
      <c r="H20" s="3"/>
      <c r="I20" s="3"/>
      <c r="J20" s="3"/>
      <c r="K20" s="3"/>
      <c r="L20" s="3"/>
    </row>
    <row r="21" spans="1:12" ht="15.75">
      <c r="B21" s="3"/>
      <c r="C21" s="3"/>
      <c r="D21" s="40"/>
      <c r="E21" s="3"/>
      <c r="F21" s="3"/>
      <c r="G21" s="3"/>
      <c r="H21" s="3"/>
      <c r="I21" s="3"/>
      <c r="J21" s="3"/>
      <c r="K21" s="3"/>
      <c r="L21" s="3"/>
    </row>
    <row r="22" spans="1:12" ht="15.75">
      <c r="A22" s="3" t="s">
        <v>869</v>
      </c>
      <c r="B22" s="3" t="s">
        <v>249</v>
      </c>
      <c r="C22" s="42">
        <f>SUM(C20)*C19</f>
        <v>0</v>
      </c>
      <c r="D22" s="40"/>
      <c r="E22" s="3"/>
      <c r="F22" s="3"/>
      <c r="G22" s="3"/>
      <c r="H22" s="3"/>
      <c r="I22" s="3"/>
      <c r="J22" s="3"/>
      <c r="K22" s="3"/>
      <c r="L22" s="3"/>
    </row>
    <row r="23" spans="1:12" ht="15">
      <c r="B23" s="24"/>
      <c r="C23" s="24"/>
      <c r="D23" s="43"/>
      <c r="E23" s="24"/>
      <c r="F23" s="24"/>
      <c r="G23" s="24"/>
      <c r="H23" s="24"/>
      <c r="I23" s="24"/>
      <c r="J23" s="24"/>
      <c r="K23" s="24"/>
      <c r="L23" s="24"/>
    </row>
    <row r="24" spans="1:12" ht="15">
      <c r="B24" s="24"/>
      <c r="C24" s="24"/>
      <c r="D24" s="43"/>
      <c r="E24" s="24"/>
      <c r="F24" s="24"/>
      <c r="G24" s="24"/>
      <c r="H24" s="24"/>
      <c r="I24" s="24"/>
      <c r="J24" s="24"/>
      <c r="K24" s="24"/>
      <c r="L24" s="24"/>
    </row>
    <row r="25" spans="1:12" ht="15.75">
      <c r="B25" s="3"/>
      <c r="C25" s="144"/>
      <c r="D25" s="43"/>
      <c r="E25" s="24"/>
      <c r="F25" s="24"/>
      <c r="G25" s="24"/>
      <c r="H25" s="24"/>
      <c r="I25" s="24"/>
      <c r="J25" s="24"/>
      <c r="K25" s="24"/>
      <c r="L25" s="24"/>
    </row>
    <row r="26" spans="1:12" ht="15.75">
      <c r="B26" s="51" t="s">
        <v>255</v>
      </c>
      <c r="C26" s="25"/>
      <c r="D26" s="44"/>
      <c r="E26" s="24"/>
      <c r="F26" s="24"/>
      <c r="G26" s="24"/>
      <c r="H26" s="24"/>
      <c r="I26" s="24"/>
      <c r="J26" s="24"/>
      <c r="K26" s="24"/>
      <c r="L26" s="24"/>
    </row>
    <row r="27" spans="1:12" ht="15">
      <c r="B27" s="24"/>
      <c r="C27" s="24"/>
      <c r="D27" s="44"/>
      <c r="E27" s="24"/>
      <c r="F27" s="24"/>
      <c r="G27" s="24"/>
      <c r="H27" s="24"/>
      <c r="I27" s="24"/>
      <c r="J27" s="24"/>
      <c r="K27" s="24"/>
      <c r="L27" s="24"/>
    </row>
    <row r="28" spans="1:12" ht="15">
      <c r="B28" s="52" t="str">
        <f>REPT('P&amp;L COMPARISONS'!A13,1)</f>
        <v>Payroll Taxes</v>
      </c>
      <c r="C28" s="125">
        <f>SUM(C22)*D28</f>
        <v>0</v>
      </c>
      <c r="D28" s="48">
        <f>SUM('P&amp;L COMPARISONS'!C13)</f>
        <v>0</v>
      </c>
      <c r="E28" s="24"/>
      <c r="F28" s="24"/>
      <c r="G28" s="24"/>
      <c r="H28" s="24"/>
      <c r="I28" s="24"/>
      <c r="J28" s="24"/>
      <c r="K28" s="24"/>
      <c r="L28" s="24"/>
    </row>
    <row r="29" spans="1:12" ht="15">
      <c r="B29" s="52" t="s">
        <v>221</v>
      </c>
      <c r="C29" s="125">
        <f>SUM(C22)*D29</f>
        <v>0</v>
      </c>
      <c r="D29" s="48">
        <f>SUM('P&amp;L COMPARISONS'!C11)</f>
        <v>0</v>
      </c>
      <c r="E29" s="24"/>
      <c r="F29" s="24"/>
      <c r="G29" s="24"/>
      <c r="H29" s="24"/>
      <c r="I29" s="24"/>
      <c r="J29" s="24"/>
      <c r="K29" s="24"/>
      <c r="L29" s="24"/>
    </row>
    <row r="30" spans="1:12" ht="15">
      <c r="B30" s="52" t="s">
        <v>349</v>
      </c>
      <c r="C30" s="125">
        <f>SUM(C22)*D30</f>
        <v>0</v>
      </c>
      <c r="D30" s="48">
        <f>SUM('P&amp;L COMPARISONS'!C14)</f>
        <v>0</v>
      </c>
      <c r="E30" s="24"/>
      <c r="F30" s="24"/>
      <c r="G30" s="24"/>
      <c r="H30" s="24"/>
      <c r="I30" s="24"/>
      <c r="J30" s="24"/>
      <c r="K30" s="24"/>
      <c r="L30" s="24"/>
    </row>
    <row r="31" spans="1:12" ht="15">
      <c r="B31" s="52" t="s">
        <v>261</v>
      </c>
      <c r="C31" s="125">
        <f>SUM(C22)*D31</f>
        <v>0</v>
      </c>
      <c r="D31" s="48">
        <f>SUM(D28:D30)</f>
        <v>0</v>
      </c>
      <c r="E31" s="24"/>
      <c r="F31" s="24"/>
      <c r="G31" s="24"/>
      <c r="H31" s="24"/>
      <c r="I31" s="24"/>
      <c r="J31" s="24"/>
      <c r="K31" s="24"/>
      <c r="L31" s="24"/>
    </row>
    <row r="32" spans="1:12" ht="15.75">
      <c r="B32" s="3" t="s">
        <v>262</v>
      </c>
      <c r="C32" s="42">
        <f>SUM(C22)-C31</f>
        <v>0</v>
      </c>
      <c r="D32" s="44"/>
      <c r="E32" s="24"/>
      <c r="F32" s="24"/>
      <c r="G32" s="24"/>
      <c r="H32" s="24"/>
      <c r="I32" s="24"/>
      <c r="J32" s="24"/>
      <c r="K32" s="24"/>
      <c r="L32" s="24"/>
    </row>
    <row r="33" spans="1:12" ht="15">
      <c r="B33" s="24"/>
      <c r="C33" s="24"/>
      <c r="D33" s="44"/>
      <c r="E33" s="24"/>
      <c r="F33" s="24"/>
      <c r="G33" s="24"/>
      <c r="H33" s="24"/>
      <c r="I33" s="24"/>
      <c r="J33" s="24"/>
      <c r="K33" s="24"/>
      <c r="L33" s="24"/>
    </row>
    <row r="34" spans="1:12" ht="15">
      <c r="B34" s="51" t="s">
        <v>258</v>
      </c>
      <c r="C34" s="24"/>
      <c r="D34" s="44"/>
      <c r="E34" s="24"/>
      <c r="F34" s="24"/>
      <c r="G34" s="24"/>
      <c r="H34" s="24"/>
      <c r="I34" s="24"/>
      <c r="J34" s="24"/>
      <c r="K34" s="24"/>
      <c r="L34" s="24"/>
    </row>
    <row r="35" spans="1:12" ht="15">
      <c r="B35" s="24"/>
      <c r="C35" s="24"/>
      <c r="D35" s="44"/>
      <c r="E35" s="24"/>
      <c r="F35" s="24"/>
      <c r="G35" s="24"/>
      <c r="H35" s="24"/>
      <c r="I35" s="24"/>
      <c r="J35" s="24"/>
      <c r="K35" s="24"/>
      <c r="L35" s="24"/>
    </row>
    <row r="36" spans="1:12" ht="15">
      <c r="B36" s="52" t="s">
        <v>259</v>
      </c>
      <c r="C36" s="47">
        <f>SUM(C22*D36)</f>
        <v>0</v>
      </c>
      <c r="D36" s="48">
        <f>SUM('P&amp;L COMPARISONS'!C25)</f>
        <v>0</v>
      </c>
      <c r="E36" s="24"/>
      <c r="F36" s="24"/>
      <c r="G36" s="24"/>
      <c r="H36" s="24"/>
      <c r="I36" s="24"/>
      <c r="J36" s="24"/>
      <c r="K36" s="24"/>
      <c r="L36" s="24"/>
    </row>
    <row r="37" spans="1:12" ht="15">
      <c r="B37" s="52" t="s">
        <v>260</v>
      </c>
      <c r="C37" s="125">
        <f>SUM(C22*D37)</f>
        <v>0</v>
      </c>
      <c r="D37" s="48">
        <f>SUM('P&amp;L COMPARISONS'!C34)/4</f>
        <v>0</v>
      </c>
      <c r="E37" s="24"/>
      <c r="F37" s="24"/>
      <c r="G37" s="24"/>
      <c r="H37" s="24"/>
      <c r="I37" s="24"/>
      <c r="J37" s="24"/>
      <c r="K37" s="24"/>
      <c r="L37" s="24"/>
    </row>
    <row r="38" spans="1:12" ht="15.75">
      <c r="B38" s="24"/>
      <c r="C38" s="25">
        <f>SUM(C36:C37)</f>
        <v>0</v>
      </c>
      <c r="D38" s="44"/>
      <c r="E38" s="24"/>
      <c r="F38" s="24"/>
      <c r="G38" s="24"/>
      <c r="H38" s="24"/>
      <c r="I38" s="24"/>
      <c r="J38" s="24"/>
      <c r="K38" s="24"/>
      <c r="L38" s="24"/>
    </row>
    <row r="39" spans="1:12" ht="16.5" thickBot="1">
      <c r="B39" s="26"/>
      <c r="C39" s="24"/>
      <c r="D39" s="44"/>
      <c r="E39" s="24"/>
      <c r="F39" s="24"/>
      <c r="G39" s="24"/>
      <c r="H39" s="24"/>
      <c r="I39" s="24"/>
      <c r="J39" s="24"/>
      <c r="K39" s="24"/>
      <c r="L39" s="24"/>
    </row>
    <row r="40" spans="1:12" ht="16.5" thickBot="1">
      <c r="A40" s="27">
        <f>SUM(C6)</f>
        <v>12</v>
      </c>
      <c r="B40" s="28" t="s">
        <v>350</v>
      </c>
      <c r="C40" s="29">
        <f>SUM(C32)-C38</f>
        <v>0</v>
      </c>
      <c r="D40" s="23"/>
    </row>
    <row r="42" spans="1:12">
      <c r="B42" s="9"/>
      <c r="C42" s="20"/>
    </row>
  </sheetData>
  <mergeCells count="2">
    <mergeCell ref="B3:M3"/>
    <mergeCell ref="C1:I1"/>
  </mergeCells>
  <phoneticPr fontId="3" type="noConversion"/>
  <printOptions horizontalCentered="1" verticalCentered="1"/>
  <pageMargins left="0.5" right="0.5" top="1.18" bottom="0.61" header="0.52" footer="0.25"/>
  <pageSetup scale="62"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9697" r:id="rId5" name="Button 1">
              <controlPr defaultSize="0" print="0" autoFill="0" autoPict="0" macro="[0]!PLCOMPARISONS_Button20_Click">
                <anchor moveWithCells="1">
                  <from>
                    <xdr:col>0</xdr:col>
                    <xdr:colOff>9525</xdr:colOff>
                    <xdr:row>0</xdr:row>
                    <xdr:rowOff>19050</xdr:rowOff>
                  </from>
                  <to>
                    <xdr:col>0</xdr:col>
                    <xdr:colOff>1419225</xdr:colOff>
                    <xdr:row>1</xdr:row>
                    <xdr:rowOff>57150</xdr:rowOff>
                  </to>
                </anchor>
              </controlPr>
            </control>
          </mc:Choice>
        </mc:AlternateContent>
        <mc:AlternateContent xmlns:mc="http://schemas.openxmlformats.org/markup-compatibility/2006">
          <mc:Choice Requires="x14">
            <control shapeId="29698" r:id="rId6" name="Button 2">
              <controlPr defaultSize="0" print="0" autoFill="0" autoPict="0" macro="[0]!print_sheet">
                <anchor moveWithCells="1">
                  <from>
                    <xdr:col>11</xdr:col>
                    <xdr:colOff>400050</xdr:colOff>
                    <xdr:row>0</xdr:row>
                    <xdr:rowOff>200025</xdr:rowOff>
                  </from>
                  <to>
                    <xdr:col>12</xdr:col>
                    <xdr:colOff>447675</xdr:colOff>
                    <xdr:row>1</xdr:row>
                    <xdr:rowOff>276225</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tabColor indexed="61"/>
    <pageSetUpPr fitToPage="1"/>
  </sheetPr>
  <dimension ref="A1:M45"/>
  <sheetViews>
    <sheetView showGridLines="0" showRowColHeaders="0" showRuler="0" view="pageLayout" zoomScale="70" zoomScaleNormal="75" zoomScalePageLayoutView="70" workbookViewId="0"/>
  </sheetViews>
  <sheetFormatPr defaultColWidth="9.140625" defaultRowHeight="12.75"/>
  <cols>
    <col min="1" max="1" width="37.140625" customWidth="1"/>
    <col min="2" max="2" width="46.5703125" customWidth="1"/>
    <col min="3" max="3" width="18.85546875" bestFit="1" customWidth="1"/>
    <col min="4" max="4" width="10" style="19" bestFit="1" customWidth="1"/>
    <col min="5" max="5" width="3.7109375" customWidth="1"/>
    <col min="6" max="6" width="18.85546875" bestFit="1" customWidth="1"/>
    <col min="7" max="7" width="8.140625" bestFit="1" customWidth="1"/>
    <col min="8" max="8" width="3.7109375" customWidth="1"/>
    <col min="9" max="9" width="18.85546875" bestFit="1" customWidth="1"/>
    <col min="10" max="10" width="8.140625" bestFit="1" customWidth="1"/>
    <col min="11" max="11" width="3.7109375" customWidth="1"/>
    <col min="12" max="12" width="18.85546875" bestFit="1" customWidth="1"/>
    <col min="13" max="13" width="8" bestFit="1" customWidth="1"/>
  </cols>
  <sheetData>
    <row r="1" spans="1:13" ht="26.1" customHeight="1">
      <c r="C1" s="1243" t="str">
        <f>REPT('BASIC CLIENT INFO'!B2,1)</f>
        <v/>
      </c>
      <c r="D1" s="1243"/>
      <c r="E1" s="1243"/>
      <c r="F1" s="1243"/>
      <c r="G1" s="1243"/>
      <c r="H1" s="1243"/>
      <c r="I1" s="1243"/>
    </row>
    <row r="2" spans="1:13" ht="26.1" customHeight="1">
      <c r="A2" s="5" t="s">
        <v>860</v>
      </c>
      <c r="C2" s="195"/>
      <c r="D2" s="196" t="str">
        <f>REPT('BASIC CLIENT INFO'!B3,1)</f>
        <v>Survey #</v>
      </c>
      <c r="E2" s="195"/>
      <c r="F2" s="194" t="str">
        <f>REPT('BASIC CLIENT INFO'!D3,1)</f>
        <v/>
      </c>
    </row>
    <row r="3" spans="1:13" ht="26.1" customHeight="1">
      <c r="A3" s="5" t="s">
        <v>861</v>
      </c>
      <c r="B3" s="1244" t="s">
        <v>868</v>
      </c>
      <c r="C3" s="1244"/>
      <c r="D3" s="1245" t="str">
        <f>REPT('P&amp;L COMPARISONS'!A13,1)</f>
        <v>Payroll Taxes</v>
      </c>
      <c r="E3" s="1245"/>
      <c r="F3" s="1245"/>
      <c r="G3" s="1245"/>
      <c r="H3" s="1245"/>
      <c r="I3" s="1245"/>
      <c r="J3" s="191"/>
      <c r="K3" s="191"/>
      <c r="L3" s="191"/>
      <c r="M3" s="191"/>
    </row>
    <row r="4" spans="1:13" ht="26.1" customHeight="1" thickBot="1">
      <c r="A4" s="5" t="s">
        <v>862</v>
      </c>
      <c r="C4" s="179"/>
      <c r="D4" s="179"/>
      <c r="E4" s="179"/>
      <c r="F4" s="179"/>
      <c r="G4" s="179"/>
    </row>
    <row r="5" spans="1:13" ht="16.5" thickBot="1">
      <c r="B5" s="5" t="s">
        <v>224</v>
      </c>
      <c r="C5" s="10">
        <f>SUM('P&amp;L COMPARISONS'!B5)</f>
        <v>2025</v>
      </c>
      <c r="D5" s="18"/>
      <c r="F5" s="6">
        <f>SUM('P&amp;L COMPARISONS'!E5)</f>
        <v>2024</v>
      </c>
      <c r="G5" s="21"/>
      <c r="I5" s="6">
        <f>SUM('P&amp;L COMPARISONS'!H5)</f>
        <v>2023</v>
      </c>
      <c r="J5" s="21"/>
      <c r="L5" s="6">
        <f>SUM('P&amp;L COMPARISONS'!K5)</f>
        <v>2022</v>
      </c>
      <c r="M5" s="21"/>
    </row>
    <row r="6" spans="1:13">
      <c r="B6" s="5" t="s">
        <v>243</v>
      </c>
      <c r="C6" s="12">
        <f>SUM('P&amp;L COMPARISONS'!B6)</f>
        <v>12</v>
      </c>
      <c r="D6" s="18"/>
      <c r="F6" s="11">
        <f>SUM('P&amp;L COMPARISONS'!E6)</f>
        <v>12</v>
      </c>
      <c r="G6" s="21"/>
      <c r="I6" s="11">
        <f>SUM('P&amp;L COMPARISONS'!H6)</f>
        <v>12</v>
      </c>
      <c r="J6" s="21"/>
      <c r="L6" s="11">
        <f>SUM('P&amp;L COMPARISONS'!K6)</f>
        <v>12</v>
      </c>
      <c r="M6" s="22"/>
    </row>
    <row r="8" spans="1:13" ht="15.75">
      <c r="B8" s="3" t="s">
        <v>246</v>
      </c>
      <c r="C8" s="25">
        <f>SUM('P&amp;L COMPARISONS'!B8)</f>
        <v>0</v>
      </c>
      <c r="D8" s="40"/>
      <c r="E8" s="3"/>
      <c r="F8" s="25">
        <f>SUM('P&amp;L COMPARISONS'!E8)</f>
        <v>0</v>
      </c>
      <c r="G8" s="3"/>
      <c r="H8" s="3"/>
      <c r="I8" s="25">
        <f>SUM('P&amp;L COMPARISONS'!H8)</f>
        <v>0</v>
      </c>
      <c r="J8" s="3"/>
      <c r="K8" s="3"/>
      <c r="L8" s="25">
        <f>SUM('P&amp;L COMPARISONS'!K8)</f>
        <v>0</v>
      </c>
      <c r="M8" s="24"/>
    </row>
    <row r="9" spans="1:13" ht="15.75">
      <c r="B9" s="24"/>
      <c r="C9" s="3"/>
      <c r="D9" s="40"/>
      <c r="E9" s="3"/>
      <c r="F9" s="3"/>
      <c r="G9" s="3"/>
      <c r="H9" s="3"/>
      <c r="I9" s="3"/>
      <c r="J9" s="3"/>
      <c r="K9" s="3"/>
      <c r="L9" s="3"/>
      <c r="M9" s="24"/>
    </row>
    <row r="10" spans="1:13" ht="15.75">
      <c r="A10" s="3" t="s">
        <v>858</v>
      </c>
      <c r="B10" s="3" t="str">
        <f>REPT('P&amp;L COMPARISONS'!A13,1)</f>
        <v>Payroll Taxes</v>
      </c>
      <c r="C10" s="25">
        <f>SUM('P&amp;L COMPARISONS'!B13)</f>
        <v>0</v>
      </c>
      <c r="D10" s="41">
        <f>IFERROR(SUM(C10)/C8,0)</f>
        <v>0</v>
      </c>
      <c r="E10" s="3"/>
      <c r="F10" s="25">
        <f>SUM('P&amp;L COMPARISONS'!E13)</f>
        <v>0</v>
      </c>
      <c r="G10" s="41">
        <f>IFERROR(SUM(F10)/F8,0)</f>
        <v>0</v>
      </c>
      <c r="H10" s="3"/>
      <c r="I10" s="25">
        <f>SUM('P&amp;L COMPARISONS'!H13)</f>
        <v>0</v>
      </c>
      <c r="J10" s="41">
        <f>IFERROR(SUM(I10)/I8,0)</f>
        <v>0</v>
      </c>
      <c r="K10" s="3"/>
      <c r="L10" s="25">
        <f>SUM('P&amp;L COMPARISONS'!K13)</f>
        <v>0</v>
      </c>
      <c r="M10" s="41">
        <f>IFERROR(SUM(L10)/L8,0)</f>
        <v>0</v>
      </c>
    </row>
    <row r="11" spans="1:13" ht="15.75">
      <c r="A11" s="3"/>
      <c r="B11" s="24"/>
      <c r="C11" s="3"/>
      <c r="D11" s="40"/>
      <c r="E11" s="3"/>
      <c r="F11" s="3"/>
      <c r="G11" s="3"/>
      <c r="H11" s="3"/>
      <c r="I11" s="3"/>
      <c r="J11" s="3"/>
      <c r="K11" s="3"/>
      <c r="L11" s="3"/>
      <c r="M11" s="24"/>
    </row>
    <row r="12" spans="1:13" ht="15.75">
      <c r="A12" s="3" t="s">
        <v>863</v>
      </c>
      <c r="B12" s="3" t="str">
        <f>REPT('P&amp;L COMPARISONS'!A13,1)</f>
        <v>Payroll Taxes</v>
      </c>
      <c r="C12" s="122">
        <f>IFERROR(SUM(C8)/C10,0)</f>
        <v>0</v>
      </c>
      <c r="D12" s="40"/>
      <c r="E12" s="3"/>
      <c r="F12" s="122">
        <f>IFERROR(SUM(F8)/F10,0)</f>
        <v>0</v>
      </c>
      <c r="G12" s="3"/>
      <c r="H12" s="3"/>
      <c r="I12" s="122">
        <f>IFERROR(SUM(I8)/I10,0)</f>
        <v>0</v>
      </c>
      <c r="J12" s="3"/>
      <c r="K12" s="3"/>
      <c r="L12" s="122">
        <f>IFERROR(SUM(L8)/L10,0)</f>
        <v>0</v>
      </c>
      <c r="M12" s="24"/>
    </row>
    <row r="13" spans="1:13" ht="15.75">
      <c r="A13" s="3"/>
      <c r="B13" s="24"/>
      <c r="C13" s="3"/>
      <c r="D13" s="40"/>
      <c r="E13" s="3"/>
      <c r="F13" s="3"/>
      <c r="G13" s="3"/>
      <c r="H13" s="3"/>
      <c r="I13" s="3"/>
      <c r="J13" s="3"/>
      <c r="K13" s="3"/>
      <c r="L13" s="3"/>
      <c r="M13" s="24"/>
    </row>
    <row r="14" spans="1:13" ht="15.75">
      <c r="A14" s="3"/>
      <c r="B14" s="123"/>
      <c r="C14" s="69"/>
      <c r="D14" s="124"/>
      <c r="E14" s="69"/>
      <c r="F14" s="69"/>
      <c r="G14" s="69"/>
      <c r="H14" s="69"/>
      <c r="I14" s="69"/>
      <c r="J14" s="69"/>
      <c r="K14" s="69"/>
      <c r="L14" s="69"/>
      <c r="M14" s="24"/>
    </row>
    <row r="15" spans="1:13" ht="15.75">
      <c r="A15" s="3" t="s">
        <v>864</v>
      </c>
      <c r="B15" s="3"/>
      <c r="C15" s="25">
        <f>MAX(C12,F12,I12,L12)</f>
        <v>0</v>
      </c>
      <c r="D15" s="40"/>
      <c r="E15" s="3"/>
      <c r="F15" s="3"/>
      <c r="G15" s="3"/>
      <c r="H15" s="3"/>
      <c r="I15" s="3"/>
      <c r="J15" s="3"/>
      <c r="K15" s="3"/>
      <c r="L15" s="3"/>
      <c r="M15" s="24"/>
    </row>
    <row r="16" spans="1:13" ht="15.75">
      <c r="A16" s="3"/>
      <c r="B16" s="24"/>
      <c r="C16" s="3"/>
      <c r="D16" s="40"/>
      <c r="E16" s="3"/>
      <c r="F16" s="3"/>
      <c r="G16" s="3"/>
      <c r="H16" s="3"/>
      <c r="I16" s="3"/>
      <c r="J16" s="3"/>
      <c r="K16" s="3"/>
      <c r="L16" s="3"/>
      <c r="M16" s="24"/>
    </row>
    <row r="17" spans="1:13" ht="15.75">
      <c r="A17" s="3" t="s">
        <v>865</v>
      </c>
      <c r="B17" s="3" t="str">
        <f>REPT('P&amp;L COMPARISONS'!A13,1)</f>
        <v>Payroll Taxes</v>
      </c>
      <c r="C17" s="25">
        <f>SUM(C12)</f>
        <v>0</v>
      </c>
      <c r="D17" s="40"/>
      <c r="E17" s="3"/>
      <c r="F17" s="3"/>
      <c r="G17" s="3"/>
      <c r="H17" s="3"/>
      <c r="I17" s="3"/>
      <c r="J17" s="3"/>
      <c r="K17" s="3"/>
      <c r="L17" s="3"/>
      <c r="M17" s="24"/>
    </row>
    <row r="18" spans="1:13" ht="15.75">
      <c r="B18" s="24"/>
      <c r="C18" s="3"/>
      <c r="D18" s="40"/>
      <c r="E18" s="3"/>
      <c r="F18" s="3"/>
      <c r="G18" s="3"/>
      <c r="H18" s="3"/>
      <c r="I18" s="3"/>
      <c r="J18" s="3"/>
      <c r="K18" s="3"/>
      <c r="L18" s="3"/>
      <c r="M18" s="24"/>
    </row>
    <row r="19" spans="1:13" ht="15.75">
      <c r="A19" s="3" t="s">
        <v>867</v>
      </c>
      <c r="B19" s="3" t="str">
        <f>REPT('P&amp;L COMPARISONS'!A13,1)</f>
        <v>Payroll Taxes</v>
      </c>
      <c r="C19" s="25">
        <f>SUM(C15-C17)</f>
        <v>0</v>
      </c>
      <c r="D19" s="40"/>
      <c r="E19" s="3"/>
      <c r="F19" s="3"/>
      <c r="G19" s="3"/>
      <c r="H19" s="3"/>
      <c r="I19" s="3"/>
      <c r="J19" s="3"/>
      <c r="K19" s="3"/>
      <c r="L19" s="3"/>
      <c r="M19" s="24"/>
    </row>
    <row r="20" spans="1:13" ht="15.75">
      <c r="A20" s="3" t="s">
        <v>859</v>
      </c>
      <c r="B20" s="3" t="str">
        <f>REPT('P&amp;L COMPARISONS'!A13,1)</f>
        <v>Payroll Taxes</v>
      </c>
      <c r="C20" s="25">
        <f>SUM(C10)</f>
        <v>0</v>
      </c>
      <c r="D20" s="40"/>
      <c r="E20" s="3"/>
      <c r="F20" s="3"/>
      <c r="G20" s="3"/>
      <c r="H20" s="3"/>
      <c r="I20" s="3"/>
      <c r="J20" s="3"/>
      <c r="K20" s="3"/>
      <c r="L20" s="3"/>
      <c r="M20" s="24"/>
    </row>
    <row r="21" spans="1:13" ht="15.75">
      <c r="B21" s="3"/>
      <c r="C21" s="3"/>
      <c r="D21" s="40"/>
      <c r="E21" s="3"/>
      <c r="F21" s="3"/>
      <c r="G21" s="3"/>
      <c r="H21" s="3"/>
      <c r="I21" s="3"/>
      <c r="J21" s="3"/>
      <c r="K21" s="3"/>
      <c r="L21" s="3"/>
      <c r="M21" s="24"/>
    </row>
    <row r="22" spans="1:13" ht="15.75">
      <c r="A22" s="3" t="s">
        <v>869</v>
      </c>
      <c r="B22" s="3" t="str">
        <f>REPT('P&amp;L COMPARISONS'!A13,1)</f>
        <v>Payroll Taxes</v>
      </c>
      <c r="C22" s="42">
        <f>SUM(C20)*C19</f>
        <v>0</v>
      </c>
      <c r="D22" s="40"/>
      <c r="E22" s="3"/>
      <c r="F22" s="3"/>
      <c r="G22" s="3"/>
      <c r="H22" s="3"/>
      <c r="I22" s="3"/>
      <c r="J22" s="3"/>
      <c r="K22" s="3"/>
      <c r="L22" s="3"/>
      <c r="M22" s="24"/>
    </row>
    <row r="23" spans="1:13" ht="15">
      <c r="B23" s="24"/>
      <c r="C23" s="24"/>
      <c r="D23" s="43"/>
      <c r="E23" s="24"/>
      <c r="F23" s="24"/>
      <c r="G23" s="24"/>
      <c r="H23" s="24"/>
      <c r="I23" s="24"/>
      <c r="J23" s="24"/>
      <c r="K23" s="24"/>
      <c r="L23" s="24"/>
      <c r="M23" s="24"/>
    </row>
    <row r="24" spans="1:13" ht="15.75">
      <c r="B24" s="3"/>
      <c r="C24" s="25"/>
      <c r="D24" s="43"/>
      <c r="E24" s="24"/>
      <c r="F24" s="24"/>
      <c r="G24" s="24"/>
      <c r="H24" s="24"/>
      <c r="I24" s="24"/>
      <c r="J24" s="24"/>
      <c r="K24" s="24"/>
      <c r="L24" s="24"/>
      <c r="M24" s="24"/>
    </row>
    <row r="25" spans="1:13" ht="15.75">
      <c r="B25" s="51" t="s">
        <v>255</v>
      </c>
      <c r="C25" s="25"/>
      <c r="D25" s="44"/>
      <c r="E25" s="24"/>
      <c r="F25" s="24"/>
      <c r="G25" s="24"/>
      <c r="H25" s="24"/>
      <c r="I25" s="24"/>
      <c r="J25" s="24"/>
      <c r="K25" s="24"/>
      <c r="L25" s="24"/>
      <c r="M25" s="24"/>
    </row>
    <row r="26" spans="1:13" ht="15">
      <c r="B26" s="24"/>
      <c r="C26" s="24"/>
      <c r="D26" s="44"/>
      <c r="E26" s="24"/>
      <c r="F26" s="24"/>
      <c r="G26" s="24"/>
      <c r="H26" s="24"/>
      <c r="I26" s="24"/>
      <c r="J26" s="24"/>
      <c r="K26" s="24"/>
      <c r="L26" s="24"/>
      <c r="M26" s="24"/>
    </row>
    <row r="27" spans="1:13" ht="15">
      <c r="B27" s="52" t="s">
        <v>256</v>
      </c>
      <c r="C27" s="125">
        <f>SUM(C22*D27)</f>
        <v>0</v>
      </c>
      <c r="D27" s="48">
        <f>SUM('P&amp;L COMPARISONS'!C12)</f>
        <v>0</v>
      </c>
      <c r="E27" s="24"/>
      <c r="F27" s="24"/>
      <c r="G27" s="24"/>
      <c r="H27" s="24"/>
      <c r="I27" s="24"/>
      <c r="J27" s="24"/>
      <c r="K27" s="24"/>
      <c r="L27" s="24"/>
      <c r="M27" s="24"/>
    </row>
    <row r="28" spans="1:13" ht="15">
      <c r="B28" s="52" t="s">
        <v>221</v>
      </c>
      <c r="C28" s="125">
        <f>SUM(C22*D28)</f>
        <v>0</v>
      </c>
      <c r="D28" s="48">
        <f>SUM('P&amp;L COMPARISONS'!C11)</f>
        <v>0</v>
      </c>
      <c r="E28" s="24"/>
      <c r="F28" s="24"/>
      <c r="G28" s="24"/>
      <c r="H28" s="24"/>
      <c r="I28" s="24"/>
      <c r="J28" s="24"/>
      <c r="K28" s="24"/>
      <c r="L28" s="24"/>
      <c r="M28" s="24"/>
    </row>
    <row r="29" spans="1:13" ht="15">
      <c r="B29" s="52" t="s">
        <v>349</v>
      </c>
      <c r="C29" s="125">
        <f>SUM(C22*D29)</f>
        <v>0</v>
      </c>
      <c r="D29" s="48">
        <f>SUM('P&amp;L COMPARISONS'!C14)</f>
        <v>0</v>
      </c>
      <c r="E29" s="24"/>
      <c r="F29" s="24"/>
      <c r="G29" s="24"/>
      <c r="H29" s="24"/>
      <c r="I29" s="24"/>
      <c r="J29" s="24"/>
      <c r="K29" s="24"/>
      <c r="L29" s="24"/>
      <c r="M29" s="24"/>
    </row>
    <row r="30" spans="1:13" ht="15">
      <c r="B30" s="52" t="s">
        <v>261</v>
      </c>
      <c r="C30" s="125">
        <f>SUM(C27:C29)</f>
        <v>0</v>
      </c>
      <c r="D30" s="48">
        <f>SUM(D27:D29)</f>
        <v>0</v>
      </c>
      <c r="E30" s="24"/>
      <c r="F30" s="24"/>
      <c r="G30" s="24"/>
      <c r="H30" s="24"/>
      <c r="I30" s="24"/>
      <c r="J30" s="24"/>
      <c r="K30" s="24"/>
      <c r="L30" s="24"/>
      <c r="M30" s="24"/>
    </row>
    <row r="31" spans="1:13" ht="15.75">
      <c r="B31" s="3" t="s">
        <v>262</v>
      </c>
      <c r="C31" s="42">
        <f>SUM(C22-C30)</f>
        <v>0</v>
      </c>
      <c r="D31" s="44"/>
      <c r="E31" s="24"/>
      <c r="F31" s="24"/>
      <c r="G31" s="24"/>
      <c r="H31" s="24"/>
      <c r="I31" s="24"/>
      <c r="J31" s="24"/>
      <c r="K31" s="24"/>
      <c r="L31" s="24"/>
      <c r="M31" s="24"/>
    </row>
    <row r="32" spans="1:13" ht="15">
      <c r="B32" s="24"/>
      <c r="C32" s="24"/>
      <c r="D32" s="44"/>
      <c r="E32" s="24"/>
      <c r="F32" s="24"/>
      <c r="G32" s="24"/>
      <c r="H32" s="24"/>
      <c r="I32" s="24"/>
      <c r="J32" s="24"/>
      <c r="K32" s="24"/>
      <c r="L32" s="24"/>
      <c r="M32" s="24"/>
    </row>
    <row r="33" spans="1:13" ht="15">
      <c r="B33" s="51" t="s">
        <v>258</v>
      </c>
      <c r="C33" s="24"/>
      <c r="D33" s="44"/>
      <c r="E33" s="24"/>
      <c r="F33" s="24"/>
      <c r="G33" s="24"/>
      <c r="H33" s="24"/>
      <c r="I33" s="24"/>
      <c r="J33" s="24"/>
      <c r="K33" s="24"/>
      <c r="L33" s="24"/>
      <c r="M33" s="24"/>
    </row>
    <row r="34" spans="1:13" ht="15">
      <c r="B34" s="24"/>
      <c r="C34" s="24"/>
      <c r="D34" s="44"/>
      <c r="E34" s="24"/>
      <c r="F34" s="24"/>
      <c r="G34" s="24"/>
      <c r="H34" s="24"/>
      <c r="I34" s="24"/>
      <c r="J34" s="24"/>
      <c r="K34" s="24"/>
      <c r="L34" s="24"/>
      <c r="M34" s="24"/>
    </row>
    <row r="35" spans="1:13" ht="15">
      <c r="B35" s="52" t="s">
        <v>259</v>
      </c>
      <c r="C35" s="47">
        <f>SUM(C22)*D35</f>
        <v>0</v>
      </c>
      <c r="D35" s="48">
        <f>SUM('P&amp;L COMPARISONS'!C25)</f>
        <v>0</v>
      </c>
      <c r="E35" s="24"/>
      <c r="F35" s="24"/>
      <c r="G35" s="24"/>
      <c r="H35" s="24"/>
      <c r="I35" s="24"/>
      <c r="J35" s="24"/>
      <c r="K35" s="24"/>
      <c r="L35" s="24"/>
      <c r="M35" s="24"/>
    </row>
    <row r="36" spans="1:13" ht="15">
      <c r="B36" s="52" t="s">
        <v>260</v>
      </c>
      <c r="C36" s="125">
        <f>SUM(C22*D36)</f>
        <v>0</v>
      </c>
      <c r="D36" s="48">
        <f>SUM('P&amp;L COMPARISONS'!C34)/4</f>
        <v>0</v>
      </c>
      <c r="E36" s="24"/>
      <c r="F36" s="24"/>
      <c r="G36" s="24"/>
      <c r="H36" s="24"/>
      <c r="I36" s="24"/>
      <c r="J36" s="24"/>
      <c r="K36" s="24"/>
      <c r="L36" s="24"/>
      <c r="M36" s="24"/>
    </row>
    <row r="37" spans="1:13" ht="15.75">
      <c r="B37" s="24"/>
      <c r="C37" s="25">
        <f>SUM(C35:C36)</f>
        <v>0</v>
      </c>
      <c r="D37" s="44"/>
      <c r="E37" s="24"/>
      <c r="F37" s="24"/>
      <c r="G37" s="24"/>
      <c r="H37" s="24"/>
      <c r="I37" s="24"/>
      <c r="J37" s="24"/>
      <c r="K37" s="24"/>
      <c r="L37" s="24"/>
      <c r="M37" s="24"/>
    </row>
    <row r="38" spans="1:13" ht="15">
      <c r="B38" s="24"/>
      <c r="C38" s="24"/>
      <c r="D38" s="44"/>
      <c r="E38" s="24"/>
      <c r="F38" s="24"/>
      <c r="G38" s="24"/>
      <c r="H38" s="24"/>
      <c r="I38" s="24"/>
      <c r="J38" s="24"/>
      <c r="K38" s="24"/>
      <c r="L38" s="24"/>
      <c r="M38" s="24"/>
    </row>
    <row r="39" spans="1:13" ht="16.5" thickBot="1">
      <c r="B39" s="26"/>
      <c r="C39" s="24"/>
      <c r="D39" s="23"/>
    </row>
    <row r="40" spans="1:13" ht="16.5" thickBot="1">
      <c r="A40" s="27">
        <f>SUM(C6)</f>
        <v>12</v>
      </c>
      <c r="B40" s="28" t="s">
        <v>866</v>
      </c>
      <c r="C40" s="29">
        <f>SUM(C31)-C37</f>
        <v>0</v>
      </c>
      <c r="D40" s="23"/>
    </row>
    <row r="43" spans="1:13">
      <c r="B43" s="9"/>
      <c r="C43" s="68"/>
    </row>
    <row r="45" spans="1:13">
      <c r="B45" s="9"/>
      <c r="C45" s="20"/>
    </row>
  </sheetData>
  <mergeCells count="3">
    <mergeCell ref="C1:I1"/>
    <mergeCell ref="B3:C3"/>
    <mergeCell ref="D3:I3"/>
  </mergeCells>
  <phoneticPr fontId="3" type="noConversion"/>
  <printOptions horizontalCentered="1" verticalCentered="1"/>
  <pageMargins left="0.5" right="0.5" top="1.18" bottom="0.61" header="0.52" footer="0.25"/>
  <pageSetup scale="63"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0721" r:id="rId5" name="Button 1">
              <controlPr defaultSize="0" print="0" autoFill="0" autoPict="0" macro="[0]!PLCOMPARISONS_Button20_Click">
                <anchor moveWithCells="1">
                  <from>
                    <xdr:col>0</xdr:col>
                    <xdr:colOff>9525</xdr:colOff>
                    <xdr:row>0</xdr:row>
                    <xdr:rowOff>19050</xdr:rowOff>
                  </from>
                  <to>
                    <xdr:col>0</xdr:col>
                    <xdr:colOff>1581150</xdr:colOff>
                    <xdr:row>1</xdr:row>
                    <xdr:rowOff>57150</xdr:rowOff>
                  </to>
                </anchor>
              </controlPr>
            </control>
          </mc:Choice>
        </mc:AlternateContent>
        <mc:AlternateContent xmlns:mc="http://schemas.openxmlformats.org/markup-compatibility/2006">
          <mc:Choice Requires="x14">
            <control shapeId="30722" r:id="rId6" name="Button 2">
              <controlPr defaultSize="0" print="0" autoFill="0" autoPict="0" macro="[0]!print_sheet">
                <anchor moveWithCells="1">
                  <from>
                    <xdr:col>11</xdr:col>
                    <xdr:colOff>581025</xdr:colOff>
                    <xdr:row>0</xdr:row>
                    <xdr:rowOff>142875</xdr:rowOff>
                  </from>
                  <to>
                    <xdr:col>12</xdr:col>
                    <xdr:colOff>504825</xdr:colOff>
                    <xdr:row>1</xdr:row>
                    <xdr:rowOff>314325</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9">
    <tabColor indexed="61"/>
    <pageSetUpPr fitToPage="1"/>
  </sheetPr>
  <dimension ref="A1:M44"/>
  <sheetViews>
    <sheetView showGridLines="0" showRowColHeaders="0" showRuler="0" view="pageLayout" zoomScale="70" zoomScaleNormal="75" zoomScalePageLayoutView="70" workbookViewId="0">
      <selection activeCell="H47" sqref="H47"/>
    </sheetView>
  </sheetViews>
  <sheetFormatPr defaultColWidth="9.140625" defaultRowHeight="12.75"/>
  <cols>
    <col min="1" max="1" width="37.7109375" customWidth="1"/>
    <col min="2" max="2" width="50.7109375" customWidth="1"/>
    <col min="3" max="3" width="19" bestFit="1" customWidth="1"/>
    <col min="4" max="4" width="9.7109375" style="19" customWidth="1"/>
    <col min="5" max="5" width="3.7109375" customWidth="1"/>
    <col min="6" max="6" width="19" bestFit="1" customWidth="1"/>
    <col min="7" max="7" width="9.7109375" customWidth="1"/>
    <col min="8" max="8" width="3.7109375" customWidth="1"/>
    <col min="9" max="9" width="19" bestFit="1" customWidth="1"/>
    <col min="10" max="10" width="9.7109375" customWidth="1"/>
    <col min="11" max="11" width="3.7109375" customWidth="1"/>
    <col min="12" max="12" width="18.85546875" bestFit="1" customWidth="1"/>
    <col min="13" max="13" width="9.7109375" customWidth="1"/>
  </cols>
  <sheetData>
    <row r="1" spans="1:13" ht="26.1" customHeight="1">
      <c r="B1" s="195"/>
      <c r="C1" s="1227" t="str">
        <f>REPT('BASIC CLIENT INFO'!B2,1)</f>
        <v/>
      </c>
      <c r="D1" s="1227"/>
      <c r="E1" s="1227"/>
      <c r="F1" s="1227"/>
      <c r="G1" s="1227"/>
      <c r="H1" s="1227"/>
      <c r="I1" s="1227"/>
      <c r="J1" s="195"/>
      <c r="K1" s="195"/>
      <c r="L1" s="195"/>
      <c r="M1" s="195"/>
    </row>
    <row r="2" spans="1:13" ht="26.1" customHeight="1">
      <c r="A2" s="5" t="s">
        <v>860</v>
      </c>
      <c r="B2" s="195"/>
      <c r="C2" s="195"/>
      <c r="D2" s="196" t="str">
        <f>REPT('BASIC CLIENT INFO'!B3,1)</f>
        <v>Survey #</v>
      </c>
      <c r="E2" s="195"/>
      <c r="F2" s="194" t="str">
        <f>REPT('BASIC CLIENT INFO'!D3,1)</f>
        <v/>
      </c>
      <c r="G2" s="195"/>
      <c r="H2" s="195"/>
      <c r="I2" s="195"/>
      <c r="J2" s="195"/>
      <c r="K2" s="195"/>
      <c r="L2" s="195"/>
      <c r="M2" s="195"/>
    </row>
    <row r="3" spans="1:13" ht="26.1" customHeight="1">
      <c r="A3" s="5" t="s">
        <v>861</v>
      </c>
      <c r="B3" s="1187" t="s">
        <v>501</v>
      </c>
      <c r="C3" s="1187"/>
      <c r="D3" s="1187"/>
      <c r="E3" s="1187"/>
      <c r="F3" s="1187"/>
      <c r="G3" s="1187"/>
      <c r="H3" s="1187"/>
      <c r="I3" s="1187"/>
      <c r="J3" s="1187"/>
      <c r="K3" s="1187"/>
      <c r="L3" s="1187"/>
      <c r="M3" s="1187"/>
    </row>
    <row r="4" spans="1:13" ht="26.1" customHeight="1" thickBot="1">
      <c r="A4" s="5" t="s">
        <v>862</v>
      </c>
      <c r="B4" s="191"/>
      <c r="C4" s="191"/>
      <c r="D4" s="191"/>
      <c r="E4" s="191"/>
      <c r="F4" s="191"/>
      <c r="G4" s="191"/>
      <c r="H4" s="191"/>
      <c r="I4" s="191"/>
      <c r="J4" s="191"/>
      <c r="K4" s="191"/>
      <c r="L4" s="191"/>
      <c r="M4" s="191"/>
    </row>
    <row r="5" spans="1:13" ht="16.5" thickBot="1">
      <c r="B5" s="5" t="s">
        <v>224</v>
      </c>
      <c r="C5" s="10">
        <f>SUM('P&amp;L COMPARISONS'!B5)</f>
        <v>2025</v>
      </c>
      <c r="D5" s="18"/>
      <c r="F5" s="6">
        <f>SUM('P&amp;L COMPARISONS'!E5)</f>
        <v>2024</v>
      </c>
      <c r="G5" s="21"/>
      <c r="I5" s="6">
        <f>SUM('P&amp;L COMPARISONS'!H5)</f>
        <v>2023</v>
      </c>
      <c r="J5" s="21"/>
      <c r="L5" s="6">
        <f>SUM('P&amp;L COMPARISONS'!K5)</f>
        <v>2022</v>
      </c>
      <c r="M5" s="21"/>
    </row>
    <row r="6" spans="1:13">
      <c r="B6" s="5" t="s">
        <v>243</v>
      </c>
      <c r="C6" s="12">
        <f>SUM('P&amp;L COMPARISONS'!B6)</f>
        <v>12</v>
      </c>
      <c r="D6" s="18"/>
      <c r="F6" s="11">
        <f>SUM('P&amp;L COMPARISONS'!E6)</f>
        <v>12</v>
      </c>
      <c r="G6" s="21"/>
      <c r="I6" s="11">
        <f>SUM('P&amp;L COMPARISONS'!H6)</f>
        <v>12</v>
      </c>
      <c r="J6" s="21"/>
      <c r="L6" s="11">
        <f>SUM('P&amp;L COMPARISONS'!K6)</f>
        <v>12</v>
      </c>
      <c r="M6" s="22"/>
    </row>
    <row r="8" spans="1:13" ht="15.75">
      <c r="B8" s="3" t="s">
        <v>246</v>
      </c>
      <c r="C8" s="25">
        <f>SUM('P&amp;L COMPARISONS'!B8)</f>
        <v>0</v>
      </c>
      <c r="D8" s="40"/>
      <c r="E8" s="3"/>
      <c r="F8" s="25">
        <f>SUM('P&amp;L COMPARISONS'!E8)</f>
        <v>0</v>
      </c>
      <c r="G8" s="3"/>
      <c r="H8" s="3"/>
      <c r="I8" s="25">
        <f>SUM('P&amp;L COMPARISONS'!H8)</f>
        <v>0</v>
      </c>
      <c r="J8" s="3"/>
      <c r="K8" s="3"/>
      <c r="L8" s="25">
        <f>SUM('P&amp;L COMPARISONS'!K8)</f>
        <v>0</v>
      </c>
    </row>
    <row r="9" spans="1:13" ht="15.75">
      <c r="B9" s="24"/>
      <c r="C9" s="3"/>
      <c r="D9" s="40"/>
      <c r="E9" s="3"/>
      <c r="F9" s="3"/>
      <c r="G9" s="3"/>
      <c r="H9" s="3"/>
      <c r="I9" s="3"/>
      <c r="J9" s="3"/>
      <c r="K9" s="3"/>
      <c r="L9" s="3"/>
    </row>
    <row r="10" spans="1:13" ht="15.75">
      <c r="A10" s="3" t="s">
        <v>858</v>
      </c>
      <c r="B10" s="3" t="s">
        <v>348</v>
      </c>
      <c r="C10" s="25">
        <f>SUM('P&amp;L COMPARISONS'!B14)</f>
        <v>209272</v>
      </c>
      <c r="D10" s="41">
        <f>IFERROR(SUM(C10)/C8,0)</f>
        <v>0</v>
      </c>
      <c r="E10" s="3"/>
      <c r="F10" s="25">
        <f>SUM('P&amp;L COMPARISONS'!E14)</f>
        <v>0</v>
      </c>
      <c r="G10" s="41">
        <f>IFERROR(SUM(F10)/F8,0)</f>
        <v>0</v>
      </c>
      <c r="H10" s="3"/>
      <c r="I10" s="25">
        <f>SUM('P&amp;L COMPARISONS'!H14)</f>
        <v>0</v>
      </c>
      <c r="J10" s="41">
        <f>IFERROR(SUM(I10)/I8,0)</f>
        <v>0</v>
      </c>
      <c r="K10" s="3"/>
      <c r="L10" s="25">
        <f>SUM('P&amp;L COMPARISONS'!K14)</f>
        <v>0</v>
      </c>
      <c r="M10" s="41">
        <f>IFERROR(SUM(L10)/L8,0)</f>
        <v>0</v>
      </c>
    </row>
    <row r="11" spans="1:13" ht="15.75">
      <c r="A11" s="3"/>
      <c r="B11" s="24"/>
      <c r="C11" s="3"/>
      <c r="D11" s="40"/>
      <c r="E11" s="3"/>
      <c r="F11" s="3"/>
      <c r="G11" s="3"/>
      <c r="H11" s="3"/>
      <c r="I11" s="3"/>
      <c r="J11" s="3"/>
      <c r="K11" s="3"/>
      <c r="L11" s="3"/>
    </row>
    <row r="12" spans="1:13" ht="15.75">
      <c r="A12" s="3" t="s">
        <v>863</v>
      </c>
      <c r="B12" s="3" t="s">
        <v>348</v>
      </c>
      <c r="C12" s="122">
        <f>IFERROR(SUM(C8)/C10,0)</f>
        <v>0</v>
      </c>
      <c r="D12" s="40"/>
      <c r="E12" s="3"/>
      <c r="F12" s="122">
        <f>IFERROR(SUM(F8)/F10,0)</f>
        <v>0</v>
      </c>
      <c r="G12" s="3"/>
      <c r="H12" s="3"/>
      <c r="I12" s="122">
        <f>IFERROR(SUM(I8)/I10,0)</f>
        <v>0</v>
      </c>
      <c r="J12" s="3"/>
      <c r="K12" s="3"/>
      <c r="L12" s="122">
        <f>IFERROR(SUM(L8)/L10,0)</f>
        <v>0</v>
      </c>
    </row>
    <row r="13" spans="1:13" ht="15.75">
      <c r="A13" s="3"/>
      <c r="B13" s="24"/>
      <c r="C13" s="3"/>
      <c r="D13" s="40"/>
      <c r="E13" s="3"/>
      <c r="F13" s="3"/>
      <c r="G13" s="3"/>
      <c r="H13" s="3"/>
      <c r="I13" s="3"/>
      <c r="J13" s="3"/>
      <c r="K13" s="3"/>
      <c r="L13" s="3"/>
    </row>
    <row r="14" spans="1:13" ht="15.75">
      <c r="A14" s="3"/>
      <c r="B14" s="123"/>
      <c r="C14" s="69"/>
      <c r="D14" s="124"/>
      <c r="E14" s="69"/>
      <c r="F14" s="69"/>
      <c r="G14" s="69"/>
      <c r="H14" s="69"/>
      <c r="I14" s="69"/>
      <c r="J14" s="69"/>
      <c r="K14" s="69"/>
      <c r="L14" s="69"/>
    </row>
    <row r="15" spans="1:13" ht="15.75">
      <c r="A15" s="3" t="s">
        <v>864</v>
      </c>
      <c r="B15" s="3" t="s">
        <v>348</v>
      </c>
      <c r="C15" s="25">
        <f>MAX(C12,F12,I12,L12)</f>
        <v>0</v>
      </c>
      <c r="D15" s="40"/>
      <c r="E15" s="3"/>
      <c r="F15" s="3"/>
      <c r="G15" s="3"/>
      <c r="H15" s="3"/>
      <c r="I15" s="3"/>
      <c r="J15" s="3"/>
      <c r="K15" s="3"/>
      <c r="L15" s="3"/>
    </row>
    <row r="16" spans="1:13" ht="15.75">
      <c r="A16" s="3"/>
      <c r="B16" s="24"/>
      <c r="C16" s="3"/>
      <c r="D16" s="40"/>
      <c r="E16" s="3"/>
      <c r="F16" s="3"/>
      <c r="G16" s="3"/>
      <c r="H16" s="3"/>
      <c r="I16" s="3"/>
      <c r="J16" s="3"/>
      <c r="K16" s="3"/>
      <c r="L16" s="3"/>
    </row>
    <row r="17" spans="1:12" ht="15.75">
      <c r="A17" s="3" t="s">
        <v>865</v>
      </c>
      <c r="B17" s="3" t="s">
        <v>348</v>
      </c>
      <c r="C17" s="25">
        <f>SUM(C12)</f>
        <v>0</v>
      </c>
      <c r="D17" s="40"/>
      <c r="E17" s="3"/>
      <c r="F17" s="3"/>
      <c r="G17" s="3"/>
      <c r="H17" s="3"/>
      <c r="I17" s="3"/>
      <c r="J17" s="3"/>
      <c r="K17" s="3"/>
      <c r="L17" s="3"/>
    </row>
    <row r="18" spans="1:12" ht="15.75">
      <c r="B18" s="24"/>
      <c r="C18" s="3"/>
      <c r="D18" s="40"/>
      <c r="E18" s="3"/>
      <c r="F18" s="3"/>
      <c r="G18" s="3"/>
      <c r="H18" s="3"/>
      <c r="I18" s="3"/>
      <c r="J18" s="3"/>
      <c r="K18" s="3"/>
      <c r="L18" s="3"/>
    </row>
    <row r="19" spans="1:12" ht="15.75">
      <c r="A19" s="3" t="s">
        <v>867</v>
      </c>
      <c r="B19" s="3" t="s">
        <v>348</v>
      </c>
      <c r="C19" s="25">
        <f>SUM(C15-C17)</f>
        <v>0</v>
      </c>
      <c r="D19" s="40"/>
      <c r="E19" s="3"/>
      <c r="F19" s="3"/>
      <c r="G19" s="3"/>
      <c r="H19" s="3"/>
      <c r="I19" s="3"/>
      <c r="J19" s="3"/>
      <c r="K19" s="3"/>
      <c r="L19" s="3"/>
    </row>
    <row r="20" spans="1:12" ht="15.75">
      <c r="A20" s="3" t="s">
        <v>859</v>
      </c>
      <c r="B20" s="3" t="s">
        <v>348</v>
      </c>
      <c r="C20" s="25">
        <f>SUM(C10)</f>
        <v>209272</v>
      </c>
      <c r="D20" s="40"/>
      <c r="E20" s="3"/>
      <c r="F20" s="3"/>
      <c r="G20" s="3"/>
      <c r="H20" s="3"/>
      <c r="I20" s="3"/>
      <c r="J20" s="3"/>
      <c r="K20" s="3"/>
      <c r="L20" s="3"/>
    </row>
    <row r="21" spans="1:12" ht="15.75">
      <c r="B21" s="3"/>
      <c r="C21" s="3"/>
      <c r="D21" s="40"/>
      <c r="E21" s="3"/>
      <c r="F21" s="3"/>
      <c r="G21" s="3"/>
      <c r="H21" s="3"/>
      <c r="I21" s="3"/>
      <c r="J21" s="3"/>
      <c r="K21" s="3"/>
      <c r="L21" s="3"/>
    </row>
    <row r="22" spans="1:12" ht="15.75">
      <c r="A22" s="3" t="s">
        <v>869</v>
      </c>
      <c r="B22" s="3" t="s">
        <v>348</v>
      </c>
      <c r="C22" s="42">
        <f>SUM(C20)*C19</f>
        <v>0</v>
      </c>
      <c r="D22" s="40"/>
      <c r="E22" s="3"/>
      <c r="F22" s="3"/>
      <c r="G22" s="3"/>
      <c r="H22" s="3"/>
      <c r="I22" s="3"/>
      <c r="J22" s="3"/>
      <c r="K22" s="3"/>
      <c r="L22" s="3"/>
    </row>
    <row r="23" spans="1:12" ht="15">
      <c r="B23" s="24"/>
      <c r="C23" s="24"/>
      <c r="D23" s="43"/>
      <c r="E23" s="24"/>
      <c r="F23" s="24"/>
      <c r="G23" s="24"/>
      <c r="H23" s="24"/>
      <c r="I23" s="24"/>
      <c r="J23" s="24"/>
      <c r="K23" s="24"/>
      <c r="L23" s="24"/>
    </row>
    <row r="24" spans="1:12" ht="15">
      <c r="B24" s="24"/>
      <c r="C24" s="24"/>
      <c r="D24" s="43"/>
      <c r="E24" s="24"/>
      <c r="F24" s="24"/>
      <c r="G24" s="24"/>
      <c r="H24" s="24"/>
      <c r="I24" s="24"/>
      <c r="J24" s="24"/>
      <c r="K24" s="24"/>
      <c r="L24" s="24"/>
    </row>
    <row r="25" spans="1:12" ht="15.75">
      <c r="B25" s="51" t="s">
        <v>255</v>
      </c>
      <c r="C25" s="25"/>
      <c r="D25" s="44"/>
      <c r="E25" s="24"/>
      <c r="F25" s="24"/>
      <c r="G25" s="24"/>
      <c r="H25" s="24"/>
      <c r="I25" s="24"/>
      <c r="J25" s="24"/>
      <c r="K25" s="24"/>
      <c r="L25" s="24"/>
    </row>
    <row r="26" spans="1:12" ht="15">
      <c r="B26" s="24"/>
      <c r="C26" s="24"/>
      <c r="D26" s="44"/>
      <c r="E26" s="24"/>
      <c r="F26" s="24"/>
      <c r="G26" s="24"/>
      <c r="H26" s="24"/>
      <c r="I26" s="24"/>
      <c r="J26" s="24"/>
      <c r="K26" s="24"/>
      <c r="L26" s="24"/>
    </row>
    <row r="27" spans="1:12" ht="15">
      <c r="B27" s="52" t="s">
        <v>256</v>
      </c>
      <c r="C27" s="125">
        <f>SUM(C22*D27)</f>
        <v>0</v>
      </c>
      <c r="D27" s="48">
        <f>SUM('P&amp;L COMPARISONS'!C12)</f>
        <v>0</v>
      </c>
      <c r="E27" s="24"/>
      <c r="F27" s="24"/>
      <c r="G27" s="24"/>
      <c r="H27" s="24"/>
      <c r="I27" s="24"/>
      <c r="J27" s="24"/>
      <c r="K27" s="24"/>
      <c r="L27" s="24"/>
    </row>
    <row r="28" spans="1:12" ht="15">
      <c r="B28" s="52" t="s">
        <v>221</v>
      </c>
      <c r="C28" s="125">
        <f>SUM(C22*D28)</f>
        <v>0</v>
      </c>
      <c r="D28" s="48">
        <f>SUM('P&amp;L COMPARISONS'!C11)</f>
        <v>0</v>
      </c>
      <c r="E28" s="24"/>
      <c r="F28" s="24"/>
      <c r="G28" s="24"/>
      <c r="H28" s="24"/>
      <c r="I28" s="24"/>
      <c r="J28" s="24"/>
      <c r="K28" s="24"/>
      <c r="L28" s="24"/>
    </row>
    <row r="29" spans="1:12" ht="15">
      <c r="B29" s="52" t="str">
        <f>REPT('P&amp;L COMPARISONS'!A13,1)</f>
        <v>Payroll Taxes</v>
      </c>
      <c r="C29" s="125">
        <f>SUM(C22*D29)</f>
        <v>0</v>
      </c>
      <c r="D29" s="48">
        <f>SUM('P&amp;L COMPARISONS'!C13)</f>
        <v>0</v>
      </c>
      <c r="E29" s="24"/>
      <c r="F29" s="24"/>
      <c r="G29" s="24"/>
      <c r="H29" s="24"/>
      <c r="I29" s="24"/>
      <c r="J29" s="24"/>
      <c r="K29" s="24"/>
      <c r="L29" s="24"/>
    </row>
    <row r="30" spans="1:12" ht="15">
      <c r="B30" s="52" t="s">
        <v>261</v>
      </c>
      <c r="C30" s="125">
        <f>SUM(C27:C29)</f>
        <v>0</v>
      </c>
      <c r="D30" s="48">
        <f>SUM(D27:D29)</f>
        <v>0</v>
      </c>
      <c r="E30" s="24"/>
      <c r="F30" s="24"/>
      <c r="G30" s="24"/>
      <c r="H30" s="24"/>
      <c r="I30" s="24"/>
      <c r="J30" s="24"/>
      <c r="K30" s="24"/>
      <c r="L30" s="24"/>
    </row>
    <row r="31" spans="1:12" ht="15.75">
      <c r="B31" s="3" t="s">
        <v>262</v>
      </c>
      <c r="C31" s="42">
        <f>SUM(C22-C30)</f>
        <v>0</v>
      </c>
      <c r="D31" s="44"/>
      <c r="E31" s="24"/>
      <c r="F31" s="24"/>
      <c r="G31" s="24"/>
      <c r="H31" s="24"/>
      <c r="I31" s="24"/>
      <c r="J31" s="24"/>
      <c r="K31" s="24"/>
      <c r="L31" s="24"/>
    </row>
    <row r="32" spans="1:12" ht="15">
      <c r="B32" s="24"/>
      <c r="C32" s="24"/>
      <c r="D32" s="44"/>
      <c r="E32" s="24"/>
      <c r="F32" s="24"/>
      <c r="G32" s="24"/>
      <c r="H32" s="24"/>
      <c r="I32" s="24"/>
      <c r="J32" s="24"/>
      <c r="K32" s="24"/>
      <c r="L32" s="24"/>
    </row>
    <row r="33" spans="1:12" ht="15">
      <c r="B33" s="51" t="s">
        <v>258</v>
      </c>
      <c r="C33" s="24"/>
      <c r="D33" s="44"/>
      <c r="E33" s="24"/>
      <c r="F33" s="24"/>
      <c r="G33" s="24"/>
      <c r="H33" s="24"/>
      <c r="I33" s="24"/>
      <c r="J33" s="24"/>
      <c r="K33" s="24"/>
      <c r="L33" s="24"/>
    </row>
    <row r="34" spans="1:12" ht="15">
      <c r="B34" s="24"/>
      <c r="C34" s="24"/>
      <c r="D34" s="44"/>
      <c r="E34" s="24"/>
      <c r="F34" s="24"/>
      <c r="G34" s="24"/>
      <c r="H34" s="24"/>
      <c r="I34" s="24"/>
      <c r="J34" s="24"/>
      <c r="K34" s="24"/>
      <c r="L34" s="24"/>
    </row>
    <row r="35" spans="1:12" ht="15">
      <c r="B35" s="52" t="s">
        <v>259</v>
      </c>
      <c r="C35" s="47">
        <f>SUM(C22)*D35</f>
        <v>0</v>
      </c>
      <c r="D35" s="48">
        <f>SUM('P&amp;L COMPARISONS'!C25)</f>
        <v>0</v>
      </c>
      <c r="E35" s="24"/>
      <c r="F35" s="24"/>
      <c r="G35" s="24"/>
      <c r="H35" s="24"/>
      <c r="I35" s="24"/>
      <c r="J35" s="24"/>
      <c r="K35" s="24"/>
      <c r="L35" s="24"/>
    </row>
    <row r="36" spans="1:12" ht="15">
      <c r="B36" s="52" t="s">
        <v>260</v>
      </c>
      <c r="C36" s="125">
        <f>SUM(C22*D36)</f>
        <v>0</v>
      </c>
      <c r="D36" s="48">
        <f>SUM('P&amp;L COMPARISONS'!C34)/4</f>
        <v>0</v>
      </c>
      <c r="E36" s="24"/>
      <c r="F36" s="24"/>
      <c r="G36" s="24"/>
      <c r="H36" s="24"/>
      <c r="I36" s="24"/>
      <c r="J36" s="24"/>
      <c r="K36" s="24"/>
      <c r="L36" s="24"/>
    </row>
    <row r="37" spans="1:12" ht="15.75">
      <c r="B37" s="24"/>
      <c r="C37" s="25">
        <f>SUM(C35:C36)</f>
        <v>0</v>
      </c>
      <c r="D37" s="44"/>
      <c r="E37" s="24"/>
      <c r="F37" s="24"/>
      <c r="G37" s="24"/>
      <c r="H37" s="24"/>
      <c r="I37" s="24"/>
      <c r="J37" s="24"/>
      <c r="K37" s="24"/>
      <c r="L37" s="24"/>
    </row>
    <row r="38" spans="1:12" ht="15">
      <c r="B38" s="24"/>
      <c r="C38" s="24"/>
      <c r="D38" s="44"/>
      <c r="E38" s="24"/>
      <c r="F38" s="24"/>
      <c r="G38" s="24"/>
      <c r="H38" s="24"/>
      <c r="I38" s="24"/>
      <c r="J38" s="24"/>
      <c r="K38" s="24"/>
      <c r="L38" s="24"/>
    </row>
    <row r="39" spans="1:12" ht="16.5" thickBot="1">
      <c r="B39" s="26"/>
      <c r="C39" s="24"/>
      <c r="D39" s="44"/>
      <c r="E39" s="24"/>
      <c r="F39" s="24"/>
      <c r="G39" s="24"/>
      <c r="H39" s="24"/>
      <c r="I39" s="24"/>
      <c r="J39" s="24"/>
      <c r="K39" s="24"/>
      <c r="L39" s="24"/>
    </row>
    <row r="40" spans="1:12" ht="16.5" thickBot="1">
      <c r="A40" s="27">
        <f>SUM(C6)</f>
        <v>12</v>
      </c>
      <c r="B40" s="28" t="s">
        <v>347</v>
      </c>
      <c r="C40" s="29">
        <f>SUM(C31)-C37</f>
        <v>0</v>
      </c>
      <c r="D40" s="44"/>
      <c r="E40" s="24"/>
      <c r="F40" s="24"/>
      <c r="G40" s="24"/>
      <c r="H40" s="24"/>
      <c r="I40" s="24"/>
      <c r="J40" s="24"/>
      <c r="K40" s="24"/>
      <c r="L40" s="24"/>
    </row>
    <row r="42" spans="1:12">
      <c r="B42" s="9"/>
      <c r="C42" s="68"/>
    </row>
    <row r="44" spans="1:12">
      <c r="B44" s="9"/>
      <c r="C44" s="20"/>
    </row>
  </sheetData>
  <mergeCells count="2">
    <mergeCell ref="B3:M3"/>
    <mergeCell ref="C1:I1"/>
  </mergeCells>
  <phoneticPr fontId="3" type="noConversion"/>
  <printOptions horizontalCentered="1" verticalCentered="1"/>
  <pageMargins left="0.5" right="0.5" top="1.18" bottom="0.61" header="0.52" footer="0.25"/>
  <pageSetup scale="60"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1745" r:id="rId5" name="Button 1">
              <controlPr defaultSize="0" print="0" autoFill="0" autoPict="0" macro="[0]!PLCOMPARISONS_Button20_Click">
                <anchor moveWithCells="1">
                  <from>
                    <xdr:col>0</xdr:col>
                    <xdr:colOff>19050</xdr:colOff>
                    <xdr:row>0</xdr:row>
                    <xdr:rowOff>38100</xdr:rowOff>
                  </from>
                  <to>
                    <xdr:col>0</xdr:col>
                    <xdr:colOff>1381125</xdr:colOff>
                    <xdr:row>1</xdr:row>
                    <xdr:rowOff>104775</xdr:rowOff>
                  </to>
                </anchor>
              </controlPr>
            </control>
          </mc:Choice>
        </mc:AlternateContent>
        <mc:AlternateContent xmlns:mc="http://schemas.openxmlformats.org/markup-compatibility/2006">
          <mc:Choice Requires="x14">
            <control shapeId="31746" r:id="rId6" name="Button 2">
              <controlPr defaultSize="0" print="0" autoFill="0" autoPict="0" macro="[0]!print_sheet">
                <anchor moveWithCells="1">
                  <from>
                    <xdr:col>11</xdr:col>
                    <xdr:colOff>1047750</xdr:colOff>
                    <xdr:row>0</xdr:row>
                    <xdr:rowOff>257175</xdr:rowOff>
                  </from>
                  <to>
                    <xdr:col>12</xdr:col>
                    <xdr:colOff>666750</xdr:colOff>
                    <xdr:row>2</xdr:row>
                    <xdr:rowOff>57150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tabColor indexed="61"/>
    <pageSetUpPr fitToPage="1"/>
  </sheetPr>
  <dimension ref="A1:M45"/>
  <sheetViews>
    <sheetView showGridLines="0" showRowColHeaders="0" showRuler="0" view="pageLayout" zoomScale="70" zoomScaleNormal="75" zoomScalePageLayoutView="70" workbookViewId="0"/>
  </sheetViews>
  <sheetFormatPr defaultColWidth="9.140625" defaultRowHeight="12.75"/>
  <cols>
    <col min="1" max="1" width="38.28515625" bestFit="1" customWidth="1"/>
    <col min="2" max="2" width="44.42578125" customWidth="1"/>
    <col min="3" max="3" width="19" bestFit="1" customWidth="1"/>
    <col min="4" max="4" width="9.7109375" style="19" customWidth="1"/>
    <col min="5" max="5" width="3.7109375" customWidth="1"/>
    <col min="6" max="6" width="19" bestFit="1" customWidth="1"/>
    <col min="7" max="7" width="9.7109375" customWidth="1"/>
    <col min="8" max="8" width="3.7109375" customWidth="1"/>
    <col min="9" max="9" width="19" bestFit="1" customWidth="1"/>
    <col min="10" max="10" width="9.7109375" customWidth="1"/>
    <col min="11" max="11" width="3.7109375" customWidth="1"/>
    <col min="12" max="12" width="18.85546875" bestFit="1" customWidth="1"/>
    <col min="13" max="13" width="9.7109375" customWidth="1"/>
  </cols>
  <sheetData>
    <row r="1" spans="1:13" ht="26.1" customHeight="1">
      <c r="C1" s="1227" t="str">
        <f>REPT('BASIC CLIENT INFO'!B2,1)</f>
        <v/>
      </c>
      <c r="D1" s="1227"/>
      <c r="E1" s="1227"/>
      <c r="F1" s="1227"/>
      <c r="G1" s="1227"/>
      <c r="H1" s="1227"/>
      <c r="I1" s="1227"/>
    </row>
    <row r="2" spans="1:13" ht="26.1" customHeight="1">
      <c r="A2" s="5" t="s">
        <v>860</v>
      </c>
      <c r="C2" s="195"/>
      <c r="D2" s="196" t="str">
        <f>REPT('BASIC CLIENT INFO'!B3,1)</f>
        <v>Survey #</v>
      </c>
      <c r="E2" s="195"/>
      <c r="F2" s="194" t="str">
        <f>REPT('BASIC CLIENT INFO'!D3,1)</f>
        <v/>
      </c>
    </row>
    <row r="3" spans="1:13" ht="26.1" customHeight="1">
      <c r="A3" s="5" t="s">
        <v>861</v>
      </c>
      <c r="B3" s="1244" t="s">
        <v>872</v>
      </c>
      <c r="C3" s="1244"/>
      <c r="D3" s="1245" t="str">
        <f>REPT('P&amp;L COMPARISONS'!A20,1)</f>
        <v>Insurance</v>
      </c>
      <c r="E3" s="1245"/>
      <c r="F3" s="1245"/>
      <c r="G3" s="1245"/>
      <c r="H3" s="1245"/>
      <c r="I3" s="1245"/>
      <c r="J3" s="1245"/>
      <c r="K3" s="191"/>
      <c r="L3" s="191"/>
      <c r="M3" s="191"/>
    </row>
    <row r="4" spans="1:13" ht="26.1" customHeight="1" thickBot="1">
      <c r="A4" s="5" t="s">
        <v>862</v>
      </c>
      <c r="C4" s="195"/>
      <c r="D4" s="197"/>
      <c r="E4" s="191"/>
      <c r="F4" s="195"/>
    </row>
    <row r="5" spans="1:13" ht="16.5" thickBot="1">
      <c r="B5" s="5" t="s">
        <v>224</v>
      </c>
      <c r="C5" s="10">
        <f>SUM('P&amp;L COMPARISONS'!B5)</f>
        <v>2025</v>
      </c>
      <c r="D5" s="18"/>
      <c r="F5" s="6">
        <f>SUM('P&amp;L COMPARISONS'!E5)</f>
        <v>2024</v>
      </c>
      <c r="G5" s="21"/>
      <c r="I5" s="6">
        <f>SUM('P&amp;L COMPARISONS'!H5)</f>
        <v>2023</v>
      </c>
      <c r="J5" s="21"/>
      <c r="L5" s="6">
        <f>SUM('P&amp;L COMPARISONS'!K5)</f>
        <v>2022</v>
      </c>
      <c r="M5" s="21"/>
    </row>
    <row r="6" spans="1:13">
      <c r="B6" s="5" t="s">
        <v>243</v>
      </c>
      <c r="C6" s="12">
        <f>SUM('P&amp;L COMPARISONS'!B6)</f>
        <v>12</v>
      </c>
      <c r="D6" s="18"/>
      <c r="F6" s="11">
        <f>SUM('P&amp;L COMPARISONS'!E6)</f>
        <v>12</v>
      </c>
      <c r="G6" s="21"/>
      <c r="I6" s="11">
        <f>SUM('P&amp;L COMPARISONS'!H6)</f>
        <v>12</v>
      </c>
      <c r="J6" s="21"/>
      <c r="L6" s="11">
        <f>SUM('P&amp;L COMPARISONS'!K6)</f>
        <v>12</v>
      </c>
      <c r="M6" s="22"/>
    </row>
    <row r="8" spans="1:13" ht="15.75">
      <c r="B8" s="3" t="s">
        <v>246</v>
      </c>
      <c r="C8" s="25">
        <f>SUM('P&amp;L COMPARISONS'!B8)</f>
        <v>0</v>
      </c>
      <c r="D8" s="40"/>
      <c r="E8" s="3"/>
      <c r="F8" s="25">
        <f>SUM('P&amp;L COMPARISONS'!E8)</f>
        <v>0</v>
      </c>
      <c r="G8" s="3"/>
      <c r="H8" s="3"/>
      <c r="I8" s="25">
        <f>SUM('P&amp;L COMPARISONS'!H8)</f>
        <v>0</v>
      </c>
      <c r="J8" s="3"/>
      <c r="K8" s="3"/>
      <c r="L8" s="25">
        <f>SUM('P&amp;L COMPARISONS'!K8)</f>
        <v>0</v>
      </c>
      <c r="M8" s="24"/>
    </row>
    <row r="9" spans="1:13" ht="15.75">
      <c r="B9" s="24"/>
      <c r="C9" s="3"/>
      <c r="D9" s="40"/>
      <c r="E9" s="3"/>
      <c r="F9" s="3"/>
      <c r="G9" s="3"/>
      <c r="H9" s="3"/>
      <c r="I9" s="3"/>
      <c r="J9" s="3"/>
      <c r="K9" s="3"/>
      <c r="L9" s="3"/>
      <c r="M9" s="24"/>
    </row>
    <row r="10" spans="1:13" ht="15.75">
      <c r="A10" s="3" t="s">
        <v>858</v>
      </c>
      <c r="B10" s="3" t="str">
        <f>REPT('P&amp;L COMPARISONS'!A20,1)</f>
        <v>Insurance</v>
      </c>
      <c r="C10" s="25">
        <f>SUM('P&amp;L COMPARISONS'!B20)</f>
        <v>0</v>
      </c>
      <c r="D10" s="41">
        <f>IFERROR(SUM(C10)/C8,0)</f>
        <v>0</v>
      </c>
      <c r="E10" s="3"/>
      <c r="F10" s="25">
        <f>SUM('P&amp;L COMPARISONS'!E20)</f>
        <v>0</v>
      </c>
      <c r="G10" s="41">
        <f>IFERROR(SUM(F10)/F8,0)</f>
        <v>0</v>
      </c>
      <c r="H10" s="3"/>
      <c r="I10" s="25">
        <f>SUM('P&amp;L COMPARISONS'!H20)</f>
        <v>0</v>
      </c>
      <c r="J10" s="41">
        <f>IFERROR(SUM(I10)/I8,0)</f>
        <v>0</v>
      </c>
      <c r="K10" s="3"/>
      <c r="L10" s="25">
        <f>SUM('P&amp;L COMPARISONS'!K20)</f>
        <v>0</v>
      </c>
      <c r="M10" s="41">
        <f>IFERROR(SUM(L10)/L8,0)</f>
        <v>0</v>
      </c>
    </row>
    <row r="11" spans="1:13" ht="15.75">
      <c r="A11" s="3"/>
      <c r="B11" s="24"/>
      <c r="C11" s="3"/>
      <c r="D11" s="40"/>
      <c r="E11" s="3"/>
      <c r="F11" s="3"/>
      <c r="G11" s="3"/>
      <c r="H11" s="3"/>
      <c r="I11" s="3"/>
      <c r="J11" s="3"/>
      <c r="K11" s="3"/>
      <c r="L11" s="3"/>
      <c r="M11" s="24"/>
    </row>
    <row r="12" spans="1:13" ht="15.75">
      <c r="A12" s="3" t="s">
        <v>863</v>
      </c>
      <c r="B12" s="3" t="str">
        <f>REPT('P&amp;L COMPARISONS'!A20,1)</f>
        <v>Insurance</v>
      </c>
      <c r="C12" s="122">
        <f>IFERROR(SUM(C8)/C10,0)</f>
        <v>0</v>
      </c>
      <c r="D12" s="40"/>
      <c r="E12" s="3"/>
      <c r="F12" s="122">
        <f>IFERROR(SUM(F8)/F10,0)</f>
        <v>0</v>
      </c>
      <c r="G12" s="3"/>
      <c r="H12" s="3"/>
      <c r="I12" s="122">
        <f>IFERROR(SUM(I8)/I10,0)</f>
        <v>0</v>
      </c>
      <c r="J12" s="3"/>
      <c r="K12" s="3"/>
      <c r="L12" s="122">
        <f>IFERROR(SUM(L8)/L10,0)</f>
        <v>0</v>
      </c>
      <c r="M12" s="24"/>
    </row>
    <row r="13" spans="1:13" ht="15.75">
      <c r="A13" s="3"/>
      <c r="B13" s="24"/>
      <c r="C13" s="3"/>
      <c r="D13" s="40"/>
      <c r="E13" s="3"/>
      <c r="F13" s="3"/>
      <c r="G13" s="3"/>
      <c r="H13" s="3"/>
      <c r="I13" s="3"/>
      <c r="J13" s="3"/>
      <c r="K13" s="3"/>
      <c r="L13" s="3"/>
      <c r="M13" s="24"/>
    </row>
    <row r="14" spans="1:13" ht="15.75">
      <c r="A14" s="3"/>
      <c r="B14" s="123"/>
      <c r="C14" s="69"/>
      <c r="D14" s="124"/>
      <c r="E14" s="69"/>
      <c r="F14" s="69"/>
      <c r="G14" s="69"/>
      <c r="H14" s="69"/>
      <c r="I14" s="69"/>
      <c r="J14" s="69"/>
      <c r="K14" s="69"/>
      <c r="L14" s="69"/>
      <c r="M14" s="24"/>
    </row>
    <row r="15" spans="1:13" ht="15.75">
      <c r="A15" s="3" t="s">
        <v>864</v>
      </c>
      <c r="B15" s="3" t="str">
        <f>REPT('P&amp;L COMPARISONS'!A20,1)</f>
        <v>Insurance</v>
      </c>
      <c r="C15" s="25">
        <f>MAX(C12,F12,I12,L12)</f>
        <v>0</v>
      </c>
      <c r="D15" s="40"/>
      <c r="E15" s="3"/>
      <c r="F15" s="3"/>
      <c r="G15" s="3"/>
      <c r="H15" s="3"/>
      <c r="I15" s="3"/>
      <c r="J15" s="3"/>
      <c r="K15" s="3"/>
      <c r="L15" s="3"/>
      <c r="M15" s="24"/>
    </row>
    <row r="16" spans="1:13" ht="15.75">
      <c r="A16" s="3"/>
      <c r="B16" s="24"/>
      <c r="C16" s="3"/>
      <c r="D16" s="40"/>
      <c r="E16" s="3"/>
      <c r="F16" s="3"/>
      <c r="G16" s="3"/>
      <c r="H16" s="3"/>
      <c r="I16" s="3"/>
      <c r="J16" s="3"/>
      <c r="K16" s="3"/>
      <c r="L16" s="3"/>
      <c r="M16" s="24"/>
    </row>
    <row r="17" spans="1:13" ht="15.75">
      <c r="A17" s="3" t="s">
        <v>865</v>
      </c>
      <c r="B17" s="3" t="str">
        <f>REPT('P&amp;L COMPARISONS'!A20,1)</f>
        <v>Insurance</v>
      </c>
      <c r="C17" s="25">
        <f>SUM(C12)</f>
        <v>0</v>
      </c>
      <c r="D17" s="40"/>
      <c r="E17" s="3"/>
      <c r="F17" s="3"/>
      <c r="G17" s="3"/>
      <c r="H17" s="3"/>
      <c r="I17" s="3"/>
      <c r="J17" s="3"/>
      <c r="K17" s="3"/>
      <c r="L17" s="3"/>
      <c r="M17" s="24"/>
    </row>
    <row r="18" spans="1:13" ht="15.75">
      <c r="B18" s="24"/>
      <c r="C18" s="3"/>
      <c r="D18" s="40"/>
      <c r="E18" s="3"/>
      <c r="F18" s="3"/>
      <c r="G18" s="3"/>
      <c r="H18" s="3"/>
      <c r="I18" s="3"/>
      <c r="J18" s="3"/>
      <c r="K18" s="3"/>
      <c r="L18" s="3"/>
      <c r="M18" s="24"/>
    </row>
    <row r="19" spans="1:13" ht="15.75">
      <c r="A19" s="3" t="s">
        <v>867</v>
      </c>
      <c r="B19" s="3" t="str">
        <f>REPT('P&amp;L COMPARISONS'!A20,1)</f>
        <v>Insurance</v>
      </c>
      <c r="C19" s="25">
        <f>SUM(C15-C17)</f>
        <v>0</v>
      </c>
      <c r="D19" s="40"/>
      <c r="E19" s="3"/>
      <c r="F19" s="3"/>
      <c r="G19" s="3"/>
      <c r="H19" s="3"/>
      <c r="I19" s="3"/>
      <c r="J19" s="3"/>
      <c r="K19" s="3"/>
      <c r="L19" s="3"/>
      <c r="M19" s="24"/>
    </row>
    <row r="20" spans="1:13" ht="15.75">
      <c r="A20" s="3" t="s">
        <v>859</v>
      </c>
      <c r="B20" s="3"/>
      <c r="C20" s="25">
        <f>SUM(C10)</f>
        <v>0</v>
      </c>
      <c r="D20" s="40"/>
      <c r="E20" s="3"/>
      <c r="F20" s="3"/>
      <c r="G20" s="3"/>
      <c r="H20" s="3"/>
      <c r="I20" s="3"/>
      <c r="J20" s="3"/>
      <c r="K20" s="3"/>
      <c r="L20" s="3"/>
      <c r="M20" s="24"/>
    </row>
    <row r="21" spans="1:13" ht="15.75">
      <c r="B21" s="3"/>
      <c r="C21" s="3"/>
      <c r="D21" s="40"/>
      <c r="E21" s="3"/>
      <c r="F21" s="3"/>
      <c r="G21" s="3"/>
      <c r="H21" s="3"/>
      <c r="I21" s="3"/>
      <c r="J21" s="3"/>
      <c r="K21" s="3"/>
      <c r="L21" s="3"/>
      <c r="M21" s="24"/>
    </row>
    <row r="22" spans="1:13" ht="15.75">
      <c r="A22" s="3" t="s">
        <v>869</v>
      </c>
      <c r="B22" s="3" t="str">
        <f>REPT('P&amp;L COMPARISONS'!A20,1)</f>
        <v>Insurance</v>
      </c>
      <c r="C22" s="42">
        <f>SUM(C20)*C19</f>
        <v>0</v>
      </c>
      <c r="D22" s="40"/>
      <c r="E22" s="3"/>
      <c r="F22" s="3"/>
      <c r="G22" s="3"/>
      <c r="H22" s="3"/>
      <c r="I22" s="3"/>
      <c r="J22" s="3"/>
      <c r="K22" s="3"/>
      <c r="L22" s="3"/>
      <c r="M22" s="24"/>
    </row>
    <row r="23" spans="1:13" ht="15">
      <c r="B23" s="24"/>
      <c r="C23" s="24"/>
      <c r="D23" s="43"/>
      <c r="E23" s="24"/>
      <c r="F23" s="24"/>
      <c r="G23" s="24"/>
      <c r="H23" s="24"/>
      <c r="I23" s="24"/>
      <c r="J23" s="24"/>
      <c r="K23" s="24"/>
      <c r="L23" s="24"/>
      <c r="M23" s="24"/>
    </row>
    <row r="24" spans="1:13" ht="15.75">
      <c r="B24" s="51" t="s">
        <v>255</v>
      </c>
      <c r="C24" s="25"/>
      <c r="D24" s="44"/>
      <c r="E24" s="24"/>
      <c r="F24" s="24"/>
      <c r="G24" s="24"/>
      <c r="H24" s="24"/>
      <c r="I24" s="24"/>
      <c r="J24" s="24"/>
      <c r="K24" s="24"/>
      <c r="L24" s="24"/>
      <c r="M24" s="24"/>
    </row>
    <row r="25" spans="1:13" ht="15">
      <c r="B25" s="24"/>
      <c r="C25" s="24"/>
      <c r="D25" s="44"/>
      <c r="E25" s="24"/>
      <c r="F25" s="24"/>
      <c r="G25" s="24"/>
      <c r="H25" s="24"/>
      <c r="I25" s="24"/>
      <c r="J25" s="24"/>
      <c r="K25" s="24"/>
      <c r="L25" s="24"/>
      <c r="M25" s="24"/>
    </row>
    <row r="26" spans="1:13" ht="15">
      <c r="B26" s="52" t="s">
        <v>338</v>
      </c>
      <c r="C26" s="125">
        <f>SUM(C22)*D26</f>
        <v>0</v>
      </c>
      <c r="D26" s="48">
        <f>SUM('P&amp;L COMPARISONS'!C11)</f>
        <v>0</v>
      </c>
      <c r="E26" s="24"/>
      <c r="F26" s="24"/>
      <c r="G26" s="24"/>
      <c r="H26" s="24"/>
      <c r="I26" s="24"/>
      <c r="J26" s="24"/>
      <c r="K26" s="24"/>
      <c r="L26" s="24"/>
      <c r="M26" s="24"/>
    </row>
    <row r="27" spans="1:13" ht="15">
      <c r="B27" s="52" t="s">
        <v>256</v>
      </c>
      <c r="C27" s="125">
        <f>SUM(C22)*D27</f>
        <v>0</v>
      </c>
      <c r="D27" s="48">
        <f>SUM('P&amp;L COMPARISONS'!C12)</f>
        <v>0</v>
      </c>
      <c r="E27" s="24"/>
      <c r="F27" s="24"/>
      <c r="G27" s="24"/>
      <c r="H27" s="24"/>
      <c r="I27" s="24"/>
      <c r="J27" s="24"/>
      <c r="K27" s="24"/>
      <c r="L27" s="24"/>
      <c r="M27" s="24"/>
    </row>
    <row r="28" spans="1:13" ht="15">
      <c r="B28" s="52" t="str">
        <f>REPT('P&amp;L COMPARISONS'!A13,1)</f>
        <v>Payroll Taxes</v>
      </c>
      <c r="C28" s="125">
        <f>SUM(C22)*D28</f>
        <v>0</v>
      </c>
      <c r="D28" s="48">
        <f>SUM('P&amp;L COMPARISONS'!C13)</f>
        <v>0</v>
      </c>
      <c r="E28" s="24"/>
      <c r="F28" s="24"/>
      <c r="G28" s="24"/>
      <c r="H28" s="24"/>
      <c r="I28" s="24"/>
      <c r="J28" s="24"/>
      <c r="K28" s="24"/>
      <c r="L28" s="24"/>
      <c r="M28" s="24"/>
    </row>
    <row r="29" spans="1:13" ht="15">
      <c r="B29" s="52" t="s">
        <v>257</v>
      </c>
      <c r="C29" s="125">
        <f>SUM(C22)*D29</f>
        <v>0</v>
      </c>
      <c r="D29" s="48">
        <f>SUM('P&amp;L COMPARISONS'!C14)</f>
        <v>0</v>
      </c>
      <c r="E29" s="24"/>
      <c r="F29" s="24"/>
      <c r="G29" s="24"/>
      <c r="H29" s="24"/>
      <c r="I29" s="24"/>
      <c r="J29" s="24"/>
      <c r="K29" s="24"/>
      <c r="L29" s="24"/>
      <c r="M29" s="24"/>
    </row>
    <row r="30" spans="1:13" ht="15">
      <c r="B30" s="52" t="s">
        <v>261</v>
      </c>
      <c r="C30" s="125">
        <f>SUM(C26:C29)</f>
        <v>0</v>
      </c>
      <c r="D30" s="48">
        <f>SUM(D27:D29)</f>
        <v>0</v>
      </c>
      <c r="E30" s="24"/>
      <c r="F30" s="24"/>
      <c r="G30" s="24"/>
      <c r="H30" s="24"/>
      <c r="I30" s="24"/>
      <c r="J30" s="24"/>
      <c r="K30" s="24"/>
      <c r="L30" s="24"/>
      <c r="M30" s="24"/>
    </row>
    <row r="31" spans="1:13" ht="15.75">
      <c r="B31" s="3" t="s">
        <v>262</v>
      </c>
      <c r="C31" s="42">
        <f>SUM(C22-C30)</f>
        <v>0</v>
      </c>
      <c r="D31" s="44"/>
      <c r="E31" s="24"/>
      <c r="F31" s="24"/>
      <c r="G31" s="24"/>
      <c r="H31" s="24"/>
      <c r="I31" s="24"/>
      <c r="J31" s="24"/>
      <c r="K31" s="24"/>
      <c r="L31" s="24"/>
      <c r="M31" s="24"/>
    </row>
    <row r="32" spans="1:13" ht="15">
      <c r="B32" s="24"/>
      <c r="C32" s="24"/>
      <c r="D32" s="44"/>
      <c r="E32" s="24"/>
      <c r="F32" s="24"/>
      <c r="G32" s="24"/>
      <c r="H32" s="24"/>
      <c r="I32" s="24"/>
      <c r="J32" s="24"/>
      <c r="K32" s="24"/>
      <c r="L32" s="24"/>
      <c r="M32" s="24"/>
    </row>
    <row r="33" spans="1:13" ht="15">
      <c r="B33" s="51" t="s">
        <v>258</v>
      </c>
      <c r="C33" s="24"/>
      <c r="D33" s="44"/>
      <c r="E33" s="24"/>
      <c r="F33" s="24"/>
      <c r="G33" s="24"/>
      <c r="H33" s="24"/>
      <c r="I33" s="24"/>
      <c r="J33" s="24"/>
      <c r="K33" s="24"/>
      <c r="L33" s="24"/>
      <c r="M33" s="24"/>
    </row>
    <row r="34" spans="1:13" ht="15">
      <c r="B34" s="24"/>
      <c r="C34" s="24"/>
      <c r="D34" s="44"/>
      <c r="E34" s="24"/>
      <c r="F34" s="24"/>
      <c r="G34" s="24"/>
      <c r="H34" s="24"/>
      <c r="I34" s="24"/>
      <c r="J34" s="24"/>
      <c r="K34" s="24"/>
      <c r="L34" s="24"/>
      <c r="M34" s="24"/>
    </row>
    <row r="35" spans="1:13" ht="15">
      <c r="B35" s="52" t="s">
        <v>873</v>
      </c>
      <c r="C35" s="47">
        <f>SUM(C22)*D35</f>
        <v>0</v>
      </c>
      <c r="D35" s="48">
        <f>SUM('P&amp;L COMPARISONS'!C25)-'P&amp;L COMPARISONS'!C21</f>
        <v>0</v>
      </c>
      <c r="E35" s="24"/>
      <c r="F35" s="24"/>
      <c r="G35" s="24"/>
      <c r="H35" s="24"/>
      <c r="I35" s="24"/>
      <c r="J35" s="24"/>
      <c r="K35" s="24"/>
      <c r="L35" s="24"/>
      <c r="M35" s="24"/>
    </row>
    <row r="36" spans="1:13" ht="15">
      <c r="B36" s="52" t="s">
        <v>260</v>
      </c>
      <c r="C36" s="125">
        <f>SUM(C22*D36)</f>
        <v>0</v>
      </c>
      <c r="D36" s="48">
        <f>SUM('P&amp;L COMPARISONS'!C34)/4</f>
        <v>0</v>
      </c>
      <c r="E36" s="24"/>
      <c r="F36" s="24"/>
      <c r="G36" s="24"/>
      <c r="H36" s="24"/>
      <c r="I36" s="24"/>
      <c r="J36" s="24"/>
      <c r="K36" s="24"/>
      <c r="L36" s="24"/>
      <c r="M36" s="24"/>
    </row>
    <row r="37" spans="1:13" ht="15.75">
      <c r="B37" s="24"/>
      <c r="C37" s="25">
        <f>SUM(C35:C36)</f>
        <v>0</v>
      </c>
      <c r="D37" s="44"/>
      <c r="E37" s="24"/>
      <c r="F37" s="24"/>
      <c r="G37" s="24"/>
      <c r="H37" s="24"/>
      <c r="I37" s="24"/>
      <c r="J37" s="24"/>
      <c r="K37" s="24"/>
      <c r="L37" s="24"/>
      <c r="M37" s="24"/>
    </row>
    <row r="38" spans="1:13">
      <c r="D38" s="23"/>
    </row>
    <row r="39" spans="1:13" ht="16.5" thickBot="1">
      <c r="B39" s="26"/>
      <c r="C39" s="24"/>
      <c r="D39" s="23"/>
    </row>
    <row r="40" spans="1:13" ht="16.5" thickBot="1">
      <c r="A40" s="27">
        <f>SUM(C6)</f>
        <v>12</v>
      </c>
      <c r="B40" s="28" t="s">
        <v>866</v>
      </c>
      <c r="C40" s="29">
        <f>SUM(C31)-C37</f>
        <v>0</v>
      </c>
      <c r="D40" s="23"/>
    </row>
    <row r="41" spans="1:13">
      <c r="B41" s="9"/>
      <c r="C41" s="20"/>
    </row>
    <row r="43" spans="1:13">
      <c r="B43" s="9"/>
      <c r="C43" s="68"/>
    </row>
    <row r="45" spans="1:13">
      <c r="B45" s="9"/>
      <c r="C45" s="20"/>
    </row>
  </sheetData>
  <mergeCells count="3">
    <mergeCell ref="C1:I1"/>
    <mergeCell ref="B3:C3"/>
    <mergeCell ref="D3:J3"/>
  </mergeCells>
  <phoneticPr fontId="3" type="noConversion"/>
  <printOptions horizontalCentered="1" verticalCentered="1"/>
  <pageMargins left="0.5" right="0.5" top="1.18" bottom="0.61" header="0.52" footer="0.25"/>
  <pageSetup scale="62"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099" r:id="rId5" name="Button 3">
              <controlPr defaultSize="0" print="0" autoFill="0" autoPict="0" macro="[0]!PLCOMPARISONS_Button20_Click">
                <anchor moveWithCells="1">
                  <from>
                    <xdr:col>0</xdr:col>
                    <xdr:colOff>19050</xdr:colOff>
                    <xdr:row>0</xdr:row>
                    <xdr:rowOff>38100</xdr:rowOff>
                  </from>
                  <to>
                    <xdr:col>0</xdr:col>
                    <xdr:colOff>1352550</xdr:colOff>
                    <xdr:row>1</xdr:row>
                    <xdr:rowOff>57150</xdr:rowOff>
                  </to>
                </anchor>
              </controlPr>
            </control>
          </mc:Choice>
        </mc:AlternateContent>
        <mc:AlternateContent xmlns:mc="http://schemas.openxmlformats.org/markup-compatibility/2006">
          <mc:Choice Requires="x14">
            <control shapeId="4101" r:id="rId6" name="Button 5">
              <controlPr defaultSize="0" print="0" autoFill="0" autoPict="0" macro="[0]!print_sheet">
                <anchor moveWithCells="1">
                  <from>
                    <xdr:col>11</xdr:col>
                    <xdr:colOff>876300</xdr:colOff>
                    <xdr:row>1</xdr:row>
                    <xdr:rowOff>0</xdr:rowOff>
                  </from>
                  <to>
                    <xdr:col>12</xdr:col>
                    <xdr:colOff>571500</xdr:colOff>
                    <xdr:row>2</xdr:row>
                    <xdr:rowOff>133350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87">
    <tabColor indexed="61"/>
    <pageSetUpPr fitToPage="1"/>
  </sheetPr>
  <dimension ref="A1:M45"/>
  <sheetViews>
    <sheetView showGridLines="0" showRowColHeaders="0" showRuler="0" view="pageLayout" zoomScale="70" zoomScaleNormal="75" zoomScalePageLayoutView="70" workbookViewId="0"/>
  </sheetViews>
  <sheetFormatPr defaultColWidth="9.140625" defaultRowHeight="12.75"/>
  <cols>
    <col min="1" max="1" width="38.140625" bestFit="1" customWidth="1"/>
    <col min="2" max="2" width="44.42578125" customWidth="1"/>
    <col min="3" max="3" width="18.7109375" bestFit="1" customWidth="1"/>
    <col min="4" max="4" width="9.7109375" style="19" customWidth="1"/>
    <col min="5" max="5" width="3.7109375" customWidth="1"/>
    <col min="6" max="6" width="18.7109375" bestFit="1" customWidth="1"/>
    <col min="7" max="7" width="9.7109375" customWidth="1"/>
    <col min="8" max="8" width="3.7109375" customWidth="1"/>
    <col min="9" max="9" width="18.7109375" bestFit="1" customWidth="1"/>
    <col min="10" max="10" width="9.7109375" customWidth="1"/>
    <col min="11" max="11" width="3.7109375" customWidth="1"/>
    <col min="12" max="12" width="18.7109375" bestFit="1" customWidth="1"/>
    <col min="13" max="13" width="9.7109375" customWidth="1"/>
  </cols>
  <sheetData>
    <row r="1" spans="1:13" ht="26.1" customHeight="1">
      <c r="C1" s="1227" t="str">
        <f>REPT('BASIC CLIENT INFO'!B2,1)</f>
        <v/>
      </c>
      <c r="D1" s="1227"/>
      <c r="E1" s="1227"/>
      <c r="F1" s="1227"/>
      <c r="G1" s="1227"/>
      <c r="H1" s="1227"/>
      <c r="I1" s="1227"/>
    </row>
    <row r="2" spans="1:13" ht="26.1" customHeight="1">
      <c r="A2" s="5" t="s">
        <v>860</v>
      </c>
      <c r="C2" s="195"/>
      <c r="D2" s="196" t="str">
        <f>REPT('BASIC CLIENT INFO'!B3,1)</f>
        <v>Survey #</v>
      </c>
      <c r="E2" s="195"/>
      <c r="F2" s="194" t="str">
        <f>REPT('BASIC CLIENT INFO'!D3,1)</f>
        <v/>
      </c>
    </row>
    <row r="3" spans="1:13" ht="26.1" customHeight="1">
      <c r="A3" s="5" t="s">
        <v>861</v>
      </c>
      <c r="B3" s="1244" t="s">
        <v>872</v>
      </c>
      <c r="C3" s="1244"/>
      <c r="D3" s="1245" t="str">
        <f>REPT('P&amp;L COMPARISONS'!A21,1)</f>
        <v>Utilities</v>
      </c>
      <c r="E3" s="1245"/>
      <c r="F3" s="1245"/>
      <c r="G3" s="1245"/>
      <c r="H3" s="1245"/>
      <c r="I3" s="1245"/>
      <c r="J3" s="1245"/>
      <c r="K3" s="191"/>
      <c r="L3" s="191"/>
      <c r="M3" s="191"/>
    </row>
    <row r="4" spans="1:13" ht="26.1" customHeight="1" thickBot="1">
      <c r="A4" s="5" t="s">
        <v>862</v>
      </c>
      <c r="C4" s="195"/>
      <c r="D4" s="197"/>
      <c r="E4" s="191"/>
      <c r="F4" s="195"/>
    </row>
    <row r="5" spans="1:13" ht="16.5" thickBot="1">
      <c r="B5" s="5" t="s">
        <v>224</v>
      </c>
      <c r="C5" s="10">
        <f>SUM('P&amp;L COMPARISONS'!B5)</f>
        <v>2025</v>
      </c>
      <c r="D5" s="18"/>
      <c r="F5" s="6">
        <f>SUM('P&amp;L COMPARISONS'!E5)</f>
        <v>2024</v>
      </c>
      <c r="G5" s="21"/>
      <c r="I5" s="6">
        <f>SUM('P&amp;L COMPARISONS'!H5)</f>
        <v>2023</v>
      </c>
      <c r="J5" s="21"/>
      <c r="L5" s="6">
        <f>SUM('P&amp;L COMPARISONS'!K5)</f>
        <v>2022</v>
      </c>
      <c r="M5" s="21"/>
    </row>
    <row r="6" spans="1:13">
      <c r="B6" s="5" t="s">
        <v>243</v>
      </c>
      <c r="C6" s="12">
        <f>SUM('P&amp;L COMPARISONS'!B6)</f>
        <v>12</v>
      </c>
      <c r="D6" s="18"/>
      <c r="F6" s="11">
        <f>SUM('P&amp;L COMPARISONS'!E6)</f>
        <v>12</v>
      </c>
      <c r="G6" s="21"/>
      <c r="I6" s="11">
        <f>SUM('P&amp;L COMPARISONS'!H6)</f>
        <v>12</v>
      </c>
      <c r="J6" s="21"/>
      <c r="L6" s="11">
        <f>SUM('P&amp;L COMPARISONS'!K6)</f>
        <v>12</v>
      </c>
      <c r="M6" s="22"/>
    </row>
    <row r="8" spans="1:13" ht="15.75">
      <c r="B8" s="3" t="s">
        <v>246</v>
      </c>
      <c r="C8" s="25">
        <f>SUM('P&amp;L COMPARISONS'!B8)</f>
        <v>0</v>
      </c>
      <c r="D8" s="40"/>
      <c r="E8" s="3"/>
      <c r="F8" s="25">
        <f>SUM('P&amp;L COMPARISONS'!E8)</f>
        <v>0</v>
      </c>
      <c r="G8" s="3"/>
      <c r="H8" s="3"/>
      <c r="I8" s="25">
        <f>SUM('P&amp;L COMPARISONS'!H8)</f>
        <v>0</v>
      </c>
      <c r="J8" s="3"/>
      <c r="K8" s="3"/>
      <c r="L8" s="25">
        <f>SUM('P&amp;L COMPARISONS'!K8)</f>
        <v>0</v>
      </c>
      <c r="M8" s="24"/>
    </row>
    <row r="9" spans="1:13" ht="15.75">
      <c r="B9" s="24"/>
      <c r="C9" s="3"/>
      <c r="D9" s="40"/>
      <c r="E9" s="3"/>
      <c r="F9" s="3"/>
      <c r="G9" s="3"/>
      <c r="H9" s="3"/>
      <c r="I9" s="3"/>
      <c r="J9" s="3"/>
      <c r="K9" s="3"/>
      <c r="L9" s="3"/>
      <c r="M9" s="24"/>
    </row>
    <row r="10" spans="1:13" ht="15.75">
      <c r="A10" s="3" t="s">
        <v>858</v>
      </c>
      <c r="B10" s="3" t="str">
        <f>REPT('P&amp;L COMPARISONS'!A21,1)</f>
        <v>Utilities</v>
      </c>
      <c r="C10" s="25">
        <f>SUM('P&amp;L COMPARISONS'!B21)</f>
        <v>0</v>
      </c>
      <c r="D10" s="41">
        <f>IFERROR(SUM(C10)/C8,0)</f>
        <v>0</v>
      </c>
      <c r="E10" s="3"/>
      <c r="F10" s="25">
        <f>SUM('P&amp;L COMPARISONS'!E21)</f>
        <v>0</v>
      </c>
      <c r="G10" s="41">
        <f>IFERROR(SUM(F10)/F8,0)</f>
        <v>0</v>
      </c>
      <c r="H10" s="3"/>
      <c r="I10" s="25">
        <f>SUM('P&amp;L COMPARISONS'!H21)</f>
        <v>0</v>
      </c>
      <c r="J10" s="41">
        <f>IFERROR(SUM(I10)/I8,0)</f>
        <v>0</v>
      </c>
      <c r="K10" s="3"/>
      <c r="L10" s="25">
        <f>SUM('P&amp;L COMPARISONS'!K21)</f>
        <v>0</v>
      </c>
      <c r="M10" s="41">
        <f>IFERROR(SUM(L10)/L8,0)</f>
        <v>0</v>
      </c>
    </row>
    <row r="11" spans="1:13" ht="15.75">
      <c r="A11" s="3"/>
      <c r="B11" s="24"/>
      <c r="C11" s="3"/>
      <c r="D11" s="40"/>
      <c r="E11" s="3"/>
      <c r="F11" s="3"/>
      <c r="G11" s="3"/>
      <c r="H11" s="3"/>
      <c r="I11" s="3"/>
      <c r="J11" s="3"/>
      <c r="K11" s="3"/>
      <c r="L11" s="3"/>
      <c r="M11" s="24"/>
    </row>
    <row r="12" spans="1:13" ht="15.75">
      <c r="A12" s="3" t="s">
        <v>863</v>
      </c>
      <c r="B12" s="3" t="str">
        <f>REPT('P&amp;L COMPARISONS'!A21,1)</f>
        <v>Utilities</v>
      </c>
      <c r="C12" s="122">
        <f>IFERROR(SUM(C8)/C10,0)</f>
        <v>0</v>
      </c>
      <c r="D12" s="40"/>
      <c r="E12" s="3"/>
      <c r="F12" s="122">
        <f>IFERROR(SUM(F8)/F10,0)</f>
        <v>0</v>
      </c>
      <c r="G12" s="3"/>
      <c r="H12" s="3"/>
      <c r="I12" s="122">
        <f>IFERROR(SUM(I8)/I10,0)</f>
        <v>0</v>
      </c>
      <c r="J12" s="3"/>
      <c r="K12" s="3"/>
      <c r="L12" s="122">
        <f>IFERROR(SUM(L8)/L10,0)</f>
        <v>0</v>
      </c>
      <c r="M12" s="24"/>
    </row>
    <row r="13" spans="1:13" ht="15.75">
      <c r="A13" s="3"/>
      <c r="B13" s="24"/>
      <c r="C13" s="3"/>
      <c r="D13" s="40"/>
      <c r="E13" s="3"/>
      <c r="F13" s="3"/>
      <c r="G13" s="3"/>
      <c r="H13" s="3"/>
      <c r="I13" s="3"/>
      <c r="J13" s="3"/>
      <c r="K13" s="3"/>
      <c r="L13" s="3"/>
      <c r="M13" s="24"/>
    </row>
    <row r="14" spans="1:13" ht="15.75">
      <c r="A14" s="3"/>
      <c r="B14" s="123"/>
      <c r="C14" s="69"/>
      <c r="D14" s="124"/>
      <c r="E14" s="69"/>
      <c r="F14" s="69"/>
      <c r="G14" s="69"/>
      <c r="H14" s="69"/>
      <c r="I14" s="69"/>
      <c r="J14" s="69"/>
      <c r="K14" s="69"/>
      <c r="L14" s="69"/>
      <c r="M14" s="24"/>
    </row>
    <row r="15" spans="1:13" ht="15.75">
      <c r="A15" s="3" t="s">
        <v>864</v>
      </c>
      <c r="B15" s="3" t="str">
        <f>REPT('P&amp;L COMPARISONS'!A21,1)</f>
        <v>Utilities</v>
      </c>
      <c r="C15" s="25">
        <f>MAX(C12,F12,I12,L12)</f>
        <v>0</v>
      </c>
      <c r="D15" s="40"/>
      <c r="E15" s="3"/>
      <c r="F15" s="3"/>
      <c r="G15" s="3"/>
      <c r="H15" s="3"/>
      <c r="I15" s="3"/>
      <c r="J15" s="3"/>
      <c r="K15" s="3"/>
      <c r="L15" s="3"/>
      <c r="M15" s="24"/>
    </row>
    <row r="16" spans="1:13" ht="15.75">
      <c r="A16" s="3"/>
      <c r="B16" s="24"/>
      <c r="C16" s="3"/>
      <c r="D16" s="40"/>
      <c r="E16" s="3"/>
      <c r="F16" s="3"/>
      <c r="G16" s="3"/>
      <c r="H16" s="3"/>
      <c r="I16" s="3"/>
      <c r="J16" s="3"/>
      <c r="K16" s="3"/>
      <c r="L16" s="3"/>
      <c r="M16" s="24"/>
    </row>
    <row r="17" spans="1:13" ht="15.75">
      <c r="A17" s="3" t="s">
        <v>865</v>
      </c>
      <c r="B17" s="3" t="str">
        <f>REPT('P&amp;L COMPARISONS'!A21,1)</f>
        <v>Utilities</v>
      </c>
      <c r="C17" s="25">
        <f>SUM(C12)</f>
        <v>0</v>
      </c>
      <c r="D17" s="40"/>
      <c r="E17" s="3"/>
      <c r="F17" s="3"/>
      <c r="G17" s="3"/>
      <c r="H17" s="3"/>
      <c r="I17" s="3"/>
      <c r="J17" s="3"/>
      <c r="K17" s="3"/>
      <c r="L17" s="3"/>
      <c r="M17" s="24"/>
    </row>
    <row r="18" spans="1:13" ht="15.75">
      <c r="B18" s="24"/>
      <c r="C18" s="3"/>
      <c r="D18" s="40"/>
      <c r="E18" s="3"/>
      <c r="F18" s="3"/>
      <c r="G18" s="3"/>
      <c r="H18" s="3"/>
      <c r="I18" s="3"/>
      <c r="J18" s="3"/>
      <c r="K18" s="3"/>
      <c r="L18" s="3"/>
      <c r="M18" s="24"/>
    </row>
    <row r="19" spans="1:13" ht="15.75">
      <c r="A19" s="3" t="s">
        <v>867</v>
      </c>
      <c r="B19" s="3" t="str">
        <f>REPT('P&amp;L COMPARISONS'!A21,1)</f>
        <v>Utilities</v>
      </c>
      <c r="C19" s="25">
        <f>SUM(C15-C17)</f>
        <v>0</v>
      </c>
      <c r="D19" s="40"/>
      <c r="E19" s="3"/>
      <c r="F19" s="3"/>
      <c r="G19" s="3"/>
      <c r="H19" s="3"/>
      <c r="I19" s="3"/>
      <c r="J19" s="3"/>
      <c r="K19" s="3"/>
      <c r="L19" s="3"/>
      <c r="M19" s="24"/>
    </row>
    <row r="20" spans="1:13" ht="15.75">
      <c r="A20" s="3" t="s">
        <v>859</v>
      </c>
      <c r="B20" s="3"/>
      <c r="C20" s="25">
        <f>SUM(C10)</f>
        <v>0</v>
      </c>
      <c r="D20" s="40"/>
      <c r="E20" s="3"/>
      <c r="F20" s="3"/>
      <c r="G20" s="3"/>
      <c r="H20" s="3"/>
      <c r="I20" s="3"/>
      <c r="J20" s="3"/>
      <c r="K20" s="3"/>
      <c r="L20" s="3"/>
      <c r="M20" s="24"/>
    </row>
    <row r="21" spans="1:13" ht="15.75">
      <c r="B21" s="3"/>
      <c r="C21" s="3"/>
      <c r="D21" s="40"/>
      <c r="E21" s="3"/>
      <c r="F21" s="3"/>
      <c r="G21" s="3"/>
      <c r="H21" s="3"/>
      <c r="I21" s="3"/>
      <c r="J21" s="3"/>
      <c r="K21" s="3"/>
      <c r="L21" s="3"/>
      <c r="M21" s="24"/>
    </row>
    <row r="22" spans="1:13" ht="15.75">
      <c r="A22" s="3" t="s">
        <v>869</v>
      </c>
      <c r="B22" s="3" t="str">
        <f>REPT('P&amp;L COMPARISONS'!A21,1)</f>
        <v>Utilities</v>
      </c>
      <c r="C22" s="42">
        <f>SUM(C20)*C19</f>
        <v>0</v>
      </c>
      <c r="D22" s="40"/>
      <c r="E22" s="3"/>
      <c r="F22" s="3"/>
      <c r="G22" s="3"/>
      <c r="H22" s="3"/>
      <c r="I22" s="3"/>
      <c r="J22" s="3"/>
      <c r="K22" s="3"/>
      <c r="L22" s="3"/>
      <c r="M22" s="24"/>
    </row>
    <row r="23" spans="1:13" ht="15">
      <c r="B23" s="24"/>
      <c r="C23" s="24"/>
      <c r="D23" s="43"/>
      <c r="E23" s="24"/>
      <c r="F23" s="24"/>
      <c r="G23" s="24"/>
      <c r="H23" s="24"/>
      <c r="I23" s="24"/>
      <c r="J23" s="24"/>
      <c r="K23" s="24"/>
      <c r="L23" s="24"/>
      <c r="M23" s="24"/>
    </row>
    <row r="24" spans="1:13" ht="15.75">
      <c r="B24" s="51" t="s">
        <v>255</v>
      </c>
      <c r="C24" s="25"/>
      <c r="D24" s="44"/>
      <c r="E24" s="24"/>
      <c r="F24" s="24"/>
      <c r="G24" s="24"/>
      <c r="H24" s="24"/>
      <c r="I24" s="24"/>
      <c r="J24" s="24"/>
      <c r="K24" s="24"/>
      <c r="L24" s="24"/>
      <c r="M24" s="24"/>
    </row>
    <row r="25" spans="1:13" ht="15">
      <c r="B25" s="24"/>
      <c r="C25" s="24"/>
      <c r="D25" s="44"/>
      <c r="E25" s="24"/>
      <c r="F25" s="24"/>
      <c r="G25" s="24"/>
      <c r="H25" s="24"/>
      <c r="I25" s="24"/>
      <c r="J25" s="24"/>
      <c r="K25" s="24"/>
      <c r="L25" s="24"/>
      <c r="M25" s="24"/>
    </row>
    <row r="26" spans="1:13" ht="15">
      <c r="B26" s="52" t="s">
        <v>338</v>
      </c>
      <c r="C26" s="125">
        <f>SUM(C22)*D26</f>
        <v>0</v>
      </c>
      <c r="D26" s="48">
        <f>SUM('P&amp;L COMPARISONS'!C11)</f>
        <v>0</v>
      </c>
      <c r="E26" s="24"/>
      <c r="F26" s="24"/>
      <c r="G26" s="24"/>
      <c r="H26" s="24"/>
      <c r="I26" s="24"/>
      <c r="J26" s="24"/>
      <c r="K26" s="24"/>
      <c r="L26" s="24"/>
      <c r="M26" s="24"/>
    </row>
    <row r="27" spans="1:13" ht="15">
      <c r="B27" s="52" t="s">
        <v>256</v>
      </c>
      <c r="C27" s="125">
        <f>SUM(C22)*D27</f>
        <v>0</v>
      </c>
      <c r="D27" s="48">
        <f>SUM('P&amp;L COMPARISONS'!C12)</f>
        <v>0</v>
      </c>
      <c r="E27" s="24"/>
      <c r="F27" s="24"/>
      <c r="G27" s="24"/>
      <c r="H27" s="24"/>
      <c r="I27" s="24"/>
      <c r="J27" s="24"/>
      <c r="K27" s="24"/>
      <c r="L27" s="24"/>
      <c r="M27" s="24"/>
    </row>
    <row r="28" spans="1:13" ht="15">
      <c r="B28" s="52" t="str">
        <f>REPT('P&amp;L COMPARISONS'!A13,1)</f>
        <v>Payroll Taxes</v>
      </c>
      <c r="C28" s="125">
        <f>SUM(C22)*D28</f>
        <v>0</v>
      </c>
      <c r="D28" s="48">
        <f>SUM('P&amp;L COMPARISONS'!C13)</f>
        <v>0</v>
      </c>
      <c r="E28" s="24"/>
      <c r="F28" s="24"/>
      <c r="G28" s="24"/>
      <c r="H28" s="24"/>
      <c r="I28" s="24"/>
      <c r="J28" s="24"/>
      <c r="K28" s="24"/>
      <c r="L28" s="24"/>
      <c r="M28" s="24"/>
    </row>
    <row r="29" spans="1:13" ht="15">
      <c r="B29" s="52" t="s">
        <v>257</v>
      </c>
      <c r="C29" s="125">
        <f>SUM(C22)*D29</f>
        <v>0</v>
      </c>
      <c r="D29" s="48">
        <f>SUM('P&amp;L COMPARISONS'!C14)</f>
        <v>0</v>
      </c>
      <c r="E29" s="24"/>
      <c r="F29" s="24"/>
      <c r="G29" s="24"/>
      <c r="H29" s="24"/>
      <c r="I29" s="24"/>
      <c r="J29" s="24"/>
      <c r="K29" s="24"/>
      <c r="L29" s="24"/>
      <c r="M29" s="24"/>
    </row>
    <row r="30" spans="1:13" ht="15">
      <c r="B30" s="52" t="s">
        <v>261</v>
      </c>
      <c r="C30" s="125">
        <f>SUM(C26:C29)</f>
        <v>0</v>
      </c>
      <c r="D30" s="48">
        <f>SUM(D27:D29)</f>
        <v>0</v>
      </c>
      <c r="E30" s="24"/>
      <c r="F30" s="24"/>
      <c r="G30" s="24"/>
      <c r="H30" s="24"/>
      <c r="I30" s="24"/>
      <c r="J30" s="24"/>
      <c r="K30" s="24"/>
      <c r="L30" s="24"/>
      <c r="M30" s="24"/>
    </row>
    <row r="31" spans="1:13" ht="15.75">
      <c r="B31" s="3" t="s">
        <v>262</v>
      </c>
      <c r="C31" s="42">
        <f>SUM(C22-C30)</f>
        <v>0</v>
      </c>
      <c r="D31" s="44"/>
      <c r="E31" s="24"/>
      <c r="F31" s="24"/>
      <c r="G31" s="24"/>
      <c r="H31" s="24"/>
      <c r="I31" s="24"/>
      <c r="J31" s="24"/>
      <c r="K31" s="24"/>
      <c r="L31" s="24"/>
      <c r="M31" s="24"/>
    </row>
    <row r="32" spans="1:13" ht="15">
      <c r="B32" s="24"/>
      <c r="C32" s="24"/>
      <c r="D32" s="44"/>
      <c r="E32" s="24"/>
      <c r="F32" s="24"/>
      <c r="G32" s="24"/>
      <c r="H32" s="24"/>
      <c r="I32" s="24"/>
      <c r="J32" s="24"/>
      <c r="K32" s="24"/>
      <c r="L32" s="24"/>
      <c r="M32" s="24"/>
    </row>
    <row r="33" spans="1:13" ht="15">
      <c r="B33" s="51" t="s">
        <v>258</v>
      </c>
      <c r="C33" s="24"/>
      <c r="D33" s="44"/>
      <c r="E33" s="24"/>
      <c r="F33" s="24"/>
      <c r="G33" s="24"/>
      <c r="H33" s="24"/>
      <c r="I33" s="24"/>
      <c r="J33" s="24"/>
      <c r="K33" s="24"/>
      <c r="L33" s="24"/>
      <c r="M33" s="24"/>
    </row>
    <row r="34" spans="1:13" ht="15">
      <c r="B34" s="24"/>
      <c r="C34" s="24"/>
      <c r="D34" s="44"/>
      <c r="E34" s="24"/>
      <c r="F34" s="24"/>
      <c r="G34" s="24"/>
      <c r="H34" s="24"/>
      <c r="I34" s="24"/>
      <c r="J34" s="24"/>
      <c r="K34" s="24"/>
      <c r="L34" s="24"/>
      <c r="M34" s="24"/>
    </row>
    <row r="35" spans="1:13" ht="15">
      <c r="B35" s="52" t="s">
        <v>873</v>
      </c>
      <c r="C35" s="47">
        <f>SUM(C22)*D35</f>
        <v>0</v>
      </c>
      <c r="D35" s="48">
        <f>SUM('P&amp;L COMPARISONS'!C25)-'P&amp;L COMPARISONS'!C21</f>
        <v>0</v>
      </c>
      <c r="E35" s="24"/>
      <c r="F35" s="24"/>
      <c r="G35" s="24"/>
      <c r="H35" s="24"/>
      <c r="I35" s="24"/>
      <c r="J35" s="24"/>
      <c r="K35" s="24"/>
      <c r="L35" s="24"/>
      <c r="M35" s="24"/>
    </row>
    <row r="36" spans="1:13" ht="15">
      <c r="B36" s="52" t="s">
        <v>260</v>
      </c>
      <c r="C36" s="125">
        <f>SUM(C22*D36)</f>
        <v>0</v>
      </c>
      <c r="D36" s="48">
        <f>SUM('P&amp;L COMPARISONS'!C34)/4</f>
        <v>0</v>
      </c>
      <c r="E36" s="24"/>
      <c r="F36" s="24"/>
      <c r="G36" s="24"/>
      <c r="H36" s="24"/>
      <c r="I36" s="24"/>
      <c r="J36" s="24"/>
      <c r="K36" s="24"/>
      <c r="L36" s="24"/>
      <c r="M36" s="24"/>
    </row>
    <row r="37" spans="1:13" ht="15.75">
      <c r="B37" s="24"/>
      <c r="C37" s="25">
        <f>SUM(C35:C36)</f>
        <v>0</v>
      </c>
      <c r="D37" s="44"/>
      <c r="E37" s="24"/>
      <c r="F37" s="24"/>
      <c r="G37" s="24"/>
      <c r="H37" s="24"/>
      <c r="I37" s="24"/>
      <c r="J37" s="24"/>
      <c r="K37" s="24"/>
      <c r="L37" s="24"/>
      <c r="M37" s="24"/>
    </row>
    <row r="38" spans="1:13">
      <c r="D38" s="23"/>
    </row>
    <row r="39" spans="1:13" ht="16.5" thickBot="1">
      <c r="B39" s="26"/>
      <c r="C39" s="24"/>
      <c r="D39" s="23"/>
    </row>
    <row r="40" spans="1:13" ht="16.5" thickBot="1">
      <c r="A40" s="27">
        <f>SUM(C6)</f>
        <v>12</v>
      </c>
      <c r="B40" s="28" t="s">
        <v>866</v>
      </c>
      <c r="C40" s="29">
        <f>SUM(C31)-C37</f>
        <v>0</v>
      </c>
      <c r="D40" s="23"/>
    </row>
    <row r="41" spans="1:13">
      <c r="B41" s="9"/>
      <c r="C41" s="20"/>
    </row>
    <row r="43" spans="1:13">
      <c r="B43" s="9"/>
      <c r="C43" s="68"/>
    </row>
    <row r="45" spans="1:13">
      <c r="B45" s="9"/>
      <c r="C45" s="20"/>
    </row>
  </sheetData>
  <mergeCells count="3">
    <mergeCell ref="C1:I1"/>
    <mergeCell ref="B3:C3"/>
    <mergeCell ref="D3:J3"/>
  </mergeCells>
  <printOptions horizontalCentered="1" verticalCentered="1"/>
  <pageMargins left="0.5" right="0.5" top="1.18" bottom="0.61" header="0.52" footer="0.25"/>
  <pageSetup scale="62"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169281" r:id="rId5" name="Button 1">
              <controlPr defaultSize="0" print="0" autoFill="0" autoPict="0" macro="[0]!PLCOMPARISONS_Button20_Click">
                <anchor moveWithCells="1">
                  <from>
                    <xdr:col>0</xdr:col>
                    <xdr:colOff>28575</xdr:colOff>
                    <xdr:row>0</xdr:row>
                    <xdr:rowOff>85725</xdr:rowOff>
                  </from>
                  <to>
                    <xdr:col>0</xdr:col>
                    <xdr:colOff>2400300</xdr:colOff>
                    <xdr:row>1</xdr:row>
                    <xdr:rowOff>95250</xdr:rowOff>
                  </to>
                </anchor>
              </controlPr>
            </control>
          </mc:Choice>
        </mc:AlternateContent>
        <mc:AlternateContent xmlns:mc="http://schemas.openxmlformats.org/markup-compatibility/2006">
          <mc:Choice Requires="x14">
            <control shapeId="3169282" r:id="rId6" name="Button 2">
              <controlPr defaultSize="0" print="0" autoFill="0" autoPict="0" macro="[0]!print_sheet">
                <anchor moveWithCells="1">
                  <from>
                    <xdr:col>11</xdr:col>
                    <xdr:colOff>666750</xdr:colOff>
                    <xdr:row>0</xdr:row>
                    <xdr:rowOff>114300</xdr:rowOff>
                  </from>
                  <to>
                    <xdr:col>12</xdr:col>
                    <xdr:colOff>600075</xdr:colOff>
                    <xdr:row>2</xdr:row>
                    <xdr:rowOff>114300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88">
    <tabColor indexed="61"/>
    <pageSetUpPr fitToPage="1"/>
  </sheetPr>
  <dimension ref="A1:M45"/>
  <sheetViews>
    <sheetView showGridLines="0" showRowColHeaders="0" showRuler="0" view="pageLayout" zoomScale="70" zoomScaleNormal="75" zoomScalePageLayoutView="70" workbookViewId="0"/>
  </sheetViews>
  <sheetFormatPr defaultColWidth="9.140625" defaultRowHeight="12.75"/>
  <cols>
    <col min="1" max="1" width="38.140625" bestFit="1" customWidth="1"/>
    <col min="2" max="2" width="44.42578125" customWidth="1"/>
    <col min="3" max="3" width="18.7109375" bestFit="1" customWidth="1"/>
    <col min="4" max="4" width="9.7109375" style="19" customWidth="1"/>
    <col min="5" max="5" width="3.7109375" customWidth="1"/>
    <col min="6" max="6" width="18.7109375" bestFit="1" customWidth="1"/>
    <col min="7" max="7" width="9.7109375" customWidth="1"/>
    <col min="8" max="8" width="3.7109375" customWidth="1"/>
    <col min="9" max="9" width="18.7109375" bestFit="1" customWidth="1"/>
    <col min="10" max="10" width="9.7109375" customWidth="1"/>
    <col min="11" max="11" width="3.7109375" customWidth="1"/>
    <col min="12" max="12" width="18.7109375" bestFit="1" customWidth="1"/>
    <col min="13" max="13" width="9.7109375" customWidth="1"/>
  </cols>
  <sheetData>
    <row r="1" spans="1:13" ht="26.1" customHeight="1">
      <c r="C1" s="1227" t="str">
        <f>REPT('BASIC CLIENT INFO'!B2,1)</f>
        <v/>
      </c>
      <c r="D1" s="1227"/>
      <c r="E1" s="1227"/>
      <c r="F1" s="1227"/>
      <c r="G1" s="1227"/>
      <c r="H1" s="1227"/>
      <c r="I1" s="1227"/>
    </row>
    <row r="2" spans="1:13" ht="26.1" customHeight="1">
      <c r="A2" s="5" t="s">
        <v>860</v>
      </c>
      <c r="C2" s="195"/>
      <c r="D2" s="196" t="str">
        <f>REPT('BASIC CLIENT INFO'!B3,1)</f>
        <v>Survey #</v>
      </c>
      <c r="E2" s="195"/>
      <c r="F2" s="194" t="str">
        <f>REPT('BASIC CLIENT INFO'!D3,1)</f>
        <v/>
      </c>
    </row>
    <row r="3" spans="1:13" ht="26.1" customHeight="1">
      <c r="A3" s="5" t="s">
        <v>861</v>
      </c>
      <c r="B3" s="1244" t="s">
        <v>872</v>
      </c>
      <c r="C3" s="1244"/>
      <c r="D3" s="1245" t="str">
        <f>REPT('P&amp;L COMPARISONS'!A22,1)</f>
        <v>Shop Supplies</v>
      </c>
      <c r="E3" s="1245"/>
      <c r="F3" s="1245"/>
      <c r="G3" s="1245"/>
      <c r="H3" s="1245"/>
      <c r="I3" s="1245"/>
      <c r="J3" s="1245"/>
      <c r="K3" s="191"/>
      <c r="L3" s="191"/>
      <c r="M3" s="191"/>
    </row>
    <row r="4" spans="1:13" ht="26.1" customHeight="1" thickBot="1">
      <c r="A4" s="5" t="s">
        <v>862</v>
      </c>
      <c r="C4" s="195"/>
      <c r="D4" s="197"/>
      <c r="E4" s="191"/>
      <c r="F4" s="195"/>
    </row>
    <row r="5" spans="1:13" ht="16.5" thickBot="1">
      <c r="B5" s="5" t="s">
        <v>224</v>
      </c>
      <c r="C5" s="10">
        <f>SUM('P&amp;L COMPARISONS'!B5)</f>
        <v>2025</v>
      </c>
      <c r="D5" s="18"/>
      <c r="F5" s="6">
        <f>SUM('P&amp;L COMPARISONS'!E5)</f>
        <v>2024</v>
      </c>
      <c r="G5" s="21"/>
      <c r="I5" s="6">
        <f>SUM('P&amp;L COMPARISONS'!H5)</f>
        <v>2023</v>
      </c>
      <c r="J5" s="21"/>
      <c r="L5" s="6">
        <f>SUM('P&amp;L COMPARISONS'!K5)</f>
        <v>2022</v>
      </c>
      <c r="M5" s="21"/>
    </row>
    <row r="6" spans="1:13">
      <c r="B6" s="5" t="s">
        <v>243</v>
      </c>
      <c r="C6" s="12">
        <f>SUM('P&amp;L COMPARISONS'!B6)</f>
        <v>12</v>
      </c>
      <c r="D6" s="18"/>
      <c r="F6" s="11">
        <f>SUM('P&amp;L COMPARISONS'!E6)</f>
        <v>12</v>
      </c>
      <c r="G6" s="21"/>
      <c r="I6" s="11">
        <f>SUM('P&amp;L COMPARISONS'!H6)</f>
        <v>12</v>
      </c>
      <c r="J6" s="21"/>
      <c r="L6" s="11">
        <f>SUM('P&amp;L COMPARISONS'!K6)</f>
        <v>12</v>
      </c>
      <c r="M6" s="22"/>
    </row>
    <row r="8" spans="1:13" ht="15.75">
      <c r="B8" s="3" t="s">
        <v>246</v>
      </c>
      <c r="C8" s="25">
        <f>SUM('P&amp;L COMPARISONS'!B8)</f>
        <v>0</v>
      </c>
      <c r="D8" s="40"/>
      <c r="E8" s="3"/>
      <c r="F8" s="25">
        <f>SUM('P&amp;L COMPARISONS'!E8)</f>
        <v>0</v>
      </c>
      <c r="G8" s="3"/>
      <c r="H8" s="3"/>
      <c r="I8" s="25">
        <f>SUM('P&amp;L COMPARISONS'!H8)</f>
        <v>0</v>
      </c>
      <c r="J8" s="3"/>
      <c r="K8" s="3"/>
      <c r="L8" s="25">
        <f>SUM('P&amp;L COMPARISONS'!K8)</f>
        <v>0</v>
      </c>
      <c r="M8" s="24"/>
    </row>
    <row r="9" spans="1:13" ht="15.75">
      <c r="B9" s="24"/>
      <c r="C9" s="3"/>
      <c r="D9" s="40"/>
      <c r="E9" s="3"/>
      <c r="F9" s="3"/>
      <c r="G9" s="3"/>
      <c r="H9" s="3"/>
      <c r="I9" s="3"/>
      <c r="J9" s="3"/>
      <c r="K9" s="3"/>
      <c r="L9" s="3"/>
      <c r="M9" s="24"/>
    </row>
    <row r="10" spans="1:13" ht="15.75">
      <c r="A10" s="3" t="s">
        <v>858</v>
      </c>
      <c r="B10" s="3" t="str">
        <f>REPT('P&amp;L COMPARISONS'!A22,1)</f>
        <v>Shop Supplies</v>
      </c>
      <c r="C10" s="25">
        <f>SUM('P&amp;L COMPARISONS'!B22)</f>
        <v>0</v>
      </c>
      <c r="D10" s="41">
        <f>IFERROR(SUM(C10)/C8,0)</f>
        <v>0</v>
      </c>
      <c r="E10" s="3"/>
      <c r="F10" s="25">
        <f>SUM('P&amp;L COMPARISONS'!E22)</f>
        <v>0</v>
      </c>
      <c r="G10" s="41">
        <f>IFERROR(SUM(F10)/F8,0)</f>
        <v>0</v>
      </c>
      <c r="H10" s="3"/>
      <c r="I10" s="25">
        <f>SUM('P&amp;L COMPARISONS'!H22)</f>
        <v>0</v>
      </c>
      <c r="J10" s="41">
        <f>IFERROR(SUM(I10)/I8,0)</f>
        <v>0</v>
      </c>
      <c r="K10" s="3"/>
      <c r="L10" s="25">
        <f>SUM('P&amp;L COMPARISONS'!K22)</f>
        <v>0</v>
      </c>
      <c r="M10" s="41">
        <f>IFERROR(SUM(L10)/L8,0)</f>
        <v>0</v>
      </c>
    </row>
    <row r="11" spans="1:13" ht="15.75">
      <c r="A11" s="3"/>
      <c r="B11" s="24"/>
      <c r="C11" s="3"/>
      <c r="D11" s="40"/>
      <c r="E11" s="3"/>
      <c r="F11" s="3"/>
      <c r="G11" s="3"/>
      <c r="H11" s="3"/>
      <c r="I11" s="3"/>
      <c r="J11" s="3"/>
      <c r="K11" s="3"/>
      <c r="L11" s="3"/>
      <c r="M11" s="24"/>
    </row>
    <row r="12" spans="1:13" ht="15.75">
      <c r="A12" s="3" t="s">
        <v>863</v>
      </c>
      <c r="B12" s="3" t="str">
        <f>REPT('P&amp;L COMPARISONS'!A22,1)</f>
        <v>Shop Supplies</v>
      </c>
      <c r="C12" s="122">
        <f>IFERROR(SUM(C8)/C10,0)</f>
        <v>0</v>
      </c>
      <c r="D12" s="40"/>
      <c r="E12" s="3"/>
      <c r="F12" s="122">
        <f>IFERROR(SUM(F8)/F10,0)</f>
        <v>0</v>
      </c>
      <c r="G12" s="3"/>
      <c r="H12" s="3"/>
      <c r="I12" s="122">
        <f>IFERROR(SUM(I8)/I10,0)</f>
        <v>0</v>
      </c>
      <c r="J12" s="3"/>
      <c r="K12" s="3"/>
      <c r="L12" s="122">
        <f>IFERROR(SUM(L8)/L10,0)</f>
        <v>0</v>
      </c>
      <c r="M12" s="24"/>
    </row>
    <row r="13" spans="1:13" ht="15.75">
      <c r="A13" s="3"/>
      <c r="B13" s="24"/>
      <c r="C13" s="3"/>
      <c r="D13" s="40"/>
      <c r="E13" s="3"/>
      <c r="F13" s="3"/>
      <c r="G13" s="3"/>
      <c r="H13" s="3"/>
      <c r="I13" s="3"/>
      <c r="J13" s="3"/>
      <c r="K13" s="3"/>
      <c r="L13" s="3"/>
      <c r="M13" s="24"/>
    </row>
    <row r="14" spans="1:13" ht="15.75">
      <c r="A14" s="3"/>
      <c r="B14" s="123"/>
      <c r="C14" s="69"/>
      <c r="D14" s="124"/>
      <c r="E14" s="69"/>
      <c r="F14" s="69"/>
      <c r="G14" s="69"/>
      <c r="H14" s="69"/>
      <c r="I14" s="69"/>
      <c r="J14" s="69"/>
      <c r="K14" s="69"/>
      <c r="L14" s="69"/>
      <c r="M14" s="24"/>
    </row>
    <row r="15" spans="1:13" ht="15.75">
      <c r="A15" s="3" t="s">
        <v>864</v>
      </c>
      <c r="B15" s="3" t="str">
        <f>REPT('P&amp;L COMPARISONS'!A22,1)</f>
        <v>Shop Supplies</v>
      </c>
      <c r="C15" s="25">
        <f>MAX(C12,F12,I12,L12)</f>
        <v>0</v>
      </c>
      <c r="D15" s="40"/>
      <c r="E15" s="3"/>
      <c r="F15" s="3"/>
      <c r="G15" s="3"/>
      <c r="H15" s="3"/>
      <c r="I15" s="3"/>
      <c r="J15" s="3"/>
      <c r="K15" s="3"/>
      <c r="L15" s="3"/>
      <c r="M15" s="24"/>
    </row>
    <row r="16" spans="1:13" ht="15.75">
      <c r="A16" s="3"/>
      <c r="B16" s="24"/>
      <c r="C16" s="3"/>
      <c r="D16" s="40"/>
      <c r="E16" s="3"/>
      <c r="F16" s="3"/>
      <c r="G16" s="3"/>
      <c r="H16" s="3"/>
      <c r="I16" s="3"/>
      <c r="J16" s="3"/>
      <c r="K16" s="3"/>
      <c r="L16" s="3"/>
      <c r="M16" s="24"/>
    </row>
    <row r="17" spans="1:13" ht="15.75">
      <c r="A17" s="3" t="s">
        <v>865</v>
      </c>
      <c r="B17" s="3" t="str">
        <f>REPT('P&amp;L COMPARISONS'!A22,1)</f>
        <v>Shop Supplies</v>
      </c>
      <c r="C17" s="25">
        <f>SUM(C12)</f>
        <v>0</v>
      </c>
      <c r="D17" s="40"/>
      <c r="E17" s="3"/>
      <c r="F17" s="3"/>
      <c r="G17" s="3"/>
      <c r="H17" s="3"/>
      <c r="I17" s="3"/>
      <c r="J17" s="3"/>
      <c r="K17" s="3"/>
      <c r="L17" s="3"/>
      <c r="M17" s="24"/>
    </row>
    <row r="18" spans="1:13" ht="15.75">
      <c r="B18" s="24"/>
      <c r="C18" s="3"/>
      <c r="D18" s="40"/>
      <c r="E18" s="3"/>
      <c r="F18" s="3"/>
      <c r="G18" s="3"/>
      <c r="H18" s="3"/>
      <c r="I18" s="3"/>
      <c r="J18" s="3"/>
      <c r="K18" s="3"/>
      <c r="L18" s="3"/>
      <c r="M18" s="24"/>
    </row>
    <row r="19" spans="1:13" ht="15.75">
      <c r="A19" s="3" t="s">
        <v>867</v>
      </c>
      <c r="B19" s="3" t="str">
        <f>REPT('P&amp;L COMPARISONS'!A22,1)</f>
        <v>Shop Supplies</v>
      </c>
      <c r="C19" s="25">
        <f>SUM(C15-C17)</f>
        <v>0</v>
      </c>
      <c r="D19" s="40"/>
      <c r="E19" s="3"/>
      <c r="F19" s="3"/>
      <c r="G19" s="3"/>
      <c r="H19" s="3"/>
      <c r="I19" s="3"/>
      <c r="J19" s="3"/>
      <c r="K19" s="3"/>
      <c r="L19" s="3"/>
      <c r="M19" s="24"/>
    </row>
    <row r="20" spans="1:13" ht="15.75">
      <c r="A20" s="3" t="s">
        <v>859</v>
      </c>
      <c r="B20" s="3"/>
      <c r="C20" s="25">
        <f>SUM(C10)</f>
        <v>0</v>
      </c>
      <c r="D20" s="40"/>
      <c r="E20" s="3"/>
      <c r="F20" s="3"/>
      <c r="G20" s="3"/>
      <c r="H20" s="3"/>
      <c r="I20" s="3"/>
      <c r="J20" s="3"/>
      <c r="K20" s="3"/>
      <c r="L20" s="3"/>
      <c r="M20" s="24"/>
    </row>
    <row r="21" spans="1:13" ht="15.75">
      <c r="B21" s="3"/>
      <c r="C21" s="3"/>
      <c r="D21" s="40"/>
      <c r="E21" s="3"/>
      <c r="F21" s="3"/>
      <c r="G21" s="3"/>
      <c r="H21" s="3"/>
      <c r="I21" s="3"/>
      <c r="J21" s="3"/>
      <c r="K21" s="3"/>
      <c r="L21" s="3"/>
      <c r="M21" s="24"/>
    </row>
    <row r="22" spans="1:13" ht="15.75">
      <c r="A22" s="3" t="s">
        <v>869</v>
      </c>
      <c r="B22" s="3" t="str">
        <f>REPT('P&amp;L COMPARISONS'!A22,1)</f>
        <v>Shop Supplies</v>
      </c>
      <c r="C22" s="42">
        <f>SUM(C20)*C19</f>
        <v>0</v>
      </c>
      <c r="D22" s="40"/>
      <c r="E22" s="3"/>
      <c r="F22" s="3"/>
      <c r="G22" s="3"/>
      <c r="H22" s="3"/>
      <c r="I22" s="3"/>
      <c r="J22" s="3"/>
      <c r="K22" s="3"/>
      <c r="L22" s="3"/>
      <c r="M22" s="24"/>
    </row>
    <row r="23" spans="1:13" ht="15">
      <c r="B23" s="24"/>
      <c r="C23" s="24"/>
      <c r="D23" s="43"/>
      <c r="E23" s="24"/>
      <c r="F23" s="24"/>
      <c r="G23" s="24"/>
      <c r="H23" s="24"/>
      <c r="I23" s="24"/>
      <c r="J23" s="24"/>
      <c r="K23" s="24"/>
      <c r="L23" s="24"/>
      <c r="M23" s="24"/>
    </row>
    <row r="24" spans="1:13" ht="15.75">
      <c r="B24" s="51" t="s">
        <v>255</v>
      </c>
      <c r="C24" s="25"/>
      <c r="D24" s="44"/>
      <c r="E24" s="24"/>
      <c r="F24" s="24"/>
      <c r="G24" s="24"/>
      <c r="H24" s="24"/>
      <c r="I24" s="24"/>
      <c r="J24" s="24"/>
      <c r="K24" s="24"/>
      <c r="L24" s="24"/>
      <c r="M24" s="24"/>
    </row>
    <row r="25" spans="1:13" ht="15">
      <c r="B25" s="24"/>
      <c r="C25" s="24"/>
      <c r="D25" s="44"/>
      <c r="E25" s="24"/>
      <c r="F25" s="24"/>
      <c r="G25" s="24"/>
      <c r="H25" s="24"/>
      <c r="I25" s="24"/>
      <c r="J25" s="24"/>
      <c r="K25" s="24"/>
      <c r="L25" s="24"/>
      <c r="M25" s="24"/>
    </row>
    <row r="26" spans="1:13" ht="15">
      <c r="B26" s="52" t="s">
        <v>338</v>
      </c>
      <c r="C26" s="125">
        <f>SUM(C22)*D26</f>
        <v>0</v>
      </c>
      <c r="D26" s="48">
        <f>SUM('P&amp;L COMPARISONS'!C11)</f>
        <v>0</v>
      </c>
      <c r="E26" s="24"/>
      <c r="F26" s="24"/>
      <c r="G26" s="24"/>
      <c r="H26" s="24"/>
      <c r="I26" s="24"/>
      <c r="J26" s="24"/>
      <c r="K26" s="24"/>
      <c r="L26" s="24"/>
      <c r="M26" s="24"/>
    </row>
    <row r="27" spans="1:13" ht="15">
      <c r="B27" s="52" t="s">
        <v>256</v>
      </c>
      <c r="C27" s="125">
        <f>SUM(C22)*D27</f>
        <v>0</v>
      </c>
      <c r="D27" s="48">
        <f>SUM('P&amp;L COMPARISONS'!C12)</f>
        <v>0</v>
      </c>
      <c r="E27" s="24"/>
      <c r="F27" s="24"/>
      <c r="G27" s="24"/>
      <c r="H27" s="24"/>
      <c r="I27" s="24"/>
      <c r="J27" s="24"/>
      <c r="K27" s="24"/>
      <c r="L27" s="24"/>
      <c r="M27" s="24"/>
    </row>
    <row r="28" spans="1:13" ht="15">
      <c r="B28" s="52" t="str">
        <f>REPT('P&amp;L COMPARISONS'!A13,1)</f>
        <v>Payroll Taxes</v>
      </c>
      <c r="C28" s="125">
        <f>SUM(C22)*D28</f>
        <v>0</v>
      </c>
      <c r="D28" s="48">
        <f>SUM('P&amp;L COMPARISONS'!C13)</f>
        <v>0</v>
      </c>
      <c r="E28" s="24"/>
      <c r="F28" s="24"/>
      <c r="G28" s="24"/>
      <c r="H28" s="24"/>
      <c r="I28" s="24"/>
      <c r="J28" s="24"/>
      <c r="K28" s="24"/>
      <c r="L28" s="24"/>
      <c r="M28" s="24"/>
    </row>
    <row r="29" spans="1:13" ht="15">
      <c r="B29" s="52" t="s">
        <v>257</v>
      </c>
      <c r="C29" s="125">
        <f>SUM(C22)*D29</f>
        <v>0</v>
      </c>
      <c r="D29" s="48">
        <f>SUM('P&amp;L COMPARISONS'!C14)</f>
        <v>0</v>
      </c>
      <c r="E29" s="24"/>
      <c r="F29" s="24"/>
      <c r="G29" s="24"/>
      <c r="H29" s="24"/>
      <c r="I29" s="24"/>
      <c r="J29" s="24"/>
      <c r="K29" s="24"/>
      <c r="L29" s="24"/>
      <c r="M29" s="24"/>
    </row>
    <row r="30" spans="1:13" ht="15">
      <c r="B30" s="52" t="s">
        <v>261</v>
      </c>
      <c r="C30" s="125">
        <f>SUM(C26:C29)</f>
        <v>0</v>
      </c>
      <c r="D30" s="48">
        <f>SUM(D27:D29)</f>
        <v>0</v>
      </c>
      <c r="E30" s="24"/>
      <c r="F30" s="24"/>
      <c r="G30" s="24"/>
      <c r="H30" s="24"/>
      <c r="I30" s="24"/>
      <c r="J30" s="24"/>
      <c r="K30" s="24"/>
      <c r="L30" s="24"/>
      <c r="M30" s="24"/>
    </row>
    <row r="31" spans="1:13" ht="15.75">
      <c r="B31" s="3" t="s">
        <v>262</v>
      </c>
      <c r="C31" s="42">
        <f>SUM(C22-C30)</f>
        <v>0</v>
      </c>
      <c r="D31" s="44"/>
      <c r="E31" s="24"/>
      <c r="F31" s="24"/>
      <c r="G31" s="24"/>
      <c r="H31" s="24"/>
      <c r="I31" s="24"/>
      <c r="J31" s="24"/>
      <c r="K31" s="24"/>
      <c r="L31" s="24"/>
      <c r="M31" s="24"/>
    </row>
    <row r="32" spans="1:13" ht="15">
      <c r="B32" s="24"/>
      <c r="C32" s="24"/>
      <c r="D32" s="44"/>
      <c r="E32" s="24"/>
      <c r="F32" s="24"/>
      <c r="G32" s="24"/>
      <c r="H32" s="24"/>
      <c r="I32" s="24"/>
      <c r="J32" s="24"/>
      <c r="K32" s="24"/>
      <c r="L32" s="24"/>
      <c r="M32" s="24"/>
    </row>
    <row r="33" spans="1:13" ht="15">
      <c r="B33" s="51" t="s">
        <v>258</v>
      </c>
      <c r="C33" s="24"/>
      <c r="D33" s="44"/>
      <c r="E33" s="24"/>
      <c r="F33" s="24"/>
      <c r="G33" s="24"/>
      <c r="H33" s="24"/>
      <c r="I33" s="24"/>
      <c r="J33" s="24"/>
      <c r="K33" s="24"/>
      <c r="L33" s="24"/>
      <c r="M33" s="24"/>
    </row>
    <row r="34" spans="1:13" ht="15">
      <c r="B34" s="24"/>
      <c r="C34" s="24"/>
      <c r="D34" s="44"/>
      <c r="E34" s="24"/>
      <c r="F34" s="24"/>
      <c r="G34" s="24"/>
      <c r="H34" s="24"/>
      <c r="I34" s="24"/>
      <c r="J34" s="24"/>
      <c r="K34" s="24"/>
      <c r="L34" s="24"/>
      <c r="M34" s="24"/>
    </row>
    <row r="35" spans="1:13" ht="15">
      <c r="B35" s="52" t="s">
        <v>873</v>
      </c>
      <c r="C35" s="47">
        <f>SUM(C22)*D35</f>
        <v>0</v>
      </c>
      <c r="D35" s="48">
        <f>SUM('P&amp;L COMPARISONS'!C25)-'P&amp;L COMPARISONS'!C21</f>
        <v>0</v>
      </c>
      <c r="E35" s="24"/>
      <c r="F35" s="24"/>
      <c r="G35" s="24"/>
      <c r="H35" s="24"/>
      <c r="I35" s="24"/>
      <c r="J35" s="24"/>
      <c r="K35" s="24"/>
      <c r="L35" s="24"/>
      <c r="M35" s="24"/>
    </row>
    <row r="36" spans="1:13" ht="15">
      <c r="B36" s="52" t="s">
        <v>260</v>
      </c>
      <c r="C36" s="125">
        <f>SUM(C22*D36)</f>
        <v>0</v>
      </c>
      <c r="D36" s="48">
        <f>SUM('P&amp;L COMPARISONS'!C34)/4</f>
        <v>0</v>
      </c>
      <c r="E36" s="24"/>
      <c r="F36" s="24"/>
      <c r="G36" s="24"/>
      <c r="H36" s="24"/>
      <c r="I36" s="24"/>
      <c r="J36" s="24"/>
      <c r="K36" s="24"/>
      <c r="L36" s="24"/>
      <c r="M36" s="24"/>
    </row>
    <row r="37" spans="1:13" ht="15.75">
      <c r="B37" s="24"/>
      <c r="C37" s="25">
        <f>SUM(C35:C36)</f>
        <v>0</v>
      </c>
      <c r="D37" s="44"/>
      <c r="E37" s="24"/>
      <c r="F37" s="24"/>
      <c r="G37" s="24"/>
      <c r="H37" s="24"/>
      <c r="I37" s="24"/>
      <c r="J37" s="24"/>
      <c r="K37" s="24"/>
      <c r="L37" s="24"/>
      <c r="M37" s="24"/>
    </row>
    <row r="38" spans="1:13">
      <c r="D38" s="23"/>
    </row>
    <row r="39" spans="1:13" ht="16.5" thickBot="1">
      <c r="B39" s="26"/>
      <c r="C39" s="24"/>
      <c r="D39" s="23"/>
    </row>
    <row r="40" spans="1:13" ht="16.5" thickBot="1">
      <c r="A40" s="27">
        <f>SUM(C6)</f>
        <v>12</v>
      </c>
      <c r="B40" s="28" t="s">
        <v>866</v>
      </c>
      <c r="C40" s="29">
        <f>SUM(C31)-C37</f>
        <v>0</v>
      </c>
      <c r="D40" s="23"/>
    </row>
    <row r="41" spans="1:13">
      <c r="B41" s="9"/>
      <c r="C41" s="20"/>
    </row>
    <row r="43" spans="1:13">
      <c r="B43" s="9"/>
      <c r="C43" s="68"/>
    </row>
    <row r="45" spans="1:13">
      <c r="B45" s="9"/>
      <c r="C45" s="20"/>
    </row>
  </sheetData>
  <mergeCells count="3">
    <mergeCell ref="C1:I1"/>
    <mergeCell ref="B3:C3"/>
    <mergeCell ref="D3:J3"/>
  </mergeCells>
  <printOptions horizontalCentered="1" verticalCentered="1"/>
  <pageMargins left="0.5" right="0.5" top="1.18" bottom="0.61" header="0.52" footer="0.25"/>
  <pageSetup scale="62"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170305" r:id="rId5" name="Button 1">
              <controlPr defaultSize="0" print="0" autoFill="0" autoPict="0" macro="[0]!PLCOMPARISONS_Button20_Click">
                <anchor moveWithCells="1">
                  <from>
                    <xdr:col>0</xdr:col>
                    <xdr:colOff>19050</xdr:colOff>
                    <xdr:row>0</xdr:row>
                    <xdr:rowOff>38100</xdr:rowOff>
                  </from>
                  <to>
                    <xdr:col>0</xdr:col>
                    <xdr:colOff>1600200</xdr:colOff>
                    <xdr:row>1</xdr:row>
                    <xdr:rowOff>47625</xdr:rowOff>
                  </to>
                </anchor>
              </controlPr>
            </control>
          </mc:Choice>
        </mc:AlternateContent>
        <mc:AlternateContent xmlns:mc="http://schemas.openxmlformats.org/markup-compatibility/2006">
          <mc:Choice Requires="x14">
            <control shapeId="3170306" r:id="rId6" name="Button 2">
              <controlPr defaultSize="0" print="0" autoFill="0" autoPict="0" macro="[0]!print_sheet">
                <anchor moveWithCells="1">
                  <from>
                    <xdr:col>11</xdr:col>
                    <xdr:colOff>704850</xdr:colOff>
                    <xdr:row>0</xdr:row>
                    <xdr:rowOff>161925</xdr:rowOff>
                  </from>
                  <to>
                    <xdr:col>12</xdr:col>
                    <xdr:colOff>657225</xdr:colOff>
                    <xdr:row>2</xdr:row>
                    <xdr:rowOff>66675</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89">
    <tabColor indexed="61"/>
    <pageSetUpPr fitToPage="1"/>
  </sheetPr>
  <dimension ref="A1:M45"/>
  <sheetViews>
    <sheetView showGridLines="0" showRowColHeaders="0" showRuler="0" view="pageLayout" zoomScale="70" zoomScaleNormal="75" zoomScalePageLayoutView="70" workbookViewId="0"/>
  </sheetViews>
  <sheetFormatPr defaultColWidth="9.140625" defaultRowHeight="12.75"/>
  <cols>
    <col min="1" max="1" width="38.140625" bestFit="1" customWidth="1"/>
    <col min="2" max="2" width="44.42578125" customWidth="1"/>
    <col min="3" max="3" width="18.7109375" bestFit="1" customWidth="1"/>
    <col min="4" max="4" width="9.7109375" style="19" customWidth="1"/>
    <col min="5" max="5" width="3.7109375" customWidth="1"/>
    <col min="6" max="6" width="18.7109375" bestFit="1" customWidth="1"/>
    <col min="7" max="7" width="9.7109375" customWidth="1"/>
    <col min="8" max="8" width="3.7109375" customWidth="1"/>
    <col min="9" max="9" width="18.7109375" bestFit="1" customWidth="1"/>
    <col min="10" max="10" width="9.7109375" customWidth="1"/>
    <col min="11" max="11" width="3.7109375" customWidth="1"/>
    <col min="12" max="12" width="18.7109375" bestFit="1" customWidth="1"/>
    <col min="13" max="13" width="9.7109375" customWidth="1"/>
  </cols>
  <sheetData>
    <row r="1" spans="1:13" ht="26.1" customHeight="1">
      <c r="C1" s="1227" t="str">
        <f>REPT('BASIC CLIENT INFO'!B2,1)</f>
        <v/>
      </c>
      <c r="D1" s="1227"/>
      <c r="E1" s="1227"/>
      <c r="F1" s="1227"/>
      <c r="G1" s="1227"/>
      <c r="H1" s="1227"/>
      <c r="I1" s="1227"/>
    </row>
    <row r="2" spans="1:13" ht="26.1" customHeight="1">
      <c r="A2" s="5" t="s">
        <v>860</v>
      </c>
      <c r="C2" s="195"/>
      <c r="D2" s="196" t="str">
        <f>REPT('BASIC CLIENT INFO'!B3,1)</f>
        <v>Survey #</v>
      </c>
      <c r="E2" s="195"/>
      <c r="F2" s="194" t="str">
        <f>REPT('BASIC CLIENT INFO'!D3,1)</f>
        <v/>
      </c>
    </row>
    <row r="3" spans="1:13" ht="26.1" customHeight="1">
      <c r="A3" s="5" t="s">
        <v>861</v>
      </c>
      <c r="B3" s="1244" t="s">
        <v>872</v>
      </c>
      <c r="C3" s="1244"/>
      <c r="D3" s="1245" t="str">
        <f>REPT('P&amp;L COMPARISONS'!A23,1)</f>
        <v>Dues &amp; Subscriptions</v>
      </c>
      <c r="E3" s="1245"/>
      <c r="F3" s="1245"/>
      <c r="G3" s="1245"/>
      <c r="H3" s="1245"/>
      <c r="I3" s="1245"/>
      <c r="J3" s="1245"/>
      <c r="K3" s="191"/>
      <c r="L3" s="191"/>
      <c r="M3" s="191"/>
    </row>
    <row r="4" spans="1:13" ht="26.1" customHeight="1" thickBot="1">
      <c r="A4" s="5" t="s">
        <v>862</v>
      </c>
      <c r="C4" s="195"/>
      <c r="D4" s="197"/>
      <c r="E4" s="191"/>
      <c r="F4" s="195"/>
    </row>
    <row r="5" spans="1:13" ht="16.5" thickBot="1">
      <c r="B5" s="5" t="s">
        <v>224</v>
      </c>
      <c r="C5" s="10">
        <f>SUM('P&amp;L COMPARISONS'!B5)</f>
        <v>2025</v>
      </c>
      <c r="D5" s="18"/>
      <c r="F5" s="6">
        <f>SUM('P&amp;L COMPARISONS'!E5)</f>
        <v>2024</v>
      </c>
      <c r="G5" s="21"/>
      <c r="I5" s="6">
        <f>SUM('P&amp;L COMPARISONS'!H5)</f>
        <v>2023</v>
      </c>
      <c r="J5" s="21"/>
      <c r="L5" s="6">
        <f>SUM('P&amp;L COMPARISONS'!K5)</f>
        <v>2022</v>
      </c>
      <c r="M5" s="21"/>
    </row>
    <row r="6" spans="1:13">
      <c r="B6" s="5" t="s">
        <v>243</v>
      </c>
      <c r="C6" s="12">
        <f>SUM('P&amp;L COMPARISONS'!B6)</f>
        <v>12</v>
      </c>
      <c r="D6" s="18"/>
      <c r="F6" s="11">
        <f>SUM('P&amp;L COMPARISONS'!E6)</f>
        <v>12</v>
      </c>
      <c r="G6" s="21"/>
      <c r="I6" s="11">
        <f>SUM('P&amp;L COMPARISONS'!H6)</f>
        <v>12</v>
      </c>
      <c r="J6" s="21"/>
      <c r="L6" s="11">
        <f>SUM('P&amp;L COMPARISONS'!K6)</f>
        <v>12</v>
      </c>
      <c r="M6" s="22"/>
    </row>
    <row r="8" spans="1:13" ht="15.75">
      <c r="B8" s="3" t="s">
        <v>246</v>
      </c>
      <c r="C8" s="25">
        <f>SUM('P&amp;L COMPARISONS'!B8)</f>
        <v>0</v>
      </c>
      <c r="D8" s="40"/>
      <c r="E8" s="3"/>
      <c r="F8" s="25">
        <f>SUM('P&amp;L COMPARISONS'!E8)</f>
        <v>0</v>
      </c>
      <c r="G8" s="3"/>
      <c r="H8" s="3"/>
      <c r="I8" s="25">
        <f>SUM('P&amp;L COMPARISONS'!H8)</f>
        <v>0</v>
      </c>
      <c r="J8" s="3"/>
      <c r="K8" s="3"/>
      <c r="L8" s="25">
        <f>SUM('P&amp;L COMPARISONS'!K8)</f>
        <v>0</v>
      </c>
      <c r="M8" s="24"/>
    </row>
    <row r="9" spans="1:13" ht="15.75">
      <c r="B9" s="24"/>
      <c r="C9" s="3"/>
      <c r="D9" s="40"/>
      <c r="E9" s="3"/>
      <c r="F9" s="3"/>
      <c r="G9" s="3"/>
      <c r="H9" s="3"/>
      <c r="I9" s="3"/>
      <c r="J9" s="3"/>
      <c r="K9" s="3"/>
      <c r="L9" s="3"/>
      <c r="M9" s="24"/>
    </row>
    <row r="10" spans="1:13" ht="15.75">
      <c r="A10" s="3" t="s">
        <v>858</v>
      </c>
      <c r="B10" s="3" t="str">
        <f>REPT('P&amp;L COMPARISONS'!A23,1)</f>
        <v>Dues &amp; Subscriptions</v>
      </c>
      <c r="C10" s="25">
        <f>SUM('P&amp;L COMPARISONS'!B23)</f>
        <v>0</v>
      </c>
      <c r="D10" s="41">
        <f>IFERROR(SUM(C10)/C8,0)</f>
        <v>0</v>
      </c>
      <c r="E10" s="3"/>
      <c r="F10" s="25">
        <f>SUM('P&amp;L COMPARISONS'!E23)</f>
        <v>0</v>
      </c>
      <c r="G10" s="41">
        <f>IFERROR(SUM(F10)/F8,0)</f>
        <v>0</v>
      </c>
      <c r="H10" s="3"/>
      <c r="I10" s="25">
        <f>SUM('P&amp;L COMPARISONS'!H23)</f>
        <v>0</v>
      </c>
      <c r="J10" s="41">
        <f>IFERROR(SUM(I10)/I8,0)</f>
        <v>0</v>
      </c>
      <c r="K10" s="3"/>
      <c r="L10" s="25">
        <f>SUM('P&amp;L COMPARISONS'!K23)</f>
        <v>0</v>
      </c>
      <c r="M10" s="41">
        <f>IFERROR(SUM(L10)/L8,0)</f>
        <v>0</v>
      </c>
    </row>
    <row r="11" spans="1:13" ht="15.75">
      <c r="A11" s="3"/>
      <c r="B11" s="24"/>
      <c r="C11" s="3"/>
      <c r="D11" s="40"/>
      <c r="E11" s="3"/>
      <c r="F11" s="3"/>
      <c r="G11" s="3"/>
      <c r="H11" s="3"/>
      <c r="I11" s="3"/>
      <c r="J11" s="3"/>
      <c r="K11" s="3"/>
      <c r="L11" s="3"/>
      <c r="M11" s="24"/>
    </row>
    <row r="12" spans="1:13" ht="15.75">
      <c r="A12" s="3" t="s">
        <v>863</v>
      </c>
      <c r="B12" s="3" t="str">
        <f>REPT('P&amp;L COMPARISONS'!A23,1)</f>
        <v>Dues &amp; Subscriptions</v>
      </c>
      <c r="C12" s="122">
        <f>IFERROR(SUM(C8)/C10,0)</f>
        <v>0</v>
      </c>
      <c r="D12" s="40"/>
      <c r="E12" s="3"/>
      <c r="F12" s="122">
        <f>IFERROR(SUM(F8)/F10,0)</f>
        <v>0</v>
      </c>
      <c r="G12" s="3"/>
      <c r="H12" s="3"/>
      <c r="I12" s="122">
        <f>IFERROR(SUM(I8)/I10,0)</f>
        <v>0</v>
      </c>
      <c r="J12" s="3"/>
      <c r="K12" s="3"/>
      <c r="L12" s="122">
        <f>IFERROR(SUM(L8)/L10,0)</f>
        <v>0</v>
      </c>
      <c r="M12" s="24"/>
    </row>
    <row r="13" spans="1:13" ht="15.75">
      <c r="A13" s="3"/>
      <c r="B13" s="24"/>
      <c r="C13" s="3"/>
      <c r="D13" s="40"/>
      <c r="E13" s="3"/>
      <c r="F13" s="3"/>
      <c r="G13" s="3"/>
      <c r="H13" s="3"/>
      <c r="I13" s="3"/>
      <c r="J13" s="3"/>
      <c r="K13" s="3"/>
      <c r="L13" s="3"/>
      <c r="M13" s="24"/>
    </row>
    <row r="14" spans="1:13" ht="15.75">
      <c r="A14" s="3"/>
      <c r="B14" s="123"/>
      <c r="C14" s="69"/>
      <c r="D14" s="124"/>
      <c r="E14" s="69"/>
      <c r="F14" s="69"/>
      <c r="G14" s="69"/>
      <c r="H14" s="69"/>
      <c r="I14" s="69"/>
      <c r="J14" s="69"/>
      <c r="K14" s="69"/>
      <c r="L14" s="69"/>
      <c r="M14" s="24"/>
    </row>
    <row r="15" spans="1:13" ht="15.75">
      <c r="A15" s="3" t="s">
        <v>864</v>
      </c>
      <c r="B15" s="3" t="str">
        <f>REPT('P&amp;L COMPARISONS'!A23,1)</f>
        <v>Dues &amp; Subscriptions</v>
      </c>
      <c r="C15" s="25">
        <f>MAX(C12,F12,I12,L12)</f>
        <v>0</v>
      </c>
      <c r="D15" s="40"/>
      <c r="E15" s="3"/>
      <c r="F15" s="3"/>
      <c r="G15" s="3"/>
      <c r="H15" s="3"/>
      <c r="I15" s="3"/>
      <c r="J15" s="3"/>
      <c r="K15" s="3"/>
      <c r="L15" s="3"/>
      <c r="M15" s="24"/>
    </row>
    <row r="16" spans="1:13" ht="15.75">
      <c r="A16" s="3"/>
      <c r="B16" s="24"/>
      <c r="C16" s="3"/>
      <c r="D16" s="40"/>
      <c r="E16" s="3"/>
      <c r="F16" s="3"/>
      <c r="G16" s="3"/>
      <c r="H16" s="3"/>
      <c r="I16" s="3"/>
      <c r="J16" s="3"/>
      <c r="K16" s="3"/>
      <c r="L16" s="3"/>
      <c r="M16" s="24"/>
    </row>
    <row r="17" spans="1:13" ht="15.75">
      <c r="A17" s="3" t="s">
        <v>865</v>
      </c>
      <c r="B17" s="3" t="str">
        <f>REPT('P&amp;L COMPARISONS'!A23,1)</f>
        <v>Dues &amp; Subscriptions</v>
      </c>
      <c r="C17" s="25">
        <f>SUM(C12)</f>
        <v>0</v>
      </c>
      <c r="D17" s="40"/>
      <c r="E17" s="3"/>
      <c r="F17" s="3"/>
      <c r="G17" s="3"/>
      <c r="H17" s="3"/>
      <c r="I17" s="3"/>
      <c r="J17" s="3"/>
      <c r="K17" s="3"/>
      <c r="L17" s="3"/>
      <c r="M17" s="24"/>
    </row>
    <row r="18" spans="1:13" ht="15.75">
      <c r="B18" s="24"/>
      <c r="C18" s="3"/>
      <c r="D18" s="40"/>
      <c r="E18" s="3"/>
      <c r="F18" s="3"/>
      <c r="G18" s="3"/>
      <c r="H18" s="3"/>
      <c r="I18" s="3"/>
      <c r="J18" s="3"/>
      <c r="K18" s="3"/>
      <c r="L18" s="3"/>
      <c r="M18" s="24"/>
    </row>
    <row r="19" spans="1:13" ht="15.75">
      <c r="A19" s="3" t="s">
        <v>867</v>
      </c>
      <c r="B19" s="3" t="str">
        <f>REPT('P&amp;L COMPARISONS'!A23,1)</f>
        <v>Dues &amp; Subscriptions</v>
      </c>
      <c r="C19" s="25">
        <f>SUM(C15-C17)</f>
        <v>0</v>
      </c>
      <c r="D19" s="40"/>
      <c r="E19" s="3"/>
      <c r="F19" s="3"/>
      <c r="G19" s="3"/>
      <c r="H19" s="3"/>
      <c r="I19" s="3"/>
      <c r="J19" s="3"/>
      <c r="K19" s="3"/>
      <c r="L19" s="3"/>
      <c r="M19" s="24"/>
    </row>
    <row r="20" spans="1:13" ht="15.75">
      <c r="A20" s="3" t="s">
        <v>859</v>
      </c>
      <c r="B20" s="3"/>
      <c r="C20" s="25">
        <f>SUM(C10)</f>
        <v>0</v>
      </c>
      <c r="D20" s="40"/>
      <c r="E20" s="3"/>
      <c r="F20" s="3"/>
      <c r="G20" s="3"/>
      <c r="H20" s="3"/>
      <c r="I20" s="3"/>
      <c r="J20" s="3"/>
      <c r="K20" s="3"/>
      <c r="L20" s="3"/>
      <c r="M20" s="24"/>
    </row>
    <row r="21" spans="1:13" ht="15.75">
      <c r="B21" s="3"/>
      <c r="C21" s="3"/>
      <c r="D21" s="40"/>
      <c r="E21" s="3"/>
      <c r="F21" s="3"/>
      <c r="G21" s="3"/>
      <c r="H21" s="3"/>
      <c r="I21" s="3"/>
      <c r="J21" s="3"/>
      <c r="K21" s="3"/>
      <c r="L21" s="3"/>
      <c r="M21" s="24"/>
    </row>
    <row r="22" spans="1:13" ht="15.75">
      <c r="A22" s="3" t="s">
        <v>869</v>
      </c>
      <c r="B22" s="3" t="str">
        <f>REPT('P&amp;L COMPARISONS'!A23,1)</f>
        <v>Dues &amp; Subscriptions</v>
      </c>
      <c r="C22" s="42">
        <f>SUM(C20)*C19</f>
        <v>0</v>
      </c>
      <c r="D22" s="40"/>
      <c r="E22" s="3"/>
      <c r="F22" s="3"/>
      <c r="G22" s="3"/>
      <c r="H22" s="3"/>
      <c r="I22" s="3"/>
      <c r="J22" s="3"/>
      <c r="K22" s="3"/>
      <c r="L22" s="3"/>
      <c r="M22" s="24"/>
    </row>
    <row r="23" spans="1:13" ht="15">
      <c r="B23" s="24"/>
      <c r="C23" s="24"/>
      <c r="D23" s="43"/>
      <c r="E23" s="24"/>
      <c r="F23" s="24"/>
      <c r="G23" s="24"/>
      <c r="H23" s="24"/>
      <c r="I23" s="24"/>
      <c r="J23" s="24"/>
      <c r="K23" s="24"/>
      <c r="L23" s="24"/>
      <c r="M23" s="24"/>
    </row>
    <row r="24" spans="1:13" ht="15.75">
      <c r="B24" s="51" t="s">
        <v>255</v>
      </c>
      <c r="C24" s="25"/>
      <c r="D24" s="44"/>
      <c r="E24" s="24"/>
      <c r="F24" s="24"/>
      <c r="G24" s="24"/>
      <c r="H24" s="24"/>
      <c r="I24" s="24"/>
      <c r="J24" s="24"/>
      <c r="K24" s="24"/>
      <c r="L24" s="24"/>
      <c r="M24" s="24"/>
    </row>
    <row r="25" spans="1:13" ht="15">
      <c r="B25" s="24"/>
      <c r="C25" s="24"/>
      <c r="D25" s="44"/>
      <c r="E25" s="24"/>
      <c r="F25" s="24"/>
      <c r="G25" s="24"/>
      <c r="H25" s="24"/>
      <c r="I25" s="24"/>
      <c r="J25" s="24"/>
      <c r="K25" s="24"/>
      <c r="L25" s="24"/>
      <c r="M25" s="24"/>
    </row>
    <row r="26" spans="1:13" ht="15">
      <c r="B26" s="52" t="s">
        <v>338</v>
      </c>
      <c r="C26" s="125">
        <f>SUM(C22)*D26</f>
        <v>0</v>
      </c>
      <c r="D26" s="48">
        <f>SUM('P&amp;L COMPARISONS'!C11)</f>
        <v>0</v>
      </c>
      <c r="E26" s="24"/>
      <c r="F26" s="24"/>
      <c r="G26" s="24"/>
      <c r="H26" s="24"/>
      <c r="I26" s="24"/>
      <c r="J26" s="24"/>
      <c r="K26" s="24"/>
      <c r="L26" s="24"/>
      <c r="M26" s="24"/>
    </row>
    <row r="27" spans="1:13" ht="15">
      <c r="B27" s="52" t="s">
        <v>256</v>
      </c>
      <c r="C27" s="125">
        <f>SUM(C22)*D27</f>
        <v>0</v>
      </c>
      <c r="D27" s="48">
        <f>SUM('P&amp;L COMPARISONS'!C12)</f>
        <v>0</v>
      </c>
      <c r="E27" s="24"/>
      <c r="F27" s="24"/>
      <c r="G27" s="24"/>
      <c r="H27" s="24"/>
      <c r="I27" s="24"/>
      <c r="J27" s="24"/>
      <c r="K27" s="24"/>
      <c r="L27" s="24"/>
      <c r="M27" s="24"/>
    </row>
    <row r="28" spans="1:13" ht="15">
      <c r="B28" s="52" t="str">
        <f>REPT('P&amp;L COMPARISONS'!A13,1)</f>
        <v>Payroll Taxes</v>
      </c>
      <c r="C28" s="125">
        <f>SUM(C22)*D28</f>
        <v>0</v>
      </c>
      <c r="D28" s="48">
        <f>SUM('P&amp;L COMPARISONS'!C13)</f>
        <v>0</v>
      </c>
      <c r="E28" s="24"/>
      <c r="F28" s="24"/>
      <c r="G28" s="24"/>
      <c r="H28" s="24"/>
      <c r="I28" s="24"/>
      <c r="J28" s="24"/>
      <c r="K28" s="24"/>
      <c r="L28" s="24"/>
      <c r="M28" s="24"/>
    </row>
    <row r="29" spans="1:13" ht="15">
      <c r="B29" s="52" t="s">
        <v>257</v>
      </c>
      <c r="C29" s="125">
        <f>SUM(C22)*D29</f>
        <v>0</v>
      </c>
      <c r="D29" s="48">
        <f>SUM('P&amp;L COMPARISONS'!C14)</f>
        <v>0</v>
      </c>
      <c r="E29" s="24"/>
      <c r="F29" s="24"/>
      <c r="G29" s="24"/>
      <c r="H29" s="24"/>
      <c r="I29" s="24"/>
      <c r="J29" s="24"/>
      <c r="K29" s="24"/>
      <c r="L29" s="24"/>
      <c r="M29" s="24"/>
    </row>
    <row r="30" spans="1:13" ht="15">
      <c r="B30" s="52" t="s">
        <v>261</v>
      </c>
      <c r="C30" s="125">
        <f>SUM(C26:C29)</f>
        <v>0</v>
      </c>
      <c r="D30" s="48">
        <f>SUM(D27:D29)</f>
        <v>0</v>
      </c>
      <c r="E30" s="24"/>
      <c r="F30" s="24"/>
      <c r="G30" s="24"/>
      <c r="H30" s="24"/>
      <c r="I30" s="24"/>
      <c r="J30" s="24"/>
      <c r="K30" s="24"/>
      <c r="L30" s="24"/>
      <c r="M30" s="24"/>
    </row>
    <row r="31" spans="1:13" ht="15.75">
      <c r="B31" s="3" t="s">
        <v>262</v>
      </c>
      <c r="C31" s="42">
        <f>SUM(C22-C30)</f>
        <v>0</v>
      </c>
      <c r="D31" s="44"/>
      <c r="E31" s="24"/>
      <c r="F31" s="24"/>
      <c r="G31" s="24"/>
      <c r="H31" s="24"/>
      <c r="I31" s="24"/>
      <c r="J31" s="24"/>
      <c r="K31" s="24"/>
      <c r="L31" s="24"/>
      <c r="M31" s="24"/>
    </row>
    <row r="32" spans="1:13" ht="15">
      <c r="B32" s="24"/>
      <c r="C32" s="24"/>
      <c r="D32" s="44"/>
      <c r="E32" s="24"/>
      <c r="F32" s="24"/>
      <c r="G32" s="24"/>
      <c r="H32" s="24"/>
      <c r="I32" s="24"/>
      <c r="J32" s="24"/>
      <c r="K32" s="24"/>
      <c r="L32" s="24"/>
      <c r="M32" s="24"/>
    </row>
    <row r="33" spans="1:13" ht="15">
      <c r="B33" s="51" t="s">
        <v>258</v>
      </c>
      <c r="C33" s="24"/>
      <c r="D33" s="44"/>
      <c r="E33" s="24"/>
      <c r="F33" s="24"/>
      <c r="G33" s="24"/>
      <c r="H33" s="24"/>
      <c r="I33" s="24"/>
      <c r="J33" s="24"/>
      <c r="K33" s="24"/>
      <c r="L33" s="24"/>
      <c r="M33" s="24"/>
    </row>
    <row r="34" spans="1:13" ht="15">
      <c r="B34" s="24"/>
      <c r="C34" s="24"/>
      <c r="D34" s="44"/>
      <c r="E34" s="24"/>
      <c r="F34" s="24"/>
      <c r="G34" s="24"/>
      <c r="H34" s="24"/>
      <c r="I34" s="24"/>
      <c r="J34" s="24"/>
      <c r="K34" s="24"/>
      <c r="L34" s="24"/>
      <c r="M34" s="24"/>
    </row>
    <row r="35" spans="1:13" ht="15">
      <c r="B35" s="52" t="s">
        <v>873</v>
      </c>
      <c r="C35" s="47">
        <f>SUM(C22)*D35</f>
        <v>0</v>
      </c>
      <c r="D35" s="48">
        <f>SUM('P&amp;L COMPARISONS'!C25)-'P&amp;L COMPARISONS'!C21</f>
        <v>0</v>
      </c>
      <c r="E35" s="24"/>
      <c r="F35" s="24"/>
      <c r="G35" s="24"/>
      <c r="H35" s="24"/>
      <c r="I35" s="24"/>
      <c r="J35" s="24"/>
      <c r="K35" s="24"/>
      <c r="L35" s="24"/>
      <c r="M35" s="24"/>
    </row>
    <row r="36" spans="1:13" ht="15">
      <c r="B36" s="52" t="s">
        <v>260</v>
      </c>
      <c r="C36" s="125">
        <f>SUM(C22*D36)</f>
        <v>0</v>
      </c>
      <c r="D36" s="48">
        <f>SUM('P&amp;L COMPARISONS'!C34)/4</f>
        <v>0</v>
      </c>
      <c r="E36" s="24"/>
      <c r="F36" s="24"/>
      <c r="G36" s="24"/>
      <c r="H36" s="24"/>
      <c r="I36" s="24"/>
      <c r="J36" s="24"/>
      <c r="K36" s="24"/>
      <c r="L36" s="24"/>
      <c r="M36" s="24"/>
    </row>
    <row r="37" spans="1:13" ht="15.75">
      <c r="B37" s="24"/>
      <c r="C37" s="25">
        <f>SUM(C35:C36)</f>
        <v>0</v>
      </c>
      <c r="D37" s="44"/>
      <c r="E37" s="24"/>
      <c r="F37" s="24"/>
      <c r="G37" s="24"/>
      <c r="H37" s="24"/>
      <c r="I37" s="24"/>
      <c r="J37" s="24"/>
      <c r="K37" s="24"/>
      <c r="L37" s="24"/>
      <c r="M37" s="24"/>
    </row>
    <row r="38" spans="1:13">
      <c r="D38" s="23"/>
    </row>
    <row r="39" spans="1:13" ht="16.5" thickBot="1">
      <c r="B39" s="26"/>
      <c r="C39" s="24"/>
      <c r="D39" s="23"/>
    </row>
    <row r="40" spans="1:13" ht="16.5" thickBot="1">
      <c r="A40" s="27">
        <f>SUM(C6)</f>
        <v>12</v>
      </c>
      <c r="B40" s="28" t="s">
        <v>866</v>
      </c>
      <c r="C40" s="29">
        <f>SUM(C31)-C37</f>
        <v>0</v>
      </c>
      <c r="D40" s="23"/>
    </row>
    <row r="41" spans="1:13">
      <c r="B41" s="9"/>
      <c r="C41" s="20"/>
    </row>
    <row r="43" spans="1:13">
      <c r="B43" s="9"/>
      <c r="C43" s="68"/>
    </row>
    <row r="45" spans="1:13">
      <c r="B45" s="9"/>
      <c r="C45" s="20"/>
    </row>
  </sheetData>
  <mergeCells count="3">
    <mergeCell ref="C1:I1"/>
    <mergeCell ref="B3:C3"/>
    <mergeCell ref="D3:J3"/>
  </mergeCells>
  <printOptions horizontalCentered="1" verticalCentered="1"/>
  <pageMargins left="0.5" right="0.5" top="1.18" bottom="0.61" header="0.52" footer="0.25"/>
  <pageSetup scale="62"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171329" r:id="rId5" name="Button 1">
              <controlPr defaultSize="0" print="0" autoFill="0" autoPict="0" macro="[0]!PLCOMPARISONS_Button20_Click">
                <anchor moveWithCells="1">
                  <from>
                    <xdr:col>0</xdr:col>
                    <xdr:colOff>19050</xdr:colOff>
                    <xdr:row>0</xdr:row>
                    <xdr:rowOff>38100</xdr:rowOff>
                  </from>
                  <to>
                    <xdr:col>0</xdr:col>
                    <xdr:colOff>1524000</xdr:colOff>
                    <xdr:row>1</xdr:row>
                    <xdr:rowOff>19050</xdr:rowOff>
                  </to>
                </anchor>
              </controlPr>
            </control>
          </mc:Choice>
        </mc:AlternateContent>
        <mc:AlternateContent xmlns:mc="http://schemas.openxmlformats.org/markup-compatibility/2006">
          <mc:Choice Requires="x14">
            <control shapeId="3171330" r:id="rId6" name="Button 2">
              <controlPr defaultSize="0" print="0" autoFill="0" autoPict="0" macro="[0]!print_sheet">
                <anchor moveWithCells="1">
                  <from>
                    <xdr:col>11</xdr:col>
                    <xdr:colOff>714375</xdr:colOff>
                    <xdr:row>0</xdr:row>
                    <xdr:rowOff>180975</xdr:rowOff>
                  </from>
                  <to>
                    <xdr:col>12</xdr:col>
                    <xdr:colOff>552450</xdr:colOff>
                    <xdr:row>2</xdr:row>
                    <xdr:rowOff>28575</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8">
    <tabColor indexed="61"/>
    <pageSetUpPr fitToPage="1"/>
  </sheetPr>
  <dimension ref="A2:N33"/>
  <sheetViews>
    <sheetView showGridLines="0" showRowColHeaders="0" showRuler="0" view="pageLayout" zoomScale="70" zoomScaleNormal="75" zoomScalePageLayoutView="70" workbookViewId="0">
      <selection activeCell="N15" sqref="N15"/>
    </sheetView>
  </sheetViews>
  <sheetFormatPr defaultColWidth="9.140625" defaultRowHeight="15"/>
  <cols>
    <col min="1" max="1" width="5.5703125" style="84" customWidth="1"/>
    <col min="2" max="4" width="9.140625" style="84"/>
    <col min="5" max="5" width="40.5703125" style="84" customWidth="1"/>
    <col min="6" max="7" width="9.140625" style="84"/>
    <col min="8" max="8" width="11.28515625" style="84" customWidth="1"/>
    <col min="9" max="10" width="9.140625" style="84"/>
    <col min="11" max="11" width="22.5703125" style="84" customWidth="1"/>
    <col min="12" max="13" width="9.140625" style="84"/>
    <col min="14" max="14" width="13.28515625" style="84" customWidth="1"/>
    <col min="15" max="16384" width="9.140625" style="84"/>
  </cols>
  <sheetData>
    <row r="2" spans="1:14" ht="24.75" customHeight="1">
      <c r="E2" s="1180" t="str">
        <f>REPT('BASIC CLIENT INFO'!B2,1)</f>
        <v/>
      </c>
      <c r="F2" s="1180"/>
      <c r="G2" s="1180"/>
      <c r="H2" s="1180"/>
      <c r="I2" s="1180"/>
      <c r="J2" s="1180"/>
    </row>
    <row r="3" spans="1:14" ht="6" customHeight="1"/>
    <row r="4" spans="1:14" ht="18">
      <c r="B4" s="31"/>
      <c r="F4" s="36" t="str">
        <f>REPT('BASIC CLIENT INFO'!B3,1)</f>
        <v>Survey #</v>
      </c>
      <c r="G4" s="3" t="str">
        <f>REPT('BASIC CLIENT INFO'!D3,1)</f>
        <v/>
      </c>
      <c r="J4" s="158"/>
    </row>
    <row r="6" spans="1:14" ht="20.25">
      <c r="D6" s="230" t="s">
        <v>619</v>
      </c>
    </row>
    <row r="9" spans="1:14" ht="15.75" thickBot="1"/>
    <row r="10" spans="1:14" ht="15.75" thickBot="1">
      <c r="A10" s="229" t="s">
        <v>602</v>
      </c>
      <c r="B10" s="84" t="s">
        <v>597</v>
      </c>
      <c r="F10" s="229" t="s">
        <v>613</v>
      </c>
      <c r="K10" s="234"/>
    </row>
    <row r="11" spans="1:14" ht="15.75" thickBot="1">
      <c r="A11" s="229"/>
      <c r="K11" s="89"/>
    </row>
    <row r="12" spans="1:14" ht="15.75" thickBot="1">
      <c r="A12" s="229" t="s">
        <v>603</v>
      </c>
      <c r="B12" s="84" t="s">
        <v>598</v>
      </c>
      <c r="I12" s="235" t="s">
        <v>611</v>
      </c>
      <c r="K12" s="236"/>
      <c r="N12" s="132"/>
    </row>
    <row r="13" spans="1:14" ht="15.75" thickBot="1">
      <c r="A13" s="229"/>
      <c r="K13" s="89"/>
    </row>
    <row r="14" spans="1:14" ht="15.75" thickBot="1">
      <c r="A14" s="229" t="s">
        <v>604</v>
      </c>
      <c r="B14" s="84" t="s">
        <v>599</v>
      </c>
      <c r="F14" s="229" t="s">
        <v>613</v>
      </c>
      <c r="H14" s="76"/>
      <c r="K14" s="234"/>
    </row>
    <row r="15" spans="1:14" ht="15.75" thickBot="1">
      <c r="A15" s="229"/>
      <c r="H15" s="76"/>
      <c r="K15" s="89"/>
    </row>
    <row r="16" spans="1:14" ht="15.75" thickBot="1">
      <c r="A16" s="229" t="s">
        <v>605</v>
      </c>
      <c r="B16" s="84" t="s">
        <v>600</v>
      </c>
      <c r="F16" s="229" t="s">
        <v>613</v>
      </c>
      <c r="K16" s="234">
        <f>SUM(('P&amp;L COMPARISONS'!B31/'P&amp;L COMPARISONS'!B6*12)+'P&amp;L COMPARISONS'!E31+'P&amp;L COMPARISONS'!H31)/3</f>
        <v>0</v>
      </c>
    </row>
    <row r="17" spans="1:14" ht="15.75" thickBot="1">
      <c r="A17" s="229"/>
      <c r="K17" s="89"/>
    </row>
    <row r="18" spans="1:14" ht="15.75" thickBot="1">
      <c r="A18" s="229" t="s">
        <v>606</v>
      </c>
      <c r="B18" s="84" t="s">
        <v>601</v>
      </c>
      <c r="F18" s="229" t="s">
        <v>613</v>
      </c>
      <c r="K18" s="234">
        <f>SUM(('P&amp;L COMPARISONS'!B30/'P&amp;L COMPARISONS'!B6*12)+('P&amp;L COMPARISONS'!E30+'P&amp;L COMPARISONS'!H30))/3</f>
        <v>0</v>
      </c>
    </row>
    <row r="19" spans="1:14">
      <c r="K19" s="89"/>
    </row>
    <row r="20" spans="1:14" ht="15.75" thickBot="1">
      <c r="K20" s="89"/>
    </row>
    <row r="21" spans="1:14" ht="16.5" thickBot="1">
      <c r="H21" s="150" t="s">
        <v>607</v>
      </c>
      <c r="I21" s="9" t="s">
        <v>612</v>
      </c>
      <c r="K21" s="237">
        <f>SUM(K14,K16,K18)</f>
        <v>0</v>
      </c>
    </row>
    <row r="22" spans="1:14">
      <c r="E22" s="580" t="s">
        <v>97</v>
      </c>
    </row>
    <row r="24" spans="1:14" ht="16.5" thickBot="1">
      <c r="F24" s="1233" t="s">
        <v>608</v>
      </c>
      <c r="G24" s="1233"/>
      <c r="I24" s="1233" t="s">
        <v>609</v>
      </c>
      <c r="J24" s="1233"/>
    </row>
    <row r="25" spans="1:14" ht="16.5" thickBot="1">
      <c r="B25" s="3" t="s">
        <v>610</v>
      </c>
      <c r="F25" s="1234">
        <f>SUM(K21*2.5)</f>
        <v>0</v>
      </c>
      <c r="G25" s="1235"/>
      <c r="H25" s="76" t="s">
        <v>623</v>
      </c>
      <c r="I25" s="1234">
        <f>SUM(K21)*6</f>
        <v>0</v>
      </c>
      <c r="J25" s="1235"/>
    </row>
    <row r="27" spans="1:14" ht="15.75">
      <c r="B27" s="3" t="s">
        <v>614</v>
      </c>
      <c r="F27" s="1232"/>
      <c r="G27" s="1232"/>
      <c r="I27" s="1232"/>
      <c r="J27" s="1232"/>
    </row>
    <row r="29" spans="1:14" ht="15.75">
      <c r="F29" s="1232"/>
      <c r="G29" s="1232"/>
      <c r="I29" s="1232"/>
      <c r="J29" s="1232"/>
    </row>
    <row r="30" spans="1:14" ht="15.75">
      <c r="B30" s="238" t="s">
        <v>615</v>
      </c>
    </row>
    <row r="32" spans="1:14">
      <c r="B32" s="83" t="s">
        <v>1053</v>
      </c>
      <c r="C32" s="83"/>
      <c r="D32" s="83"/>
      <c r="E32" s="83"/>
      <c r="F32" s="83"/>
      <c r="G32" s="83"/>
      <c r="H32" s="83"/>
      <c r="I32" s="83"/>
      <c r="J32" s="83"/>
      <c r="K32" s="83"/>
      <c r="L32" s="83"/>
      <c r="M32" s="83"/>
      <c r="N32" s="83"/>
    </row>
    <row r="33" spans="2:14">
      <c r="B33" s="83" t="s">
        <v>884</v>
      </c>
      <c r="C33" s="83"/>
      <c r="D33" s="83"/>
      <c r="E33" s="83"/>
      <c r="F33" s="83"/>
      <c r="G33" s="83"/>
      <c r="H33" s="83"/>
      <c r="I33" s="83"/>
      <c r="J33" s="83"/>
      <c r="K33" s="83"/>
      <c r="L33" s="83"/>
      <c r="M33" s="83"/>
      <c r="N33" s="83"/>
    </row>
  </sheetData>
  <mergeCells count="9">
    <mergeCell ref="E2:J2"/>
    <mergeCell ref="F27:G27"/>
    <mergeCell ref="I27:J27"/>
    <mergeCell ref="F29:G29"/>
    <mergeCell ref="I29:J29"/>
    <mergeCell ref="F24:G24"/>
    <mergeCell ref="I24:J24"/>
    <mergeCell ref="F25:G25"/>
    <mergeCell ref="I25:J25"/>
  </mergeCells>
  <phoneticPr fontId="3" type="noConversion"/>
  <conditionalFormatting sqref="K14 K12 K16 K18 K21 I25:J25 F25:G25">
    <cfRule type="cellIs" dxfId="4" priority="1" stopIfTrue="1" operator="lessThanOrEqual">
      <formula>0</formula>
    </cfRule>
  </conditionalFormatting>
  <printOptions horizontalCentered="1" verticalCentered="1"/>
  <pageMargins left="0.5" right="0.5" top="1.18" bottom="0.61" header="0.52" footer="0.25"/>
  <pageSetup scale="74"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3793" r:id="rId5" name="Button 1">
              <controlPr defaultSize="0" print="0" autoFill="0" autoPict="0" macro="[0]!PLCOMPARISONS_Button20_Click">
                <anchor>
                  <from>
                    <xdr:col>0</xdr:col>
                    <xdr:colOff>19050</xdr:colOff>
                    <xdr:row>0</xdr:row>
                    <xdr:rowOff>28575</xdr:rowOff>
                  </from>
                  <to>
                    <xdr:col>2</xdr:col>
                    <xdr:colOff>352425</xdr:colOff>
                    <xdr:row>1</xdr:row>
                    <xdr:rowOff>247650</xdr:rowOff>
                  </to>
                </anchor>
              </controlPr>
            </control>
          </mc:Choice>
        </mc:AlternateContent>
        <mc:AlternateContent xmlns:mc="http://schemas.openxmlformats.org/markup-compatibility/2006">
          <mc:Choice Requires="x14">
            <control shapeId="33794" r:id="rId6" name="Button 2">
              <controlPr defaultSize="0" print="0" autoFill="0" autoPict="0" macro="[0]!print_sheet">
                <anchor>
                  <from>
                    <xdr:col>12</xdr:col>
                    <xdr:colOff>161925</xdr:colOff>
                    <xdr:row>0</xdr:row>
                    <xdr:rowOff>0</xdr:rowOff>
                  </from>
                  <to>
                    <xdr:col>13</xdr:col>
                    <xdr:colOff>819150</xdr:colOff>
                    <xdr:row>1</xdr:row>
                    <xdr:rowOff>276225</xdr:rowOff>
                  </to>
                </anchor>
              </controlPr>
            </control>
          </mc:Choice>
        </mc:AlternateContent>
      </controls>
    </mc:Choice>
  </mc:AlternateContent>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9">
    <tabColor indexed="61"/>
    <pageSetUpPr fitToPage="1"/>
  </sheetPr>
  <dimension ref="A2:N33"/>
  <sheetViews>
    <sheetView showGridLines="0" showRowColHeaders="0" showRuler="0" view="pageLayout" zoomScale="70" zoomScaleNormal="75" zoomScalePageLayoutView="70" workbookViewId="0"/>
  </sheetViews>
  <sheetFormatPr defaultColWidth="9.140625" defaultRowHeight="15"/>
  <cols>
    <col min="1" max="1" width="5.5703125" style="84" customWidth="1"/>
    <col min="2" max="4" width="9.140625" style="84"/>
    <col min="5" max="5" width="40.5703125" style="84" customWidth="1"/>
    <col min="6" max="7" width="9.140625" style="84"/>
    <col min="8" max="8" width="11.28515625" style="84" customWidth="1"/>
    <col min="9" max="10" width="9.140625" style="84"/>
    <col min="11" max="11" width="21.85546875" style="84" customWidth="1"/>
    <col min="12" max="13" width="9.140625" style="84"/>
    <col min="14" max="14" width="13.28515625" style="84" customWidth="1"/>
    <col min="15" max="16384" width="9.140625" style="84"/>
  </cols>
  <sheetData>
    <row r="2" spans="1:14" ht="24.75" customHeight="1">
      <c r="E2" s="1180" t="str">
        <f>REPT('BASIC CLIENT INFO'!B2,1)</f>
        <v/>
      </c>
      <c r="F2" s="1180"/>
      <c r="G2" s="1180"/>
      <c r="H2" s="1180"/>
      <c r="I2" s="1180"/>
      <c r="J2" s="1180"/>
    </row>
    <row r="3" spans="1:14" ht="5.25" customHeight="1"/>
    <row r="4" spans="1:14" ht="18">
      <c r="B4" s="31"/>
      <c r="F4" s="36" t="str">
        <f>REPT('BASIC CLIENT INFO'!B3,1)</f>
        <v>Survey #</v>
      </c>
      <c r="G4" s="3" t="str">
        <f>REPT('BASIC CLIENT INFO'!D3,1)</f>
        <v/>
      </c>
      <c r="J4" s="158"/>
    </row>
    <row r="6" spans="1:14" ht="20.25">
      <c r="C6" s="230" t="s">
        <v>618</v>
      </c>
    </row>
    <row r="9" spans="1:14" ht="15.75" thickBot="1"/>
    <row r="10" spans="1:14" ht="15.75" thickBot="1">
      <c r="A10" s="229" t="s">
        <v>602</v>
      </c>
      <c r="B10" s="84" t="s">
        <v>597</v>
      </c>
      <c r="F10" s="229" t="s">
        <v>613</v>
      </c>
      <c r="K10" s="234">
        <v>2400000</v>
      </c>
    </row>
    <row r="11" spans="1:14" ht="15.75" thickBot="1">
      <c r="A11" s="229"/>
      <c r="K11" s="89"/>
    </row>
    <row r="12" spans="1:14" ht="15.75" thickBot="1">
      <c r="A12" s="229" t="s">
        <v>603</v>
      </c>
      <c r="B12" s="84" t="s">
        <v>616</v>
      </c>
      <c r="I12" s="235"/>
      <c r="K12" s="240">
        <v>0.4</v>
      </c>
      <c r="N12" s="132"/>
    </row>
    <row r="13" spans="1:14" ht="15.75" thickBot="1">
      <c r="A13" s="229"/>
      <c r="K13" s="239"/>
    </row>
    <row r="14" spans="1:14" ht="15.75" thickBot="1">
      <c r="A14" s="229" t="s">
        <v>604</v>
      </c>
      <c r="B14" s="84" t="s">
        <v>617</v>
      </c>
      <c r="F14" s="229"/>
      <c r="H14" s="76"/>
      <c r="I14" s="235" t="s">
        <v>620</v>
      </c>
      <c r="K14" s="234">
        <v>0.32</v>
      </c>
    </row>
    <row r="15" spans="1:14" ht="15.75" thickBot="1">
      <c r="A15" s="229"/>
      <c r="H15" s="76"/>
      <c r="K15" s="89"/>
    </row>
    <row r="16" spans="1:14" ht="15.75" thickBot="1">
      <c r="A16" s="229" t="s">
        <v>605</v>
      </c>
      <c r="B16" s="84" t="s">
        <v>600</v>
      </c>
      <c r="F16" s="229" t="s">
        <v>613</v>
      </c>
      <c r="K16" s="234">
        <v>0</v>
      </c>
    </row>
    <row r="17" spans="1:14" ht="15.75" thickBot="1">
      <c r="A17" s="229"/>
      <c r="K17" s="89"/>
    </row>
    <row r="18" spans="1:14" ht="15.75" thickBot="1">
      <c r="A18" s="229" t="s">
        <v>606</v>
      </c>
      <c r="B18" s="84" t="s">
        <v>601</v>
      </c>
      <c r="F18" s="229" t="s">
        <v>613</v>
      </c>
      <c r="K18" s="234">
        <v>651000</v>
      </c>
    </row>
    <row r="19" spans="1:14">
      <c r="K19" s="89"/>
    </row>
    <row r="20" spans="1:14" ht="15.75" thickBot="1">
      <c r="K20" s="89"/>
    </row>
    <row r="21" spans="1:14" ht="16.5" thickBot="1">
      <c r="H21" s="150" t="s">
        <v>607</v>
      </c>
      <c r="I21" s="9" t="s">
        <v>612</v>
      </c>
      <c r="K21" s="237">
        <f>SUM(K14,K16,K18)</f>
        <v>651000.31999999995</v>
      </c>
    </row>
    <row r="22" spans="1:14">
      <c r="E22" s="580" t="s">
        <v>98</v>
      </c>
    </row>
    <row r="24" spans="1:14" ht="16.5" thickBot="1">
      <c r="F24" s="1233" t="s">
        <v>608</v>
      </c>
      <c r="G24" s="1233"/>
      <c r="I24" s="1233" t="s">
        <v>609</v>
      </c>
      <c r="J24" s="1233"/>
    </row>
    <row r="25" spans="1:14" ht="16.5" thickBot="1">
      <c r="B25" s="3" t="s">
        <v>610</v>
      </c>
      <c r="F25" s="1234">
        <f>SUM(K21*2.5)</f>
        <v>1627500.7999999998</v>
      </c>
      <c r="G25" s="1235"/>
      <c r="H25" s="76" t="s">
        <v>623</v>
      </c>
      <c r="I25" s="1234">
        <f>SUM(K21)*6</f>
        <v>3906001.92</v>
      </c>
      <c r="J25" s="1235"/>
    </row>
    <row r="27" spans="1:14" ht="15.75">
      <c r="B27" s="3" t="s">
        <v>614</v>
      </c>
      <c r="F27" s="1232"/>
      <c r="G27" s="1232"/>
      <c r="I27" s="1232"/>
      <c r="J27" s="1232"/>
    </row>
    <row r="29" spans="1:14" ht="15.75">
      <c r="F29" s="1232"/>
      <c r="G29" s="1232"/>
      <c r="I29" s="1232"/>
      <c r="J29" s="1232"/>
    </row>
    <row r="30" spans="1:14" ht="15.75">
      <c r="B30" s="238" t="s">
        <v>615</v>
      </c>
    </row>
    <row r="32" spans="1:14">
      <c r="B32" s="83" t="s">
        <v>1053</v>
      </c>
      <c r="C32" s="83"/>
      <c r="D32" s="83"/>
      <c r="E32" s="83"/>
      <c r="F32" s="83"/>
      <c r="G32" s="83"/>
      <c r="H32" s="83"/>
      <c r="I32" s="83"/>
      <c r="J32" s="83"/>
      <c r="K32" s="83"/>
      <c r="L32" s="83"/>
      <c r="M32" s="83"/>
      <c r="N32" s="83"/>
    </row>
    <row r="33" spans="2:14">
      <c r="B33" s="83" t="s">
        <v>884</v>
      </c>
      <c r="C33" s="83"/>
      <c r="D33" s="83"/>
      <c r="E33" s="83"/>
      <c r="F33" s="83"/>
      <c r="G33" s="83"/>
      <c r="H33" s="83"/>
      <c r="I33" s="83"/>
      <c r="J33" s="83"/>
      <c r="K33" s="83"/>
      <c r="L33" s="83"/>
      <c r="M33" s="83"/>
      <c r="N33" s="83"/>
    </row>
  </sheetData>
  <mergeCells count="9">
    <mergeCell ref="F29:G29"/>
    <mergeCell ref="I29:J29"/>
    <mergeCell ref="E2:J2"/>
    <mergeCell ref="F24:G24"/>
    <mergeCell ref="I24:J24"/>
    <mergeCell ref="F25:G25"/>
    <mergeCell ref="I25:J25"/>
    <mergeCell ref="F27:G27"/>
    <mergeCell ref="I27:J27"/>
  </mergeCells>
  <phoneticPr fontId="0" type="noConversion"/>
  <conditionalFormatting sqref="K14 K12 K16 K18 K21 I25:J25 F25:G25">
    <cfRule type="cellIs" dxfId="3" priority="1" stopIfTrue="1" operator="lessThanOrEqual">
      <formula>0</formula>
    </cfRule>
  </conditionalFormatting>
  <printOptions horizontalCentered="1" verticalCentered="1"/>
  <pageMargins left="0.5" right="0.5" top="1.18" bottom="0.61" header="0.52" footer="0.25"/>
  <pageSetup scale="74"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4817" r:id="rId5" name="Button 1">
              <controlPr defaultSize="0" print="0" autoFill="0" autoPict="0" macro="[0]!PLCOMPARISONS_Button20_Click">
                <anchor>
                  <from>
                    <xdr:col>0</xdr:col>
                    <xdr:colOff>19050</xdr:colOff>
                    <xdr:row>0</xdr:row>
                    <xdr:rowOff>28575</xdr:rowOff>
                  </from>
                  <to>
                    <xdr:col>2</xdr:col>
                    <xdr:colOff>476250</xdr:colOff>
                    <xdr:row>1</xdr:row>
                    <xdr:rowOff>295275</xdr:rowOff>
                  </to>
                </anchor>
              </controlPr>
            </control>
          </mc:Choice>
        </mc:AlternateContent>
        <mc:AlternateContent xmlns:mc="http://schemas.openxmlformats.org/markup-compatibility/2006">
          <mc:Choice Requires="x14">
            <control shapeId="34818" r:id="rId6" name="Button 2">
              <controlPr defaultSize="0" print="0" autoFill="0" autoPict="0" macro="[0]!print_sheet">
                <anchor>
                  <from>
                    <xdr:col>11</xdr:col>
                    <xdr:colOff>590550</xdr:colOff>
                    <xdr:row>1</xdr:row>
                    <xdr:rowOff>19050</xdr:rowOff>
                  </from>
                  <to>
                    <xdr:col>13</xdr:col>
                    <xdr:colOff>781050</xdr:colOff>
                    <xdr:row>3</xdr:row>
                    <xdr:rowOff>28575</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40">
    <tabColor indexed="13"/>
    <pageSetUpPr fitToPage="1"/>
  </sheetPr>
  <dimension ref="A1:V42"/>
  <sheetViews>
    <sheetView showGridLines="0" showRowColHeaders="0" showRuler="0" view="pageLayout" zoomScaleNormal="75" workbookViewId="0">
      <selection activeCell="B41" sqref="B41"/>
    </sheetView>
  </sheetViews>
  <sheetFormatPr defaultRowHeight="12.75"/>
  <cols>
    <col min="1" max="1" width="3.85546875" bestFit="1" customWidth="1"/>
    <col min="2" max="2" width="39.42578125" customWidth="1"/>
    <col min="3" max="12" width="5.7109375" customWidth="1"/>
    <col min="13" max="13" width="5" customWidth="1"/>
    <col min="14" max="14" width="6.5703125" customWidth="1"/>
    <col min="15" max="15" width="5.85546875" customWidth="1"/>
    <col min="16" max="16" width="6" customWidth="1"/>
    <col min="17" max="17" width="6.5703125" customWidth="1"/>
    <col min="18" max="20" width="6.28515625" customWidth="1"/>
  </cols>
  <sheetData>
    <row r="1" spans="1:22" ht="18">
      <c r="B1" s="264"/>
      <c r="C1" s="265"/>
      <c r="D1" s="265"/>
      <c r="E1" s="265"/>
      <c r="M1" s="265"/>
      <c r="N1" s="265"/>
      <c r="O1" s="265"/>
    </row>
    <row r="2" spans="1:22" ht="18">
      <c r="B2" s="264"/>
      <c r="C2" s="265"/>
      <c r="D2" s="265"/>
      <c r="E2" s="265"/>
      <c r="F2" s="265"/>
      <c r="H2" s="265"/>
      <c r="I2" s="265"/>
      <c r="J2" s="265"/>
      <c r="K2" s="265"/>
      <c r="L2" s="265"/>
      <c r="M2" s="265"/>
      <c r="N2" s="265"/>
    </row>
    <row r="3" spans="1:22" ht="26.25" customHeight="1">
      <c r="B3" s="264"/>
      <c r="C3" s="265"/>
      <c r="D3" s="1262" t="str">
        <f>REPT('BASIC CLIENT INFO'!B2,1)</f>
        <v/>
      </c>
      <c r="E3" s="1262"/>
      <c r="F3" s="1262"/>
      <c r="G3" s="1262"/>
      <c r="H3" s="1262"/>
      <c r="I3" s="1262"/>
      <c r="J3" s="1262"/>
      <c r="K3" s="1262"/>
      <c r="L3" s="1262"/>
      <c r="M3" s="1262"/>
      <c r="N3" s="266"/>
      <c r="O3" s="265"/>
    </row>
    <row r="4" spans="1:22" ht="5.25" customHeight="1">
      <c r="C4" s="246"/>
      <c r="D4" s="246"/>
      <c r="F4" s="265"/>
      <c r="H4" s="26"/>
      <c r="I4" s="246"/>
      <c r="K4" s="246"/>
      <c r="N4" s="244"/>
      <c r="O4" s="244"/>
      <c r="P4" s="244"/>
    </row>
    <row r="5" spans="1:22" ht="15" customHeight="1">
      <c r="B5" s="244"/>
      <c r="C5" s="246"/>
      <c r="D5" s="246"/>
      <c r="F5" s="265"/>
      <c r="H5" s="36" t="str">
        <f>REPT('BASIC CLIENT INFO'!B3,1)</f>
        <v>Survey #</v>
      </c>
      <c r="I5" s="1186" t="str">
        <f>REPT('BASIC CLIENT INFO'!D3,1)</f>
        <v/>
      </c>
      <c r="J5" s="1186"/>
      <c r="K5" s="1186"/>
      <c r="L5" s="1186"/>
      <c r="N5" s="267"/>
      <c r="O5" s="267"/>
      <c r="P5" s="268"/>
    </row>
    <row r="6" spans="1:22" ht="6" customHeight="1">
      <c r="B6" s="244"/>
      <c r="C6" s="246"/>
      <c r="D6" s="246"/>
      <c r="I6" s="246"/>
      <c r="J6" s="246"/>
      <c r="K6" s="246"/>
      <c r="N6" s="267"/>
      <c r="O6" s="267"/>
      <c r="P6" s="268"/>
    </row>
    <row r="7" spans="1:22" ht="18">
      <c r="B7" s="9" t="s">
        <v>173</v>
      </c>
      <c r="C7" s="90"/>
      <c r="D7" s="1263" t="s">
        <v>657</v>
      </c>
      <c r="E7" s="1263"/>
      <c r="F7" s="1263"/>
      <c r="G7" s="1263"/>
      <c r="H7" s="1263"/>
      <c r="I7" s="1263"/>
      <c r="J7" s="1263"/>
      <c r="K7" s="1263"/>
      <c r="L7" s="1263"/>
      <c r="M7" s="1263"/>
      <c r="N7" s="1263"/>
      <c r="O7" s="1263"/>
      <c r="P7" s="268"/>
      <c r="Q7" s="244"/>
    </row>
    <row r="8" spans="1:22" ht="12" customHeight="1" thickBot="1">
      <c r="B8" s="244"/>
      <c r="C8" s="90"/>
      <c r="G8" s="246"/>
      <c r="H8" s="246"/>
      <c r="I8" s="246"/>
      <c r="J8" s="246"/>
      <c r="K8" s="246"/>
      <c r="L8" s="244"/>
      <c r="M8" s="265"/>
      <c r="N8" s="265"/>
      <c r="O8" s="265"/>
      <c r="Q8" s="244"/>
    </row>
    <row r="9" spans="1:22" ht="17.25" customHeight="1" thickBot="1">
      <c r="B9" s="1248" t="s">
        <v>658</v>
      </c>
      <c r="C9" s="269"/>
      <c r="D9" s="270" t="s">
        <v>659</v>
      </c>
      <c r="E9" s="271"/>
      <c r="F9" s="272"/>
      <c r="G9" s="273" t="s">
        <v>660</v>
      </c>
      <c r="H9" s="270" t="s">
        <v>661</v>
      </c>
      <c r="I9" s="272"/>
      <c r="J9" s="273"/>
      <c r="K9" s="270" t="s">
        <v>662</v>
      </c>
      <c r="L9" s="274"/>
      <c r="M9" s="1250" t="s">
        <v>663</v>
      </c>
      <c r="N9" s="1250"/>
      <c r="O9" s="1250"/>
      <c r="P9" s="1250"/>
      <c r="Q9" s="1250"/>
      <c r="R9" s="1251"/>
    </row>
    <row r="10" spans="1:22" ht="20.25" customHeight="1" thickBot="1">
      <c r="A10" s="262"/>
      <c r="B10" s="1249"/>
      <c r="C10" s="275">
        <v>0.1</v>
      </c>
      <c r="D10" s="276">
        <v>0.2</v>
      </c>
      <c r="E10" s="276">
        <v>0.3</v>
      </c>
      <c r="F10" s="277">
        <v>0.4</v>
      </c>
      <c r="G10" s="275">
        <v>0.5</v>
      </c>
      <c r="H10" s="276">
        <v>0.6</v>
      </c>
      <c r="I10" s="277">
        <v>0.7</v>
      </c>
      <c r="J10" s="275">
        <v>0.8</v>
      </c>
      <c r="K10" s="276">
        <v>0.9</v>
      </c>
      <c r="L10" s="277">
        <v>1</v>
      </c>
      <c r="M10" s="1252" t="s">
        <v>664</v>
      </c>
      <c r="N10" s="1252"/>
      <c r="O10" s="1253"/>
      <c r="P10" s="1256" t="s">
        <v>665</v>
      </c>
      <c r="Q10" s="1257"/>
      <c r="R10" s="1258"/>
    </row>
    <row r="11" spans="1:22" ht="15" customHeight="1" thickBot="1">
      <c r="A11" s="278"/>
      <c r="B11" s="279" t="s">
        <v>666</v>
      </c>
      <c r="C11" s="280"/>
      <c r="D11" s="281"/>
      <c r="E11" s="281"/>
      <c r="F11" s="282"/>
      <c r="G11" s="280"/>
      <c r="H11" s="281"/>
      <c r="I11" s="282"/>
      <c r="J11" s="280"/>
      <c r="K11" s="281"/>
      <c r="L11" s="282"/>
      <c r="M11" s="1254"/>
      <c r="N11" s="1254"/>
      <c r="O11" s="1255"/>
      <c r="P11" s="1259"/>
      <c r="Q11" s="1260"/>
      <c r="R11" s="1261"/>
    </row>
    <row r="12" spans="1:22" ht="15" customHeight="1">
      <c r="A12" s="283">
        <v>1</v>
      </c>
      <c r="B12" s="284" t="s">
        <v>667</v>
      </c>
      <c r="C12" s="285"/>
      <c r="D12" s="286"/>
      <c r="E12" s="286"/>
      <c r="F12" s="287"/>
      <c r="G12" s="285"/>
      <c r="H12" s="286"/>
      <c r="I12" s="288"/>
      <c r="J12" s="289"/>
      <c r="K12" s="245"/>
      <c r="L12" s="288"/>
      <c r="M12" s="246"/>
      <c r="N12" s="290"/>
      <c r="O12" s="246"/>
      <c r="P12" s="247"/>
      <c r="Q12" s="291"/>
      <c r="R12" s="247"/>
      <c r="S12" s="247"/>
      <c r="T12" s="247"/>
      <c r="U12" s="247"/>
      <c r="V12" s="247"/>
    </row>
    <row r="13" spans="1:22" ht="15" customHeight="1">
      <c r="A13" s="283">
        <v>2</v>
      </c>
      <c r="B13" s="292" t="s">
        <v>668</v>
      </c>
      <c r="C13" s="285"/>
      <c r="D13" s="293"/>
      <c r="E13" s="286"/>
      <c r="F13" s="294"/>
      <c r="G13" s="285"/>
      <c r="H13" s="286"/>
      <c r="I13" s="288"/>
      <c r="J13" s="289"/>
      <c r="K13" s="245"/>
      <c r="L13" s="288"/>
      <c r="M13" s="246"/>
      <c r="N13" s="245"/>
      <c r="O13" s="246"/>
      <c r="P13" s="246"/>
      <c r="Q13" s="245"/>
      <c r="R13" s="246"/>
      <c r="S13" s="247"/>
      <c r="T13" s="247"/>
      <c r="U13" s="247"/>
      <c r="V13" s="247"/>
    </row>
    <row r="14" spans="1:22" ht="15" customHeight="1">
      <c r="A14" s="283">
        <v>3</v>
      </c>
      <c r="B14" s="284" t="s">
        <v>669</v>
      </c>
      <c r="C14" s="285"/>
      <c r="D14" s="293"/>
      <c r="E14" s="286"/>
      <c r="F14" s="294"/>
      <c r="G14" s="285"/>
      <c r="H14" s="286"/>
      <c r="I14" s="288"/>
      <c r="J14" s="289"/>
      <c r="K14" s="245"/>
      <c r="L14" s="288"/>
      <c r="M14" s="246"/>
      <c r="N14" s="245"/>
      <c r="O14" s="246"/>
      <c r="P14" s="246"/>
      <c r="Q14" s="245"/>
    </row>
    <row r="15" spans="1:22" ht="15" customHeight="1">
      <c r="A15" s="283">
        <v>4</v>
      </c>
      <c r="B15" s="295" t="s">
        <v>670</v>
      </c>
      <c r="C15" s="285"/>
      <c r="D15" s="293"/>
      <c r="E15" s="286"/>
      <c r="F15" s="294"/>
      <c r="G15" s="285"/>
      <c r="H15" s="286"/>
      <c r="I15" s="288"/>
      <c r="J15" s="289"/>
      <c r="K15" s="245"/>
      <c r="L15" s="288"/>
      <c r="M15" s="246"/>
      <c r="N15" s="245"/>
      <c r="O15" s="246"/>
      <c r="P15" s="246"/>
      <c r="Q15" s="245"/>
    </row>
    <row r="16" spans="1:22" ht="15" customHeight="1">
      <c r="A16" s="283">
        <v>5</v>
      </c>
      <c r="B16" s="296" t="s">
        <v>671</v>
      </c>
      <c r="C16" s="285"/>
      <c r="D16" s="293"/>
      <c r="E16" s="286"/>
      <c r="F16" s="294"/>
      <c r="G16" s="285"/>
      <c r="H16" s="286"/>
      <c r="I16" s="288"/>
      <c r="J16" s="289"/>
      <c r="K16" s="245"/>
      <c r="L16" s="288"/>
      <c r="M16" s="246"/>
      <c r="N16" s="245"/>
      <c r="O16" s="246"/>
      <c r="P16" s="246"/>
      <c r="Q16" s="245"/>
    </row>
    <row r="17" spans="1:22" ht="15" customHeight="1">
      <c r="A17" s="283">
        <v>6</v>
      </c>
      <c r="B17" s="296" t="s">
        <v>672</v>
      </c>
      <c r="C17" s="285"/>
      <c r="D17" s="293"/>
      <c r="E17" s="286"/>
      <c r="F17" s="294"/>
      <c r="G17" s="285"/>
      <c r="H17" s="286"/>
      <c r="I17" s="288"/>
      <c r="J17" s="289"/>
      <c r="K17" s="245"/>
      <c r="L17" s="288"/>
      <c r="M17" s="246"/>
      <c r="N17" s="245"/>
      <c r="O17" s="246"/>
      <c r="P17" s="246"/>
      <c r="Q17" s="245"/>
      <c r="R17" s="246"/>
      <c r="S17" s="247"/>
    </row>
    <row r="18" spans="1:22" ht="15" customHeight="1">
      <c r="A18" s="283">
        <v>7</v>
      </c>
      <c r="B18" s="296" t="s">
        <v>673</v>
      </c>
      <c r="C18" s="285"/>
      <c r="D18" s="293"/>
      <c r="E18" s="286"/>
      <c r="F18" s="294"/>
      <c r="G18" s="285"/>
      <c r="H18" s="286"/>
      <c r="I18" s="288"/>
      <c r="J18" s="289"/>
      <c r="K18" s="245"/>
      <c r="L18" s="288"/>
      <c r="M18" s="246"/>
      <c r="N18" s="245"/>
      <c r="O18" s="246"/>
      <c r="P18" s="246"/>
      <c r="Q18" s="245"/>
      <c r="R18" s="246"/>
      <c r="S18" s="247"/>
      <c r="T18" s="247"/>
      <c r="U18" s="247"/>
      <c r="V18" s="247"/>
    </row>
    <row r="19" spans="1:22" ht="15" customHeight="1">
      <c r="A19" s="283">
        <v>8</v>
      </c>
      <c r="B19" s="297" t="s">
        <v>674</v>
      </c>
      <c r="C19" s="298"/>
      <c r="D19" s="299"/>
      <c r="E19" s="300"/>
      <c r="F19" s="301"/>
      <c r="G19" s="298"/>
      <c r="H19" s="300"/>
      <c r="I19" s="302"/>
      <c r="J19" s="303"/>
      <c r="K19" s="304"/>
      <c r="L19" s="302"/>
      <c r="M19" s="246"/>
      <c r="N19" s="245"/>
      <c r="O19" s="246"/>
      <c r="P19" s="246"/>
      <c r="Q19" s="245"/>
    </row>
    <row r="20" spans="1:22" ht="15" customHeight="1">
      <c r="A20" s="283">
        <v>9</v>
      </c>
      <c r="B20" s="295" t="s">
        <v>675</v>
      </c>
      <c r="C20" s="285"/>
      <c r="D20" s="299"/>
      <c r="E20" s="305"/>
      <c r="F20" s="301"/>
      <c r="G20" s="306"/>
      <c r="H20" s="286"/>
      <c r="I20" s="307"/>
      <c r="J20" s="303"/>
      <c r="K20" s="304"/>
      <c r="L20" s="302"/>
      <c r="M20" s="246"/>
      <c r="N20" s="245"/>
      <c r="O20" s="246"/>
      <c r="P20" s="246"/>
      <c r="Q20" s="245"/>
    </row>
    <row r="21" spans="1:22" ht="15" customHeight="1">
      <c r="A21" s="283">
        <v>10</v>
      </c>
      <c r="B21" s="284" t="s">
        <v>676</v>
      </c>
      <c r="C21" s="308"/>
      <c r="D21" s="299"/>
      <c r="E21" s="305"/>
      <c r="F21" s="301"/>
      <c r="G21" s="298"/>
      <c r="H21" s="300"/>
      <c r="I21" s="302"/>
      <c r="J21" s="303"/>
      <c r="K21" s="304"/>
      <c r="L21" s="302"/>
      <c r="M21" s="246"/>
      <c r="N21" s="245"/>
      <c r="O21" s="246"/>
      <c r="P21" s="246"/>
      <c r="Q21" s="245"/>
    </row>
    <row r="22" spans="1:22" ht="15" customHeight="1">
      <c r="A22" s="283">
        <v>11</v>
      </c>
      <c r="B22" s="295" t="s">
        <v>677</v>
      </c>
      <c r="C22" s="285"/>
      <c r="D22" s="293"/>
      <c r="E22" s="286"/>
      <c r="F22" s="294"/>
      <c r="G22" s="285"/>
      <c r="H22" s="286"/>
      <c r="I22" s="288"/>
      <c r="J22" s="289"/>
      <c r="K22" s="245"/>
      <c r="L22" s="288"/>
      <c r="M22" s="246"/>
      <c r="N22" s="245"/>
      <c r="O22" s="246"/>
      <c r="P22" s="246"/>
      <c r="Q22" s="245"/>
      <c r="R22" s="246"/>
      <c r="S22" s="247"/>
    </row>
    <row r="23" spans="1:22" ht="15" customHeight="1">
      <c r="A23" s="283">
        <v>12</v>
      </c>
      <c r="B23" s="295" t="s">
        <v>678</v>
      </c>
      <c r="C23" s="285"/>
      <c r="D23" s="293"/>
      <c r="E23" s="286"/>
      <c r="F23" s="294"/>
      <c r="G23" s="285"/>
      <c r="H23" s="286"/>
      <c r="I23" s="288"/>
      <c r="J23" s="289"/>
      <c r="K23" s="245"/>
      <c r="L23" s="288"/>
      <c r="M23" s="246"/>
      <c r="N23" s="245"/>
      <c r="O23" s="246"/>
      <c r="P23" s="246"/>
      <c r="Q23" s="245"/>
      <c r="R23" s="246"/>
      <c r="S23" s="247"/>
      <c r="T23" s="247"/>
      <c r="U23" s="247"/>
      <c r="V23" s="247"/>
    </row>
    <row r="24" spans="1:22" ht="15" customHeight="1">
      <c r="A24" s="309"/>
      <c r="B24" s="310" t="s">
        <v>679</v>
      </c>
      <c r="C24" s="311"/>
      <c r="D24" s="312"/>
      <c r="E24" s="313"/>
      <c r="F24" s="314"/>
      <c r="G24" s="311"/>
      <c r="H24" s="313"/>
      <c r="I24" s="315"/>
      <c r="J24" s="316"/>
      <c r="K24" s="317"/>
      <c r="L24" s="315"/>
      <c r="M24" s="318"/>
      <c r="N24" s="317"/>
      <c r="O24" s="318"/>
      <c r="P24" s="318"/>
      <c r="Q24" s="317"/>
      <c r="R24" s="246"/>
      <c r="S24" s="247"/>
      <c r="T24" s="247"/>
      <c r="U24" s="247"/>
      <c r="V24" s="247"/>
    </row>
    <row r="25" spans="1:22" ht="15" customHeight="1">
      <c r="A25" s="283">
        <v>1</v>
      </c>
      <c r="B25" s="284" t="s">
        <v>680</v>
      </c>
      <c r="C25" s="285"/>
      <c r="D25" s="293"/>
      <c r="E25" s="286"/>
      <c r="F25" s="294"/>
      <c r="G25" s="285"/>
      <c r="H25" s="286"/>
      <c r="I25" s="288"/>
      <c r="J25" s="289"/>
      <c r="K25" s="245"/>
      <c r="L25" s="288"/>
      <c r="M25" s="246"/>
      <c r="N25" s="245"/>
      <c r="O25" s="246"/>
      <c r="P25" s="246"/>
      <c r="Q25" s="245"/>
      <c r="R25" s="246"/>
      <c r="S25" s="247"/>
      <c r="T25" s="247"/>
      <c r="U25" s="247"/>
      <c r="V25" s="247"/>
    </row>
    <row r="26" spans="1:22" ht="15" customHeight="1">
      <c r="A26" s="283">
        <v>2</v>
      </c>
      <c r="B26" s="295" t="s">
        <v>681</v>
      </c>
      <c r="C26" s="285"/>
      <c r="D26" s="293"/>
      <c r="E26" s="286"/>
      <c r="F26" s="294"/>
      <c r="G26" s="285"/>
      <c r="H26" s="286"/>
      <c r="I26" s="288"/>
      <c r="J26" s="289"/>
      <c r="K26" s="245"/>
      <c r="L26" s="288"/>
      <c r="M26" s="246"/>
      <c r="N26" s="245"/>
      <c r="O26" s="246"/>
      <c r="P26" s="246"/>
      <c r="Q26" s="245"/>
      <c r="R26" s="246"/>
      <c r="S26" s="247"/>
      <c r="T26" s="247"/>
      <c r="U26" s="247"/>
      <c r="V26" s="247"/>
    </row>
    <row r="27" spans="1:22" ht="15" customHeight="1">
      <c r="A27" s="283">
        <v>3</v>
      </c>
      <c r="B27" s="295" t="s">
        <v>682</v>
      </c>
      <c r="C27" s="285"/>
      <c r="D27" s="293"/>
      <c r="E27" s="286"/>
      <c r="F27" s="294"/>
      <c r="G27" s="285"/>
      <c r="H27" s="286"/>
      <c r="I27" s="288"/>
      <c r="J27" s="289"/>
      <c r="K27" s="245"/>
      <c r="L27" s="288"/>
      <c r="M27" s="246"/>
      <c r="N27" s="245"/>
      <c r="O27" s="246"/>
      <c r="P27" s="246"/>
      <c r="Q27" s="245"/>
      <c r="R27" s="246"/>
      <c r="S27" s="247"/>
      <c r="T27" s="247"/>
      <c r="U27" s="247"/>
      <c r="V27" s="247"/>
    </row>
    <row r="28" spans="1:22" ht="15" customHeight="1">
      <c r="A28" s="283">
        <v>4</v>
      </c>
      <c r="B28" s="295" t="s">
        <v>683</v>
      </c>
      <c r="C28" s="285"/>
      <c r="D28" s="293"/>
      <c r="E28" s="286"/>
      <c r="F28" s="294"/>
      <c r="G28" s="285"/>
      <c r="H28" s="286"/>
      <c r="I28" s="288"/>
      <c r="J28" s="289"/>
      <c r="K28" s="245"/>
      <c r="L28" s="288"/>
      <c r="M28" s="246"/>
      <c r="N28" s="245"/>
      <c r="O28" s="246"/>
      <c r="P28" s="246"/>
      <c r="Q28" s="245"/>
      <c r="R28" s="246"/>
      <c r="S28" s="247"/>
      <c r="T28" s="247"/>
      <c r="U28" s="247"/>
      <c r="V28" s="247"/>
    </row>
    <row r="29" spans="1:22" ht="15" customHeight="1">
      <c r="A29" s="283">
        <v>5</v>
      </c>
      <c r="B29" s="295" t="s">
        <v>684</v>
      </c>
      <c r="C29" s="285"/>
      <c r="D29" s="293"/>
      <c r="E29" s="286"/>
      <c r="F29" s="294"/>
      <c r="G29" s="285"/>
      <c r="H29" s="286"/>
      <c r="I29" s="288"/>
      <c r="J29" s="289"/>
      <c r="K29" s="245"/>
      <c r="L29" s="288"/>
      <c r="M29" s="246"/>
      <c r="N29" s="245"/>
      <c r="O29" s="246"/>
      <c r="P29" s="246"/>
      <c r="Q29" s="245"/>
      <c r="R29" s="246"/>
      <c r="S29" s="247"/>
      <c r="T29" s="247"/>
      <c r="U29" s="247"/>
      <c r="V29" s="247"/>
    </row>
    <row r="30" spans="1:22" ht="15" customHeight="1">
      <c r="A30" s="309"/>
      <c r="B30" s="310" t="s">
        <v>685</v>
      </c>
      <c r="C30" s="311"/>
      <c r="D30" s="312"/>
      <c r="E30" s="313"/>
      <c r="F30" s="314"/>
      <c r="G30" s="311"/>
      <c r="H30" s="313"/>
      <c r="I30" s="315"/>
      <c r="J30" s="316"/>
      <c r="K30" s="317"/>
      <c r="L30" s="315"/>
      <c r="M30" s="318"/>
      <c r="N30" s="317"/>
      <c r="O30" s="318"/>
      <c r="P30" s="318"/>
      <c r="Q30" s="317"/>
      <c r="R30" s="246"/>
      <c r="S30" s="247"/>
      <c r="T30" s="247"/>
      <c r="U30" s="247"/>
      <c r="V30" s="247"/>
    </row>
    <row r="31" spans="1:22" ht="15" customHeight="1">
      <c r="A31" s="283">
        <v>1</v>
      </c>
      <c r="B31" s="295" t="s">
        <v>686</v>
      </c>
      <c r="C31" s="319"/>
      <c r="D31" s="320"/>
      <c r="E31" s="300"/>
      <c r="F31" s="321"/>
      <c r="G31" s="319"/>
      <c r="H31" s="300"/>
      <c r="I31" s="302"/>
      <c r="J31" s="303"/>
      <c r="K31" s="322"/>
      <c r="L31" s="323"/>
      <c r="M31" s="246"/>
      <c r="N31" s="245"/>
      <c r="O31" s="246"/>
      <c r="P31" s="246"/>
      <c r="Q31" s="245"/>
      <c r="R31" s="246"/>
      <c r="S31" s="247"/>
      <c r="T31" s="247"/>
      <c r="U31" s="247"/>
      <c r="V31" s="247"/>
    </row>
    <row r="32" spans="1:22" ht="15" customHeight="1">
      <c r="A32" s="283">
        <v>2</v>
      </c>
      <c r="B32" s="284" t="s">
        <v>687</v>
      </c>
      <c r="C32" s="306"/>
      <c r="D32" s="324"/>
      <c r="E32" s="305"/>
      <c r="F32" s="325"/>
      <c r="G32" s="306"/>
      <c r="H32" s="305"/>
      <c r="I32" s="307"/>
      <c r="J32" s="326"/>
      <c r="K32" s="327"/>
      <c r="L32" s="307"/>
      <c r="M32" s="246"/>
      <c r="N32" s="245"/>
      <c r="O32" s="246"/>
      <c r="P32" s="246"/>
      <c r="Q32" s="245"/>
      <c r="R32" s="246"/>
      <c r="S32" s="247"/>
      <c r="T32" s="247"/>
      <c r="U32" s="247"/>
      <c r="V32" s="247"/>
    </row>
    <row r="33" spans="1:22" s="203" customFormat="1" ht="15" customHeight="1">
      <c r="A33" s="328">
        <v>3</v>
      </c>
      <c r="B33" s="295" t="s">
        <v>688</v>
      </c>
      <c r="C33" s="329"/>
      <c r="D33" s="330"/>
      <c r="E33" s="331"/>
      <c r="F33" s="332"/>
      <c r="G33" s="329"/>
      <c r="H33" s="331"/>
      <c r="I33" s="333"/>
      <c r="J33" s="334"/>
      <c r="K33" s="335"/>
      <c r="L33" s="333"/>
      <c r="M33" s="246"/>
      <c r="N33" s="245"/>
      <c r="O33" s="246"/>
      <c r="P33" s="246"/>
      <c r="Q33" s="245"/>
      <c r="R33" s="246"/>
      <c r="S33" s="247"/>
      <c r="T33" s="244"/>
      <c r="U33" s="244"/>
      <c r="V33" s="244"/>
    </row>
    <row r="34" spans="1:22" ht="15" customHeight="1">
      <c r="A34" s="283">
        <v>4</v>
      </c>
      <c r="B34" s="295" t="s">
        <v>689</v>
      </c>
      <c r="C34" s="336"/>
      <c r="D34" s="337"/>
      <c r="E34" s="338"/>
      <c r="F34" s="339"/>
      <c r="G34" s="336"/>
      <c r="H34" s="338"/>
      <c r="I34" s="340"/>
      <c r="J34" s="341"/>
      <c r="K34" s="335"/>
      <c r="L34" s="307"/>
      <c r="M34" s="246"/>
      <c r="N34" s="245"/>
      <c r="O34" s="246"/>
      <c r="P34" s="246"/>
      <c r="Q34" s="245"/>
      <c r="R34" s="246"/>
      <c r="S34" s="247"/>
      <c r="T34" s="247"/>
      <c r="U34" s="247"/>
      <c r="V34" s="247"/>
    </row>
    <row r="35" spans="1:22" ht="15" customHeight="1">
      <c r="A35" s="283">
        <v>5</v>
      </c>
      <c r="B35" s="295" t="s">
        <v>690</v>
      </c>
      <c r="C35" s="336"/>
      <c r="D35" s="337"/>
      <c r="E35" s="338"/>
      <c r="F35" s="339"/>
      <c r="G35" s="336"/>
      <c r="H35" s="338"/>
      <c r="I35" s="340"/>
      <c r="J35" s="341"/>
      <c r="K35" s="342"/>
      <c r="L35" s="307"/>
      <c r="M35" s="246"/>
      <c r="N35" s="245"/>
      <c r="O35" s="246"/>
      <c r="P35" s="246"/>
      <c r="Q35" s="245"/>
      <c r="R35" s="246"/>
      <c r="S35" s="247"/>
      <c r="T35" s="247"/>
      <c r="U35" s="247"/>
      <c r="V35" s="247"/>
    </row>
    <row r="36" spans="1:22" ht="15" customHeight="1">
      <c r="A36" s="283">
        <v>6</v>
      </c>
      <c r="B36" s="295" t="s">
        <v>691</v>
      </c>
      <c r="C36" s="336"/>
      <c r="D36" s="337"/>
      <c r="E36" s="338"/>
      <c r="F36" s="339"/>
      <c r="G36" s="336"/>
      <c r="H36" s="338"/>
      <c r="I36" s="340"/>
      <c r="J36" s="341"/>
      <c r="K36" s="342"/>
      <c r="L36" s="307"/>
      <c r="M36" s="246"/>
      <c r="N36" s="245"/>
      <c r="O36" s="246"/>
      <c r="P36" s="246"/>
      <c r="Q36" s="245"/>
      <c r="R36" s="246"/>
      <c r="S36" s="247"/>
      <c r="T36" s="247"/>
      <c r="U36" s="247"/>
      <c r="V36" s="247"/>
    </row>
    <row r="37" spans="1:22" ht="15" customHeight="1" thickBot="1">
      <c r="A37" s="283">
        <v>7</v>
      </c>
      <c r="B37" s="295" t="s">
        <v>692</v>
      </c>
      <c r="C37" s="343"/>
      <c r="D37" s="344"/>
      <c r="E37" s="345"/>
      <c r="F37" s="346"/>
      <c r="G37" s="343"/>
      <c r="H37" s="345"/>
      <c r="I37" s="347"/>
      <c r="J37" s="348"/>
      <c r="K37" s="349"/>
      <c r="L37" s="350"/>
      <c r="M37" s="246"/>
      <c r="N37" s="245"/>
      <c r="O37" s="246"/>
      <c r="P37" s="246"/>
      <c r="Q37" s="245"/>
      <c r="R37" s="246"/>
      <c r="S37" s="247"/>
      <c r="T37" s="247"/>
      <c r="U37" s="247"/>
      <c r="V37" s="247"/>
    </row>
    <row r="38" spans="1:22" ht="12" customHeight="1">
      <c r="A38" s="84"/>
      <c r="B38" s="84"/>
      <c r="M38" s="246"/>
      <c r="N38" s="246"/>
      <c r="O38" s="246"/>
      <c r="P38" s="246"/>
      <c r="Q38" s="246"/>
      <c r="R38" s="246"/>
    </row>
    <row r="39" spans="1:22" ht="12.75" customHeight="1">
      <c r="A39" s="227"/>
      <c r="B39" s="248"/>
      <c r="C39" s="351"/>
      <c r="D39" s="1247"/>
      <c r="E39" s="1247"/>
      <c r="F39" s="1247"/>
      <c r="G39" s="1247"/>
      <c r="H39" s="1247"/>
      <c r="I39" s="1247"/>
      <c r="K39" s="351"/>
      <c r="L39" s="1246"/>
      <c r="M39" s="1246"/>
      <c r="N39" s="1246"/>
      <c r="O39" s="1246"/>
      <c r="P39" s="1246"/>
      <c r="Q39" s="1246"/>
    </row>
    <row r="40" spans="1:22">
      <c r="C40" s="246"/>
      <c r="D40" s="1247"/>
      <c r="E40" s="1247"/>
      <c r="F40" s="1247"/>
      <c r="G40" s="1247"/>
      <c r="H40" s="1247"/>
      <c r="I40" s="1247"/>
      <c r="K40" s="246"/>
      <c r="L40" s="1246"/>
      <c r="M40" s="1246"/>
      <c r="N40" s="1246"/>
      <c r="O40" s="1246"/>
      <c r="P40" s="1246"/>
      <c r="Q40" s="1246"/>
    </row>
    <row r="41" spans="1:22">
      <c r="C41" s="246"/>
      <c r="D41" s="1247"/>
      <c r="E41" s="1247"/>
      <c r="F41" s="1247"/>
      <c r="G41" s="1247"/>
      <c r="H41" s="1247"/>
      <c r="I41" s="1247"/>
      <c r="K41" s="246"/>
      <c r="L41" s="1246"/>
      <c r="M41" s="1246"/>
      <c r="N41" s="1246"/>
      <c r="O41" s="1246"/>
      <c r="P41" s="1246"/>
      <c r="Q41" s="1246"/>
    </row>
    <row r="42" spans="1:22">
      <c r="D42" s="1247"/>
      <c r="E42" s="1247"/>
      <c r="F42" s="1247"/>
      <c r="G42" s="1247"/>
      <c r="H42" s="1247"/>
      <c r="I42" s="1247"/>
      <c r="L42" s="1246"/>
      <c r="M42" s="1246"/>
      <c r="N42" s="1246"/>
      <c r="O42" s="1246"/>
      <c r="P42" s="1246"/>
      <c r="Q42" s="1246"/>
    </row>
  </sheetData>
  <mergeCells count="9">
    <mergeCell ref="D3:M3"/>
    <mergeCell ref="I5:L5"/>
    <mergeCell ref="D7:O7"/>
    <mergeCell ref="L39:Q42"/>
    <mergeCell ref="D39:I42"/>
    <mergeCell ref="B9:B10"/>
    <mergeCell ref="M9:R9"/>
    <mergeCell ref="M10:O11"/>
    <mergeCell ref="P10:R11"/>
  </mergeCells>
  <phoneticPr fontId="3" type="noConversion"/>
  <printOptions horizontalCentered="1" verticalCentered="1"/>
  <pageMargins left="0.5" right="0.5" top="1.18" bottom="0.61" header="0.52" footer="0.25"/>
  <pageSetup scale="82" orientation="landscape" r:id="rId1"/>
  <headerFooter scaleWithDoc="0">
    <oddHeader>&amp;L&amp;G</oddHeader>
    <oddFooter>&amp;CRob Belfield
615-869-8220
robert.belfield@biz-solve.com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5841" r:id="rId5" name="Button 1">
              <controlPr defaultSize="0" print="0" autoFill="0" autoPict="0" macro="[0]!PLCOMPARISONS_Button20_Click">
                <anchor moveWithCells="1">
                  <from>
                    <xdr:col>0</xdr:col>
                    <xdr:colOff>28575</xdr:colOff>
                    <xdr:row>0</xdr:row>
                    <xdr:rowOff>38100</xdr:rowOff>
                  </from>
                  <to>
                    <xdr:col>1</xdr:col>
                    <xdr:colOff>809625</xdr:colOff>
                    <xdr:row>1</xdr:row>
                    <xdr:rowOff>180975</xdr:rowOff>
                  </to>
                </anchor>
              </controlPr>
            </control>
          </mc:Choice>
        </mc:AlternateContent>
        <mc:AlternateContent xmlns:mc="http://schemas.openxmlformats.org/markup-compatibility/2006">
          <mc:Choice Requires="x14">
            <control shapeId="35842" r:id="rId6" name="Button 2">
              <controlPr defaultSize="0" print="0" autoFill="0" autoPict="0" macro="[0]!print_sheet">
                <anchor moveWithCells="1">
                  <from>
                    <xdr:col>14</xdr:col>
                    <xdr:colOff>66675</xdr:colOff>
                    <xdr:row>0</xdr:row>
                    <xdr:rowOff>114300</xdr:rowOff>
                  </from>
                  <to>
                    <xdr:col>16</xdr:col>
                    <xdr:colOff>323850</xdr:colOff>
                    <xdr:row>2</xdr:row>
                    <xdr:rowOff>66675</xdr:rowOff>
                  </to>
                </anchor>
              </controlPr>
            </control>
          </mc:Choice>
        </mc:AlternateContent>
      </controls>
    </mc:Choice>
  </mc:AlternateContent>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1">
    <tabColor indexed="13"/>
    <pageSetUpPr fitToPage="1"/>
  </sheetPr>
  <dimension ref="A1:V49"/>
  <sheetViews>
    <sheetView showGridLines="0" showRowColHeaders="0" showRuler="0" view="pageLayout" zoomScaleNormal="75" workbookViewId="0"/>
  </sheetViews>
  <sheetFormatPr defaultRowHeight="12.75"/>
  <cols>
    <col min="1" max="1" width="3.85546875" bestFit="1" customWidth="1"/>
    <col min="2" max="2" width="39.42578125" customWidth="1"/>
    <col min="3" max="12" width="5.7109375" customWidth="1"/>
    <col min="13" max="13" width="5" customWidth="1"/>
    <col min="14" max="14" width="6.5703125" customWidth="1"/>
    <col min="15" max="15" width="5.85546875" customWidth="1"/>
    <col min="16" max="16" width="6" customWidth="1"/>
    <col min="17" max="17" width="6.5703125" customWidth="1"/>
    <col min="18" max="20" width="6.28515625" customWidth="1"/>
  </cols>
  <sheetData>
    <row r="1" spans="1:22" ht="18">
      <c r="B1" s="264"/>
      <c r="C1" s="265"/>
      <c r="D1" s="265"/>
      <c r="E1" s="265"/>
      <c r="M1" s="265"/>
      <c r="N1" s="265"/>
      <c r="O1" s="265"/>
    </row>
    <row r="2" spans="1:22" ht="18">
      <c r="B2" s="264"/>
      <c r="C2" s="265"/>
      <c r="D2" s="265"/>
      <c r="E2" s="265"/>
      <c r="F2" s="265"/>
      <c r="H2" s="265"/>
      <c r="I2" s="265"/>
      <c r="J2" s="265"/>
      <c r="K2" s="265"/>
      <c r="L2" s="265"/>
      <c r="M2" s="265"/>
      <c r="N2" s="265"/>
    </row>
    <row r="3" spans="1:22" ht="24.75" customHeight="1">
      <c r="B3" s="264"/>
      <c r="C3" s="1262" t="str">
        <f>REPT('BASIC CLIENT INFO'!B2,1)</f>
        <v/>
      </c>
      <c r="D3" s="1262"/>
      <c r="E3" s="1262"/>
      <c r="F3" s="1262"/>
      <c r="G3" s="1262"/>
      <c r="H3" s="1262"/>
      <c r="I3" s="1262"/>
      <c r="J3" s="1262"/>
      <c r="K3" s="1262"/>
      <c r="L3" s="1262"/>
      <c r="M3" s="266"/>
      <c r="N3" s="266"/>
      <c r="O3" s="265"/>
    </row>
    <row r="4" spans="1:22" ht="4.5" customHeight="1">
      <c r="C4" s="246"/>
      <c r="D4" s="246"/>
      <c r="F4" s="265"/>
      <c r="I4" s="246"/>
      <c r="K4" s="246"/>
      <c r="N4" s="244"/>
      <c r="O4" s="244"/>
      <c r="P4" s="244"/>
    </row>
    <row r="5" spans="1:22" ht="18.75" customHeight="1">
      <c r="B5" s="9" t="s">
        <v>174</v>
      </c>
      <c r="C5" s="246"/>
      <c r="D5" s="246"/>
      <c r="F5" s="265"/>
      <c r="G5" s="36" t="str">
        <f>REPT('BASIC CLIENT INFO'!B3,1)</f>
        <v>Survey #</v>
      </c>
      <c r="H5" s="1186" t="str">
        <f>REPT('BASIC CLIENT INFO'!D3,1)</f>
        <v/>
      </c>
      <c r="I5" s="1186"/>
      <c r="J5" s="1186"/>
      <c r="K5" s="1186"/>
      <c r="N5" s="267"/>
      <c r="O5" s="267"/>
      <c r="P5" s="268"/>
    </row>
    <row r="6" spans="1:22" ht="6.75" customHeight="1">
      <c r="B6" s="244"/>
      <c r="C6" s="246"/>
      <c r="D6" s="246"/>
      <c r="N6" s="267"/>
      <c r="O6" s="267"/>
      <c r="P6" s="268"/>
    </row>
    <row r="7" spans="1:22" ht="18">
      <c r="B7" s="1263" t="s">
        <v>693</v>
      </c>
      <c r="C7" s="1263"/>
      <c r="D7" s="1263"/>
      <c r="E7" s="1263"/>
      <c r="F7" s="1263"/>
      <c r="G7" s="1263"/>
      <c r="H7" s="1263"/>
      <c r="I7" s="1263"/>
      <c r="J7" s="1263"/>
      <c r="K7" s="1263"/>
      <c r="L7" s="1263"/>
      <c r="M7" s="1263"/>
      <c r="N7" s="1263"/>
      <c r="O7" s="1263"/>
      <c r="P7" s="1263"/>
      <c r="Q7" s="1263"/>
    </row>
    <row r="8" spans="1:22" ht="6.75" customHeight="1" thickBot="1">
      <c r="B8" s="244"/>
      <c r="C8" s="90"/>
      <c r="M8" s="265"/>
      <c r="N8" s="265"/>
      <c r="O8" s="265"/>
      <c r="Q8" s="244"/>
    </row>
    <row r="9" spans="1:22" ht="17.25" customHeight="1" thickBot="1">
      <c r="B9" s="1265" t="s">
        <v>658</v>
      </c>
      <c r="C9" s="269"/>
      <c r="D9" s="270" t="s">
        <v>659</v>
      </c>
      <c r="E9" s="271"/>
      <c r="F9" s="272"/>
      <c r="G9" s="270" t="s">
        <v>660</v>
      </c>
      <c r="H9" s="270" t="s">
        <v>661</v>
      </c>
      <c r="I9" s="270"/>
      <c r="J9" s="273"/>
      <c r="K9" s="270" t="s">
        <v>662</v>
      </c>
      <c r="L9" s="274"/>
      <c r="M9" s="1250" t="s">
        <v>663</v>
      </c>
      <c r="N9" s="1250"/>
      <c r="O9" s="1250"/>
      <c r="P9" s="1250"/>
      <c r="Q9" s="1250"/>
      <c r="R9" s="1251"/>
    </row>
    <row r="10" spans="1:22" ht="20.25" customHeight="1">
      <c r="A10" s="352"/>
      <c r="B10" s="1266"/>
      <c r="C10" s="275">
        <v>0.1</v>
      </c>
      <c r="D10" s="276">
        <v>0.2</v>
      </c>
      <c r="E10" s="276">
        <v>0.3</v>
      </c>
      <c r="F10" s="277">
        <v>0.4</v>
      </c>
      <c r="G10" s="353">
        <v>0.5</v>
      </c>
      <c r="H10" s="276">
        <v>0.6</v>
      </c>
      <c r="I10" s="354">
        <v>0.7</v>
      </c>
      <c r="J10" s="275">
        <v>0.8</v>
      </c>
      <c r="K10" s="276">
        <v>0.9</v>
      </c>
      <c r="L10" s="277">
        <v>1</v>
      </c>
      <c r="M10" s="1252" t="s">
        <v>664</v>
      </c>
      <c r="N10" s="1252"/>
      <c r="O10" s="1253"/>
      <c r="P10" s="1256" t="s">
        <v>665</v>
      </c>
      <c r="Q10" s="1257"/>
      <c r="R10" s="1258"/>
    </row>
    <row r="11" spans="1:22" ht="15" customHeight="1" thickBot="1">
      <c r="A11" s="278"/>
      <c r="B11" s="355" t="s">
        <v>666</v>
      </c>
      <c r="C11" s="280"/>
      <c r="D11" s="281"/>
      <c r="E11" s="281"/>
      <c r="F11" s="282"/>
      <c r="G11" s="281"/>
      <c r="H11" s="281"/>
      <c r="I11" s="281"/>
      <c r="J11" s="280"/>
      <c r="K11" s="281"/>
      <c r="L11" s="282"/>
      <c r="M11" s="1254"/>
      <c r="N11" s="1254"/>
      <c r="O11" s="1255"/>
      <c r="P11" s="1259"/>
      <c r="Q11" s="1260"/>
      <c r="R11" s="1261"/>
    </row>
    <row r="12" spans="1:22" ht="15" customHeight="1">
      <c r="A12" s="283">
        <v>1</v>
      </c>
      <c r="B12" s="284" t="s">
        <v>667</v>
      </c>
      <c r="C12" s="285"/>
      <c r="D12" s="286"/>
      <c r="E12" s="286"/>
      <c r="F12" s="287"/>
      <c r="G12" s="356"/>
      <c r="H12" s="357"/>
      <c r="I12" s="358"/>
      <c r="J12" s="359"/>
      <c r="K12" s="357"/>
      <c r="L12" s="360"/>
      <c r="M12" s="246"/>
      <c r="N12" s="290"/>
      <c r="O12" s="246"/>
      <c r="P12" s="247"/>
      <c r="Q12" s="291"/>
      <c r="R12" s="247"/>
      <c r="S12" s="247"/>
      <c r="T12" s="247"/>
      <c r="U12" s="247"/>
      <c r="V12" s="247"/>
    </row>
    <row r="13" spans="1:22" ht="15" customHeight="1">
      <c r="A13" s="283">
        <v>2</v>
      </c>
      <c r="B13" s="292" t="s">
        <v>668</v>
      </c>
      <c r="C13" s="285"/>
      <c r="D13" s="293"/>
      <c r="E13" s="286"/>
      <c r="F13" s="294"/>
      <c r="G13" s="356"/>
      <c r="H13" s="357"/>
      <c r="I13" s="358"/>
      <c r="J13" s="359"/>
      <c r="K13" s="357"/>
      <c r="L13" s="360"/>
      <c r="M13" s="246"/>
      <c r="N13" s="245"/>
      <c r="O13" s="246"/>
      <c r="P13" s="246"/>
      <c r="Q13" s="245"/>
      <c r="R13" s="246"/>
      <c r="S13" s="247"/>
      <c r="T13" s="247"/>
      <c r="U13" s="247"/>
      <c r="V13" s="247"/>
    </row>
    <row r="14" spans="1:22" ht="15" customHeight="1">
      <c r="A14" s="283">
        <v>3</v>
      </c>
      <c r="B14" s="284" t="s">
        <v>669</v>
      </c>
      <c r="C14" s="285"/>
      <c r="D14" s="293"/>
      <c r="E14" s="286"/>
      <c r="F14" s="294"/>
      <c r="G14" s="356"/>
      <c r="H14" s="357"/>
      <c r="I14" s="358"/>
      <c r="J14" s="359"/>
      <c r="K14" s="357"/>
      <c r="L14" s="360"/>
      <c r="M14" s="246"/>
      <c r="N14" s="245"/>
      <c r="O14" s="246"/>
      <c r="P14" s="246"/>
      <c r="Q14" s="245"/>
      <c r="R14" s="351"/>
      <c r="S14" s="1264"/>
      <c r="T14" s="1264"/>
      <c r="U14" s="1264"/>
      <c r="V14" s="1264"/>
    </row>
    <row r="15" spans="1:22" ht="15" customHeight="1">
      <c r="A15" s="283">
        <v>4</v>
      </c>
      <c r="B15" s="295" t="s">
        <v>670</v>
      </c>
      <c r="C15" s="285"/>
      <c r="D15" s="293"/>
      <c r="E15" s="286"/>
      <c r="F15" s="294"/>
      <c r="G15" s="356"/>
      <c r="H15" s="357"/>
      <c r="I15" s="358"/>
      <c r="J15" s="359"/>
      <c r="K15" s="357"/>
      <c r="L15" s="360"/>
      <c r="M15" s="246"/>
      <c r="N15" s="245"/>
      <c r="O15" s="246"/>
      <c r="P15" s="246"/>
      <c r="Q15" s="245"/>
      <c r="R15" s="246"/>
      <c r="S15" s="1264"/>
      <c r="T15" s="1264"/>
      <c r="U15" s="1264"/>
      <c r="V15" s="1264"/>
    </row>
    <row r="16" spans="1:22" ht="15" customHeight="1">
      <c r="A16" s="283">
        <v>5</v>
      </c>
      <c r="B16" s="296" t="s">
        <v>671</v>
      </c>
      <c r="C16" s="285"/>
      <c r="D16" s="293"/>
      <c r="E16" s="286"/>
      <c r="F16" s="294"/>
      <c r="G16" s="356"/>
      <c r="H16" s="357"/>
      <c r="I16" s="358"/>
      <c r="J16" s="359"/>
      <c r="K16" s="357"/>
      <c r="L16" s="360"/>
      <c r="M16" s="246"/>
      <c r="N16" s="245"/>
      <c r="O16" s="246"/>
      <c r="P16" s="246"/>
      <c r="Q16" s="245"/>
      <c r="R16" s="246"/>
      <c r="S16" s="1264"/>
      <c r="T16" s="1264"/>
      <c r="U16" s="1264"/>
      <c r="V16" s="1264"/>
    </row>
    <row r="17" spans="1:22" ht="15" customHeight="1">
      <c r="A17" s="283">
        <v>6</v>
      </c>
      <c r="B17" s="296" t="s">
        <v>672</v>
      </c>
      <c r="C17" s="285"/>
      <c r="D17" s="293"/>
      <c r="E17" s="286"/>
      <c r="F17" s="294"/>
      <c r="G17" s="356"/>
      <c r="H17" s="357"/>
      <c r="I17" s="358"/>
      <c r="J17" s="359"/>
      <c r="K17" s="357"/>
      <c r="L17" s="360"/>
      <c r="M17" s="246"/>
      <c r="N17" s="245"/>
      <c r="O17" s="246"/>
      <c r="P17" s="246"/>
      <c r="Q17" s="245"/>
      <c r="R17" s="246"/>
      <c r="S17" s="247"/>
    </row>
    <row r="18" spans="1:22" ht="15" customHeight="1">
      <c r="A18" s="283">
        <v>7</v>
      </c>
      <c r="B18" s="296" t="s">
        <v>673</v>
      </c>
      <c r="C18" s="285"/>
      <c r="D18" s="293"/>
      <c r="E18" s="286"/>
      <c r="F18" s="294"/>
      <c r="G18" s="356"/>
      <c r="H18" s="357"/>
      <c r="I18" s="358"/>
      <c r="J18" s="359"/>
      <c r="K18" s="357"/>
      <c r="L18" s="360"/>
      <c r="M18" s="246"/>
      <c r="N18" s="245"/>
      <c r="O18" s="246"/>
      <c r="P18" s="246"/>
      <c r="Q18" s="245"/>
      <c r="R18" s="246"/>
      <c r="S18" s="247"/>
      <c r="T18" s="247"/>
      <c r="U18" s="247"/>
      <c r="V18" s="247"/>
    </row>
    <row r="19" spans="1:22" ht="15" customHeight="1">
      <c r="A19" s="283">
        <v>8</v>
      </c>
      <c r="B19" s="297" t="s">
        <v>674</v>
      </c>
      <c r="C19" s="298"/>
      <c r="D19" s="299"/>
      <c r="E19" s="300"/>
      <c r="F19" s="301"/>
      <c r="G19" s="356"/>
      <c r="H19" s="357"/>
      <c r="I19" s="358"/>
      <c r="J19" s="359"/>
      <c r="K19" s="357"/>
      <c r="L19" s="360"/>
      <c r="M19" s="246"/>
      <c r="N19" s="245"/>
      <c r="O19" s="246"/>
      <c r="P19" s="246"/>
      <c r="Q19" s="245"/>
      <c r="R19" s="351"/>
      <c r="S19" s="1264"/>
      <c r="T19" s="1264"/>
      <c r="U19" s="1264"/>
      <c r="V19" s="1264"/>
    </row>
    <row r="20" spans="1:22" ht="15" customHeight="1">
      <c r="A20" s="283">
        <v>9</v>
      </c>
      <c r="B20" s="295" t="s">
        <v>675</v>
      </c>
      <c r="C20" s="285"/>
      <c r="D20" s="299"/>
      <c r="E20" s="305"/>
      <c r="F20" s="301"/>
      <c r="G20" s="356"/>
      <c r="H20" s="357"/>
      <c r="I20" s="358"/>
      <c r="J20" s="359"/>
      <c r="K20" s="357"/>
      <c r="L20" s="360"/>
      <c r="M20" s="246"/>
      <c r="N20" s="245"/>
      <c r="O20" s="246"/>
      <c r="P20" s="246"/>
      <c r="Q20" s="245"/>
      <c r="R20" s="246"/>
      <c r="S20" s="1264"/>
      <c r="T20" s="1264"/>
      <c r="U20" s="1264"/>
      <c r="V20" s="1264"/>
    </row>
    <row r="21" spans="1:22" ht="15" customHeight="1">
      <c r="A21" s="283">
        <v>10</v>
      </c>
      <c r="B21" s="284" t="s">
        <v>676</v>
      </c>
      <c r="C21" s="308"/>
      <c r="D21" s="299"/>
      <c r="E21" s="305"/>
      <c r="F21" s="301"/>
      <c r="G21" s="356"/>
      <c r="H21" s="357"/>
      <c r="I21" s="358"/>
      <c r="J21" s="359"/>
      <c r="K21" s="357"/>
      <c r="L21" s="360"/>
      <c r="M21" s="246"/>
      <c r="N21" s="245"/>
      <c r="O21" s="246"/>
      <c r="P21" s="246"/>
      <c r="Q21" s="245"/>
      <c r="R21" s="246"/>
      <c r="S21" s="1264"/>
      <c r="T21" s="1264"/>
      <c r="U21" s="1264"/>
      <c r="V21" s="1264"/>
    </row>
    <row r="22" spans="1:22" ht="15" customHeight="1">
      <c r="A22" s="283">
        <v>11</v>
      </c>
      <c r="B22" s="295" t="s">
        <v>677</v>
      </c>
      <c r="C22" s="285"/>
      <c r="D22" s="293"/>
      <c r="E22" s="286"/>
      <c r="F22" s="294"/>
      <c r="G22" s="356"/>
      <c r="H22" s="357"/>
      <c r="I22" s="358"/>
      <c r="J22" s="359"/>
      <c r="K22" s="357"/>
      <c r="L22" s="360"/>
      <c r="M22" s="246"/>
      <c r="N22" s="245"/>
      <c r="O22" s="246"/>
      <c r="P22" s="246"/>
      <c r="Q22" s="245"/>
      <c r="R22" s="246"/>
      <c r="S22" s="247"/>
    </row>
    <row r="23" spans="1:22" ht="15" customHeight="1">
      <c r="A23" s="283">
        <v>12</v>
      </c>
      <c r="B23" s="295" t="s">
        <v>678</v>
      </c>
      <c r="C23" s="285"/>
      <c r="D23" s="293"/>
      <c r="E23" s="286"/>
      <c r="F23" s="294"/>
      <c r="G23" s="356"/>
      <c r="H23" s="357"/>
      <c r="I23" s="358"/>
      <c r="J23" s="359"/>
      <c r="K23" s="357"/>
      <c r="L23" s="360"/>
      <c r="M23" s="246"/>
      <c r="N23" s="245"/>
      <c r="O23" s="246"/>
      <c r="P23" s="246"/>
      <c r="Q23" s="245"/>
      <c r="R23" s="246"/>
      <c r="S23" s="247"/>
      <c r="T23" s="247"/>
      <c r="U23" s="247"/>
      <c r="V23" s="247"/>
    </row>
    <row r="24" spans="1:22" ht="15" customHeight="1">
      <c r="A24" s="309"/>
      <c r="B24" s="310" t="s">
        <v>679</v>
      </c>
      <c r="C24" s="311"/>
      <c r="D24" s="312"/>
      <c r="E24" s="313"/>
      <c r="F24" s="314"/>
      <c r="G24" s="361"/>
      <c r="H24" s="362"/>
      <c r="I24" s="363"/>
      <c r="J24" s="364"/>
      <c r="K24" s="362"/>
      <c r="L24" s="365"/>
      <c r="M24" s="318"/>
      <c r="N24" s="317"/>
      <c r="O24" s="318"/>
      <c r="P24" s="318"/>
      <c r="Q24" s="317"/>
      <c r="R24" s="246"/>
      <c r="S24" s="247"/>
      <c r="T24" s="247"/>
      <c r="U24" s="247"/>
      <c r="V24" s="247"/>
    </row>
    <row r="25" spans="1:22" ht="15" customHeight="1">
      <c r="A25" s="283">
        <v>1</v>
      </c>
      <c r="B25" s="284" t="s">
        <v>680</v>
      </c>
      <c r="C25" s="285"/>
      <c r="D25" s="293"/>
      <c r="E25" s="286"/>
      <c r="F25" s="294"/>
      <c r="G25" s="356"/>
      <c r="H25" s="357"/>
      <c r="I25" s="358"/>
      <c r="J25" s="359"/>
      <c r="K25" s="357"/>
      <c r="L25" s="360"/>
      <c r="M25" s="246"/>
      <c r="N25" s="245"/>
      <c r="O25" s="246"/>
      <c r="P25" s="246"/>
      <c r="Q25" s="245"/>
      <c r="R25" s="246"/>
      <c r="S25" s="247"/>
      <c r="T25" s="247"/>
      <c r="U25" s="247"/>
      <c r="V25" s="247"/>
    </row>
    <row r="26" spans="1:22" ht="15" customHeight="1">
      <c r="A26" s="283">
        <v>2</v>
      </c>
      <c r="B26" s="295" t="s">
        <v>681</v>
      </c>
      <c r="C26" s="285"/>
      <c r="D26" s="293"/>
      <c r="E26" s="286"/>
      <c r="F26" s="294"/>
      <c r="G26" s="356"/>
      <c r="H26" s="357"/>
      <c r="I26" s="358"/>
      <c r="J26" s="359"/>
      <c r="K26" s="357"/>
      <c r="L26" s="360"/>
      <c r="M26" s="246"/>
      <c r="N26" s="245"/>
      <c r="O26" s="246"/>
      <c r="P26" s="246"/>
      <c r="Q26" s="245"/>
      <c r="R26" s="246"/>
      <c r="S26" s="247"/>
      <c r="T26" s="247"/>
      <c r="U26" s="247"/>
      <c r="V26" s="247"/>
    </row>
    <row r="27" spans="1:22" ht="15" customHeight="1">
      <c r="A27" s="283">
        <v>3</v>
      </c>
      <c r="B27" s="295" t="s">
        <v>682</v>
      </c>
      <c r="C27" s="285"/>
      <c r="D27" s="293"/>
      <c r="E27" s="286"/>
      <c r="F27" s="294"/>
      <c r="G27" s="356"/>
      <c r="H27" s="357"/>
      <c r="I27" s="358"/>
      <c r="J27" s="359"/>
      <c r="K27" s="357"/>
      <c r="L27" s="360"/>
      <c r="M27" s="246"/>
      <c r="N27" s="245"/>
      <c r="O27" s="246"/>
      <c r="P27" s="246"/>
      <c r="Q27" s="245"/>
      <c r="R27" s="246"/>
      <c r="S27" s="247"/>
      <c r="T27" s="247"/>
      <c r="U27" s="247"/>
      <c r="V27" s="247"/>
    </row>
    <row r="28" spans="1:22" ht="15" customHeight="1">
      <c r="A28" s="283">
        <v>4</v>
      </c>
      <c r="B28" s="295" t="s">
        <v>683</v>
      </c>
      <c r="C28" s="285"/>
      <c r="D28" s="293"/>
      <c r="E28" s="286"/>
      <c r="F28" s="294"/>
      <c r="G28" s="356"/>
      <c r="H28" s="357"/>
      <c r="I28" s="358"/>
      <c r="J28" s="359"/>
      <c r="K28" s="357"/>
      <c r="L28" s="360"/>
      <c r="M28" s="246"/>
      <c r="N28" s="245"/>
      <c r="O28" s="246"/>
      <c r="P28" s="246"/>
      <c r="Q28" s="245"/>
      <c r="R28" s="246"/>
      <c r="S28" s="247"/>
      <c r="T28" s="247"/>
      <c r="U28" s="247"/>
      <c r="V28" s="247"/>
    </row>
    <row r="29" spans="1:22" ht="15" customHeight="1">
      <c r="A29" s="283">
        <v>5</v>
      </c>
      <c r="B29" s="295" t="s">
        <v>684</v>
      </c>
      <c r="C29" s="285"/>
      <c r="D29" s="293"/>
      <c r="E29" s="286"/>
      <c r="F29" s="294"/>
      <c r="G29" s="356"/>
      <c r="H29" s="357"/>
      <c r="I29" s="358"/>
      <c r="J29" s="359"/>
      <c r="K29" s="357"/>
      <c r="L29" s="360"/>
      <c r="M29" s="246"/>
      <c r="N29" s="245"/>
      <c r="O29" s="246"/>
      <c r="P29" s="246"/>
      <c r="Q29" s="245"/>
      <c r="R29" s="246"/>
      <c r="S29" s="247"/>
      <c r="T29" s="247"/>
      <c r="U29" s="247"/>
      <c r="V29" s="247"/>
    </row>
    <row r="30" spans="1:22" ht="15" customHeight="1">
      <c r="A30" s="309"/>
      <c r="B30" s="310" t="s">
        <v>685</v>
      </c>
      <c r="C30" s="311"/>
      <c r="D30" s="312"/>
      <c r="E30" s="313"/>
      <c r="F30" s="314"/>
      <c r="G30" s="361"/>
      <c r="H30" s="362"/>
      <c r="I30" s="363"/>
      <c r="J30" s="364"/>
      <c r="K30" s="362"/>
      <c r="L30" s="365"/>
      <c r="M30" s="318"/>
      <c r="N30" s="317"/>
      <c r="O30" s="318"/>
      <c r="P30" s="318"/>
      <c r="Q30" s="317"/>
      <c r="R30" s="246"/>
      <c r="S30" s="247"/>
      <c r="T30" s="247"/>
      <c r="U30" s="247"/>
      <c r="V30" s="247"/>
    </row>
    <row r="31" spans="1:22" ht="15" customHeight="1">
      <c r="A31" s="283">
        <v>1</v>
      </c>
      <c r="B31" s="295" t="s">
        <v>686</v>
      </c>
      <c r="C31" s="319"/>
      <c r="D31" s="320"/>
      <c r="E31" s="300"/>
      <c r="F31" s="321"/>
      <c r="G31" s="366"/>
      <c r="H31" s="283"/>
      <c r="I31" s="358"/>
      <c r="J31" s="359"/>
      <c r="K31" s="357"/>
      <c r="L31" s="360"/>
      <c r="M31" s="246"/>
      <c r="N31" s="245"/>
      <c r="O31" s="246"/>
      <c r="P31" s="246"/>
      <c r="Q31" s="245"/>
      <c r="R31" s="246"/>
      <c r="S31" s="247"/>
      <c r="T31" s="247"/>
      <c r="U31" s="247"/>
      <c r="V31" s="247"/>
    </row>
    <row r="32" spans="1:22" ht="15" customHeight="1">
      <c r="A32" s="283">
        <v>2</v>
      </c>
      <c r="B32" s="284" t="s">
        <v>687</v>
      </c>
      <c r="C32" s="306"/>
      <c r="D32" s="324"/>
      <c r="E32" s="305"/>
      <c r="F32" s="325"/>
      <c r="G32" s="367"/>
      <c r="H32" s="342"/>
      <c r="I32" s="368"/>
      <c r="J32" s="306"/>
      <c r="K32" s="305"/>
      <c r="L32" s="369"/>
      <c r="M32" s="246"/>
      <c r="N32" s="245"/>
      <c r="O32" s="246"/>
      <c r="P32" s="246"/>
      <c r="Q32" s="245"/>
      <c r="R32" s="246"/>
      <c r="S32" s="247"/>
      <c r="T32" s="247"/>
      <c r="U32" s="247"/>
      <c r="V32" s="247"/>
    </row>
    <row r="33" spans="1:22" s="203" customFormat="1" ht="15" customHeight="1">
      <c r="A33" s="328">
        <v>3</v>
      </c>
      <c r="B33" s="295" t="s">
        <v>688</v>
      </c>
      <c r="C33" s="329"/>
      <c r="D33" s="330"/>
      <c r="E33" s="331"/>
      <c r="F33" s="332"/>
      <c r="G33" s="370"/>
      <c r="H33" s="331"/>
      <c r="I33" s="371"/>
      <c r="J33" s="334"/>
      <c r="K33" s="335"/>
      <c r="L33" s="333"/>
      <c r="M33" s="246"/>
      <c r="N33" s="245"/>
      <c r="O33" s="246"/>
      <c r="P33" s="246"/>
      <c r="Q33" s="245"/>
      <c r="R33" s="246"/>
      <c r="S33" s="247"/>
      <c r="T33" s="244"/>
      <c r="U33" s="244"/>
      <c r="V33" s="244"/>
    </row>
    <row r="34" spans="1:22" ht="15" customHeight="1">
      <c r="A34" s="283">
        <v>4</v>
      </c>
      <c r="B34" s="295" t="s">
        <v>689</v>
      </c>
      <c r="C34" s="336"/>
      <c r="D34" s="337"/>
      <c r="E34" s="338"/>
      <c r="F34" s="339"/>
      <c r="G34" s="372"/>
      <c r="H34" s="338"/>
      <c r="I34" s="373"/>
      <c r="J34" s="341"/>
      <c r="K34" s="335"/>
      <c r="L34" s="307"/>
      <c r="M34" s="246"/>
      <c r="N34" s="245"/>
      <c r="O34" s="246"/>
      <c r="P34" s="246"/>
      <c r="Q34" s="245"/>
      <c r="R34" s="246"/>
      <c r="S34" s="247"/>
      <c r="T34" s="247"/>
      <c r="U34" s="247"/>
      <c r="V34" s="247"/>
    </row>
    <row r="35" spans="1:22" ht="15" customHeight="1">
      <c r="A35" s="283">
        <v>5</v>
      </c>
      <c r="B35" s="295" t="s">
        <v>690</v>
      </c>
      <c r="C35" s="336"/>
      <c r="D35" s="337"/>
      <c r="E35" s="338"/>
      <c r="F35" s="339"/>
      <c r="G35" s="372"/>
      <c r="H35" s="338"/>
      <c r="I35" s="373"/>
      <c r="J35" s="341"/>
      <c r="K35" s="342"/>
      <c r="L35" s="307"/>
      <c r="M35" s="246"/>
      <c r="N35" s="245"/>
      <c r="O35" s="246"/>
      <c r="P35" s="246"/>
      <c r="Q35" s="245"/>
      <c r="R35" s="246"/>
      <c r="S35" s="247"/>
      <c r="T35" s="247"/>
      <c r="U35" s="247"/>
      <c r="V35" s="247"/>
    </row>
    <row r="36" spans="1:22" ht="15" customHeight="1">
      <c r="A36" s="283">
        <v>6</v>
      </c>
      <c r="B36" s="295" t="s">
        <v>691</v>
      </c>
      <c r="C36" s="336"/>
      <c r="D36" s="337"/>
      <c r="E36" s="338"/>
      <c r="F36" s="339"/>
      <c r="G36" s="372"/>
      <c r="H36" s="338"/>
      <c r="I36" s="373"/>
      <c r="J36" s="341"/>
      <c r="K36" s="342"/>
      <c r="L36" s="307"/>
      <c r="M36" s="246"/>
      <c r="N36" s="245"/>
      <c r="O36" s="246"/>
      <c r="P36" s="246"/>
      <c r="Q36" s="245"/>
      <c r="R36" s="246"/>
      <c r="S36" s="247"/>
      <c r="T36" s="247"/>
      <c r="U36" s="247"/>
      <c r="V36" s="247"/>
    </row>
    <row r="37" spans="1:22" ht="15" customHeight="1">
      <c r="A37" s="283">
        <v>7</v>
      </c>
      <c r="B37" s="295" t="s">
        <v>692</v>
      </c>
      <c r="C37" s="336"/>
      <c r="D37" s="337"/>
      <c r="E37" s="338"/>
      <c r="F37" s="339"/>
      <c r="G37" s="372"/>
      <c r="H37" s="338"/>
      <c r="I37" s="373"/>
      <c r="J37" s="341"/>
      <c r="K37" s="335"/>
      <c r="L37" s="307"/>
      <c r="M37" s="246"/>
      <c r="N37" s="245"/>
      <c r="O37" s="246"/>
      <c r="P37" s="246"/>
      <c r="Q37" s="245"/>
      <c r="R37" s="246"/>
      <c r="S37" s="247"/>
      <c r="T37" s="247"/>
      <c r="U37" s="247"/>
      <c r="V37" s="247"/>
    </row>
    <row r="38" spans="1:22" ht="15" customHeight="1">
      <c r="A38" s="309"/>
      <c r="B38" s="310" t="s">
        <v>694</v>
      </c>
      <c r="C38" s="374"/>
      <c r="D38" s="375"/>
      <c r="E38" s="376"/>
      <c r="F38" s="377"/>
      <c r="G38" s="378"/>
      <c r="H38" s="379"/>
      <c r="I38" s="380"/>
      <c r="J38" s="381"/>
      <c r="K38" s="382"/>
      <c r="L38" s="383"/>
      <c r="M38" s="318"/>
      <c r="N38" s="317"/>
      <c r="O38" s="318"/>
      <c r="P38" s="318"/>
      <c r="Q38" s="317"/>
      <c r="R38" s="246"/>
      <c r="S38" s="247"/>
      <c r="T38" s="247"/>
      <c r="U38" s="247"/>
      <c r="V38" s="247"/>
    </row>
    <row r="39" spans="1:22" ht="15" customHeight="1">
      <c r="A39" s="283">
        <v>1</v>
      </c>
      <c r="B39" s="296" t="s">
        <v>695</v>
      </c>
      <c r="C39" s="336"/>
      <c r="D39" s="337"/>
      <c r="E39" s="338"/>
      <c r="F39" s="339"/>
      <c r="G39" s="372"/>
      <c r="H39" s="338"/>
      <c r="I39" s="373"/>
      <c r="J39" s="341"/>
      <c r="K39" s="335"/>
      <c r="L39" s="307"/>
      <c r="M39" s="246"/>
      <c r="N39" s="245"/>
      <c r="O39" s="246"/>
      <c r="P39" s="246"/>
      <c r="Q39" s="245"/>
      <c r="R39" s="246"/>
      <c r="S39" s="247"/>
      <c r="T39" s="247"/>
      <c r="U39" s="247"/>
      <c r="V39" s="247"/>
    </row>
    <row r="40" spans="1:22" ht="15" customHeight="1">
      <c r="A40" s="283">
        <v>2</v>
      </c>
      <c r="B40" s="296" t="s">
        <v>696</v>
      </c>
      <c r="C40" s="336"/>
      <c r="D40" s="337"/>
      <c r="E40" s="338"/>
      <c r="F40" s="339"/>
      <c r="G40" s="372"/>
      <c r="H40" s="338"/>
      <c r="I40" s="373"/>
      <c r="J40" s="341"/>
      <c r="K40" s="335"/>
      <c r="L40" s="307"/>
      <c r="M40" s="246"/>
      <c r="N40" s="245"/>
      <c r="O40" s="246"/>
      <c r="P40" s="246"/>
      <c r="Q40" s="245"/>
      <c r="R40" s="246"/>
      <c r="S40" s="247"/>
      <c r="T40" s="247"/>
      <c r="U40" s="247"/>
      <c r="V40" s="247"/>
    </row>
    <row r="41" spans="1:22" ht="15" customHeight="1">
      <c r="A41" s="283">
        <v>3</v>
      </c>
      <c r="B41" s="296" t="s">
        <v>697</v>
      </c>
      <c r="C41" s="336"/>
      <c r="D41" s="338"/>
      <c r="E41" s="338"/>
      <c r="F41" s="384"/>
      <c r="G41" s="372"/>
      <c r="H41" s="338"/>
      <c r="I41" s="373"/>
      <c r="J41" s="341"/>
      <c r="K41" s="335"/>
      <c r="L41" s="307"/>
      <c r="M41" s="246"/>
      <c r="N41" s="245"/>
      <c r="O41" s="246"/>
      <c r="P41" s="246"/>
      <c r="Q41" s="245"/>
      <c r="R41" s="246"/>
      <c r="S41" s="247"/>
      <c r="T41" s="247"/>
      <c r="U41" s="247"/>
      <c r="V41" s="247"/>
    </row>
    <row r="42" spans="1:22" ht="15" customHeight="1">
      <c r="A42" s="283">
        <v>4</v>
      </c>
      <c r="B42" s="296" t="s">
        <v>698</v>
      </c>
      <c r="C42" s="306"/>
      <c r="D42" s="305"/>
      <c r="E42" s="305"/>
      <c r="F42" s="369"/>
      <c r="G42" s="367"/>
      <c r="H42" s="305"/>
      <c r="I42" s="385"/>
      <c r="J42" s="326"/>
      <c r="K42" s="327"/>
      <c r="L42" s="307"/>
      <c r="M42" s="246"/>
      <c r="N42" s="245"/>
      <c r="O42" s="246"/>
      <c r="P42" s="246"/>
      <c r="Q42" s="245"/>
      <c r="R42" s="246"/>
      <c r="S42" s="247"/>
      <c r="T42" s="247"/>
      <c r="U42" s="247"/>
      <c r="V42" s="247"/>
    </row>
    <row r="43" spans="1:22" ht="15" customHeight="1">
      <c r="A43" s="283">
        <v>5</v>
      </c>
      <c r="B43" s="296" t="s">
        <v>699</v>
      </c>
      <c r="C43" s="359"/>
      <c r="D43" s="357"/>
      <c r="E43" s="357"/>
      <c r="F43" s="360"/>
      <c r="G43" s="356"/>
      <c r="H43" s="357"/>
      <c r="I43" s="358"/>
      <c r="J43" s="359"/>
      <c r="K43" s="357"/>
      <c r="L43" s="360"/>
      <c r="M43" s="246"/>
      <c r="N43" s="245"/>
      <c r="O43" s="246"/>
      <c r="P43" s="246"/>
      <c r="Q43" s="245"/>
      <c r="R43" s="246"/>
    </row>
    <row r="44" spans="1:22" ht="15" customHeight="1">
      <c r="A44" s="283">
        <v>6</v>
      </c>
      <c r="B44" s="296" t="s">
        <v>700</v>
      </c>
      <c r="C44" s="306"/>
      <c r="D44" s="305"/>
      <c r="E44" s="305"/>
      <c r="F44" s="369"/>
      <c r="G44" s="367"/>
      <c r="H44" s="305"/>
      <c r="I44" s="358"/>
      <c r="J44" s="359"/>
      <c r="K44" s="357"/>
      <c r="L44" s="360"/>
      <c r="M44" s="246"/>
      <c r="N44" s="245"/>
      <c r="O44" s="246"/>
      <c r="P44" s="246"/>
      <c r="Q44" s="245"/>
      <c r="R44" s="246"/>
    </row>
    <row r="45" spans="1:22" ht="15" customHeight="1">
      <c r="A45" s="283">
        <v>7</v>
      </c>
      <c r="B45" s="296" t="s">
        <v>701</v>
      </c>
      <c r="C45" s="359"/>
      <c r="D45" s="357"/>
      <c r="E45" s="357"/>
      <c r="F45" s="360"/>
      <c r="G45" s="356"/>
      <c r="H45" s="357"/>
      <c r="I45" s="358"/>
      <c r="J45" s="359"/>
      <c r="K45" s="357"/>
      <c r="L45" s="360"/>
      <c r="M45" s="246"/>
      <c r="N45" s="245"/>
      <c r="O45" s="246"/>
      <c r="P45" s="246"/>
      <c r="Q45" s="245"/>
      <c r="R45" s="246"/>
    </row>
    <row r="46" spans="1:22" ht="15" customHeight="1">
      <c r="A46" s="283">
        <v>8</v>
      </c>
      <c r="B46" s="296" t="s">
        <v>702</v>
      </c>
      <c r="C46" s="359"/>
      <c r="D46" s="357"/>
      <c r="E46" s="357"/>
      <c r="F46" s="360"/>
      <c r="G46" s="356"/>
      <c r="H46" s="357"/>
      <c r="I46" s="358"/>
      <c r="J46" s="359"/>
      <c r="K46" s="357"/>
      <c r="L46" s="360"/>
      <c r="M46" s="246"/>
      <c r="N46" s="245"/>
      <c r="O46" s="246"/>
      <c r="P46" s="246"/>
      <c r="Q46" s="245"/>
      <c r="R46" s="246"/>
    </row>
    <row r="47" spans="1:22" ht="15" customHeight="1" thickBot="1">
      <c r="A47" s="283">
        <v>9</v>
      </c>
      <c r="B47" s="296" t="s">
        <v>703</v>
      </c>
      <c r="C47" s="249"/>
      <c r="D47" s="250"/>
      <c r="E47" s="250"/>
      <c r="F47" s="251"/>
      <c r="G47" s="356"/>
      <c r="H47" s="357"/>
      <c r="I47" s="358"/>
      <c r="J47" s="249"/>
      <c r="K47" s="250"/>
      <c r="L47" s="251"/>
      <c r="M47" s="246"/>
      <c r="N47" s="245"/>
      <c r="O47" s="246"/>
      <c r="P47" s="246"/>
      <c r="Q47" s="245"/>
      <c r="R47" s="246"/>
    </row>
    <row r="48" spans="1:22" ht="12" customHeight="1">
      <c r="M48" s="246"/>
      <c r="N48" s="246"/>
      <c r="O48" s="246"/>
      <c r="P48" s="246"/>
      <c r="Q48" s="246"/>
      <c r="R48" s="246"/>
    </row>
    <row r="49" spans="7:16">
      <c r="G49" s="227"/>
      <c r="H49" s="227"/>
      <c r="I49" s="247"/>
      <c r="M49" s="252"/>
      <c r="P49" s="248"/>
    </row>
  </sheetData>
  <mergeCells count="9">
    <mergeCell ref="S19:V21"/>
    <mergeCell ref="M10:O11"/>
    <mergeCell ref="P10:R11"/>
    <mergeCell ref="C3:L3"/>
    <mergeCell ref="H5:K5"/>
    <mergeCell ref="B7:Q7"/>
    <mergeCell ref="B9:B10"/>
    <mergeCell ref="M9:R9"/>
    <mergeCell ref="S14:V16"/>
  </mergeCells>
  <phoneticPr fontId="3" type="noConversion"/>
  <printOptions horizontalCentered="1" verticalCentered="1"/>
  <pageMargins left="0.5" right="0.5" top="1.18" bottom="0.61" header="0.52" footer="0.25"/>
  <pageSetup scale="70"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6865" r:id="rId5" name="Button 1">
              <controlPr defaultSize="0" print="0" autoFill="0" autoPict="0" macro="[0]!PLCOMPARISONS_Button20_Click">
                <anchor moveWithCells="1">
                  <from>
                    <xdr:col>0</xdr:col>
                    <xdr:colOff>19050</xdr:colOff>
                    <xdr:row>0</xdr:row>
                    <xdr:rowOff>28575</xdr:rowOff>
                  </from>
                  <to>
                    <xdr:col>1</xdr:col>
                    <xdr:colOff>1133475</xdr:colOff>
                    <xdr:row>2</xdr:row>
                    <xdr:rowOff>9525</xdr:rowOff>
                  </to>
                </anchor>
              </controlPr>
            </control>
          </mc:Choice>
        </mc:AlternateContent>
        <mc:AlternateContent xmlns:mc="http://schemas.openxmlformats.org/markup-compatibility/2006">
          <mc:Choice Requires="x14">
            <control shapeId="36866" r:id="rId6" name="Button 2">
              <controlPr defaultSize="0" print="0" autoFill="0" autoPict="0" macro="[0]!print_sheet">
                <anchor moveWithCells="1">
                  <from>
                    <xdr:col>17</xdr:col>
                    <xdr:colOff>352425</xdr:colOff>
                    <xdr:row>0</xdr:row>
                    <xdr:rowOff>161925</xdr:rowOff>
                  </from>
                  <to>
                    <xdr:col>20</xdr:col>
                    <xdr:colOff>180975</xdr:colOff>
                    <xdr:row>2</xdr:row>
                    <xdr:rowOff>161925</xdr:rowOff>
                  </to>
                </anchor>
              </controlPr>
            </control>
          </mc:Choice>
        </mc:AlternateContent>
      </controls>
    </mc:Choice>
  </mc:AlternateContent>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2">
    <tabColor indexed="13"/>
    <pageSetUpPr fitToPage="1"/>
  </sheetPr>
  <dimension ref="A1:W65"/>
  <sheetViews>
    <sheetView showGridLines="0" showRowColHeaders="0" showRuler="0" view="pageLayout" zoomScaleNormal="75" workbookViewId="0"/>
  </sheetViews>
  <sheetFormatPr defaultRowHeight="12.75"/>
  <cols>
    <col min="1" max="1" width="3.42578125" style="33" customWidth="1"/>
    <col min="2" max="2" width="70.42578125" bestFit="1" customWidth="1"/>
    <col min="3" max="12" width="6.28515625" customWidth="1"/>
    <col min="13" max="13" width="5" customWidth="1"/>
    <col min="14" max="14" width="6.28515625" customWidth="1"/>
    <col min="15" max="15" width="5.140625" customWidth="1"/>
    <col min="16" max="16" width="5" customWidth="1"/>
    <col min="17" max="17" width="5.85546875" customWidth="1"/>
    <col min="18" max="18" width="7.7109375" customWidth="1"/>
    <col min="19" max="19" width="3" customWidth="1"/>
    <col min="20" max="20" width="6.28515625" customWidth="1"/>
  </cols>
  <sheetData>
    <row r="1" spans="1:23" ht="18">
      <c r="B1" s="264"/>
      <c r="C1" s="265"/>
      <c r="D1" s="265"/>
      <c r="E1" s="265"/>
      <c r="M1" s="265"/>
      <c r="N1" s="265"/>
      <c r="O1" s="265"/>
      <c r="T1" s="351"/>
    </row>
    <row r="2" spans="1:23" ht="18">
      <c r="B2" s="264"/>
      <c r="C2" s="265"/>
      <c r="D2" s="265"/>
      <c r="E2" s="265"/>
      <c r="F2" s="265"/>
      <c r="H2" s="265"/>
      <c r="I2" s="265"/>
      <c r="J2" s="265"/>
      <c r="K2" s="265"/>
      <c r="L2" s="265"/>
      <c r="M2" s="265"/>
      <c r="N2" s="265"/>
      <c r="T2" s="34"/>
    </row>
    <row r="3" spans="1:23" ht="26.25" customHeight="1">
      <c r="B3" s="264"/>
      <c r="C3" s="1262" t="str">
        <f>REPT('BASIC CLIENT INFO'!B2,1)</f>
        <v/>
      </c>
      <c r="D3" s="1262"/>
      <c r="E3" s="1262"/>
      <c r="F3" s="1262"/>
      <c r="G3" s="1262"/>
      <c r="H3" s="1262"/>
      <c r="I3" s="1262"/>
      <c r="J3" s="1262"/>
      <c r="M3" s="266"/>
      <c r="N3" s="266"/>
      <c r="O3" s="265"/>
      <c r="T3" s="34"/>
    </row>
    <row r="4" spans="1:23" ht="6" customHeight="1">
      <c r="C4" s="246"/>
      <c r="D4" s="246"/>
      <c r="F4" s="265"/>
      <c r="I4" s="246"/>
      <c r="J4" s="244"/>
      <c r="K4" s="244"/>
      <c r="L4" s="244"/>
      <c r="M4" s="244"/>
      <c r="P4" s="244"/>
      <c r="T4" s="34"/>
    </row>
    <row r="5" spans="1:23" ht="16.5" customHeight="1">
      <c r="B5" s="9" t="s">
        <v>174</v>
      </c>
      <c r="C5" s="246"/>
      <c r="E5" s="36" t="str">
        <f>REPT('BASIC CLIENT INFO'!B3,1)</f>
        <v>Survey #</v>
      </c>
      <c r="F5" s="1186" t="str">
        <f>REPT('BASIC CLIENT INFO'!D3,1)</f>
        <v/>
      </c>
      <c r="G5" s="1186"/>
      <c r="H5" s="1186"/>
      <c r="I5" s="1186"/>
      <c r="M5" s="244"/>
      <c r="P5" s="268"/>
      <c r="T5" s="34"/>
    </row>
    <row r="6" spans="1:23" ht="18" customHeight="1">
      <c r="B6" s="244"/>
      <c r="C6" s="246"/>
      <c r="E6" s="216" t="s">
        <v>704</v>
      </c>
      <c r="F6" s="216"/>
      <c r="M6" s="244"/>
      <c r="P6" s="268"/>
      <c r="T6" s="34"/>
    </row>
    <row r="7" spans="1:23" ht="7.5" customHeight="1" thickBot="1">
      <c r="B7" s="244"/>
      <c r="C7" s="90"/>
      <c r="M7" s="244"/>
      <c r="N7" s="244"/>
      <c r="O7" s="246"/>
      <c r="P7" s="268"/>
      <c r="Q7" s="244"/>
      <c r="T7" s="34"/>
    </row>
    <row r="8" spans="1:23" ht="15" customHeight="1" thickBot="1">
      <c r="B8" s="1267" t="s">
        <v>705</v>
      </c>
      <c r="C8" s="386"/>
      <c r="D8" s="387" t="s">
        <v>659</v>
      </c>
      <c r="E8" s="388"/>
      <c r="F8" s="389"/>
      <c r="G8" s="270" t="s">
        <v>660</v>
      </c>
      <c r="H8" s="270" t="s">
        <v>661</v>
      </c>
      <c r="I8" s="270"/>
      <c r="J8" s="273"/>
      <c r="K8" s="270" t="s">
        <v>662</v>
      </c>
      <c r="L8" s="274"/>
      <c r="M8" s="1269" t="s">
        <v>663</v>
      </c>
      <c r="N8" s="1269"/>
      <c r="O8" s="1269"/>
      <c r="P8" s="1269"/>
      <c r="Q8" s="1269"/>
      <c r="R8" s="1270"/>
      <c r="T8" s="34"/>
    </row>
    <row r="9" spans="1:23" ht="19.5" customHeight="1" thickBot="1">
      <c r="B9" s="1268"/>
      <c r="C9" s="390">
        <v>0.1</v>
      </c>
      <c r="D9" s="391">
        <v>0.2</v>
      </c>
      <c r="E9" s="391">
        <v>0.3</v>
      </c>
      <c r="F9" s="392">
        <v>0.4</v>
      </c>
      <c r="G9" s="353">
        <v>0.5</v>
      </c>
      <c r="H9" s="276">
        <v>0.6</v>
      </c>
      <c r="I9" s="354">
        <v>0.7</v>
      </c>
      <c r="J9" s="275">
        <v>0.8</v>
      </c>
      <c r="K9" s="276">
        <v>0.9</v>
      </c>
      <c r="L9" s="277">
        <v>1</v>
      </c>
      <c r="M9" s="1252" t="s">
        <v>664</v>
      </c>
      <c r="N9" s="1252"/>
      <c r="O9" s="1253"/>
      <c r="P9" s="1256" t="s">
        <v>665</v>
      </c>
      <c r="Q9" s="1257"/>
      <c r="R9" s="1258"/>
      <c r="T9" s="34"/>
    </row>
    <row r="10" spans="1:23" ht="16.5" thickBot="1">
      <c r="B10" s="279" t="s">
        <v>706</v>
      </c>
      <c r="C10" s="280"/>
      <c r="D10" s="281"/>
      <c r="E10" s="281"/>
      <c r="F10" s="282"/>
      <c r="G10" s="17"/>
      <c r="H10" s="17"/>
      <c r="I10" s="17"/>
      <c r="J10" s="393"/>
      <c r="K10" s="17"/>
      <c r="L10" s="394"/>
      <c r="M10" s="1254"/>
      <c r="N10" s="1254"/>
      <c r="O10" s="1255"/>
      <c r="P10" s="1259"/>
      <c r="Q10" s="1260"/>
      <c r="R10" s="1261"/>
      <c r="T10" s="34"/>
    </row>
    <row r="11" spans="1:23" ht="15" customHeight="1">
      <c r="A11" s="395">
        <v>1</v>
      </c>
      <c r="B11" s="253" t="s">
        <v>707</v>
      </c>
      <c r="C11" s="285"/>
      <c r="D11" s="286"/>
      <c r="E11" s="286"/>
      <c r="F11" s="287"/>
      <c r="G11" s="356"/>
      <c r="H11" s="357"/>
      <c r="I11" s="358"/>
      <c r="J11" s="359"/>
      <c r="K11" s="357"/>
      <c r="L11" s="360"/>
      <c r="M11" s="246"/>
      <c r="N11" s="290"/>
      <c r="O11" s="246"/>
      <c r="P11" s="247"/>
      <c r="Q11" s="291"/>
      <c r="R11" s="247"/>
      <c r="S11" s="247"/>
      <c r="T11" s="34"/>
      <c r="U11" s="247"/>
    </row>
    <row r="12" spans="1:23" ht="15" customHeight="1">
      <c r="A12" s="395">
        <v>2</v>
      </c>
      <c r="B12" s="253" t="s">
        <v>708</v>
      </c>
      <c r="C12" s="285"/>
      <c r="D12" s="293"/>
      <c r="E12" s="286"/>
      <c r="F12" s="294"/>
      <c r="G12" s="356"/>
      <c r="H12" s="357"/>
      <c r="I12" s="358"/>
      <c r="J12" s="359"/>
      <c r="K12" s="357"/>
      <c r="L12" s="360"/>
      <c r="M12" s="246"/>
      <c r="N12" s="245"/>
      <c r="O12" s="246"/>
      <c r="P12" s="246"/>
      <c r="Q12" s="245"/>
      <c r="R12" s="246"/>
      <c r="S12" s="247"/>
      <c r="T12" s="34"/>
      <c r="U12" s="247"/>
    </row>
    <row r="13" spans="1:23" ht="15" customHeight="1">
      <c r="A13" s="395">
        <v>3</v>
      </c>
      <c r="B13" s="253" t="s">
        <v>709</v>
      </c>
      <c r="C13" s="285"/>
      <c r="D13" s="293"/>
      <c r="E13" s="286"/>
      <c r="F13" s="294"/>
      <c r="G13" s="356"/>
      <c r="H13" s="357"/>
      <c r="I13" s="358"/>
      <c r="J13" s="359"/>
      <c r="K13" s="357"/>
      <c r="L13" s="360"/>
      <c r="M13" s="246"/>
      <c r="N13" s="245"/>
      <c r="O13" s="246"/>
      <c r="P13" s="246"/>
      <c r="Q13" s="245"/>
      <c r="R13" s="246"/>
      <c r="S13" s="247"/>
      <c r="T13" s="34"/>
      <c r="U13" s="247"/>
    </row>
    <row r="14" spans="1:23" ht="15" customHeight="1">
      <c r="A14" s="395">
        <v>4</v>
      </c>
      <c r="B14" s="253" t="s">
        <v>710</v>
      </c>
      <c r="C14" s="285"/>
      <c r="D14" s="293"/>
      <c r="E14" s="286"/>
      <c r="F14" s="294"/>
      <c r="G14" s="356"/>
      <c r="H14" s="357"/>
      <c r="I14" s="358"/>
      <c r="J14" s="359"/>
      <c r="K14" s="357"/>
      <c r="L14" s="360"/>
      <c r="M14" s="246"/>
      <c r="N14" s="245"/>
      <c r="O14" s="246"/>
      <c r="P14" s="246"/>
      <c r="Q14" s="245"/>
      <c r="R14" s="246"/>
      <c r="S14" s="351"/>
      <c r="T14" s="1264"/>
      <c r="U14" s="1264"/>
      <c r="V14" s="1264"/>
      <c r="W14" s="1264"/>
    </row>
    <row r="15" spans="1:23" ht="15" customHeight="1">
      <c r="A15" s="395">
        <v>5</v>
      </c>
      <c r="B15" s="253" t="s">
        <v>716</v>
      </c>
      <c r="C15" s="285"/>
      <c r="D15" s="293"/>
      <c r="E15" s="286"/>
      <c r="F15" s="294"/>
      <c r="G15" s="356"/>
      <c r="H15" s="357"/>
      <c r="I15" s="358"/>
      <c r="J15" s="359"/>
      <c r="K15" s="357"/>
      <c r="L15" s="360"/>
      <c r="M15" s="246"/>
      <c r="N15" s="245"/>
      <c r="O15" s="246"/>
      <c r="P15" s="246"/>
      <c r="Q15" s="245"/>
      <c r="R15" s="246"/>
      <c r="S15" s="246"/>
      <c r="T15" s="1264"/>
      <c r="U15" s="1264"/>
      <c r="V15" s="1264"/>
      <c r="W15" s="1264"/>
    </row>
    <row r="16" spans="1:23" ht="15" customHeight="1">
      <c r="A16" s="395">
        <v>6</v>
      </c>
      <c r="B16" s="253" t="s">
        <v>717</v>
      </c>
      <c r="C16" s="285"/>
      <c r="D16" s="293"/>
      <c r="E16" s="286"/>
      <c r="F16" s="294"/>
      <c r="G16" s="356"/>
      <c r="H16" s="357"/>
      <c r="I16" s="358"/>
      <c r="J16" s="359"/>
      <c r="K16" s="357"/>
      <c r="L16" s="360"/>
      <c r="M16" s="246"/>
      <c r="N16" s="245"/>
      <c r="O16" s="246"/>
      <c r="P16" s="246"/>
      <c r="Q16" s="245"/>
      <c r="R16" s="246"/>
      <c r="S16" s="246"/>
      <c r="T16" s="1264"/>
      <c r="U16" s="1264"/>
      <c r="V16" s="1264"/>
      <c r="W16" s="1264"/>
    </row>
    <row r="17" spans="1:23" ht="15" customHeight="1">
      <c r="A17" s="395">
        <v>7</v>
      </c>
      <c r="B17" s="253" t="s">
        <v>718</v>
      </c>
      <c r="C17" s="285"/>
      <c r="D17" s="293"/>
      <c r="E17" s="286"/>
      <c r="F17" s="294"/>
      <c r="G17" s="356"/>
      <c r="H17" s="357"/>
      <c r="I17" s="358"/>
      <c r="J17" s="359"/>
      <c r="K17" s="357"/>
      <c r="L17" s="360"/>
      <c r="M17" s="246"/>
      <c r="N17" s="245"/>
      <c r="O17" s="246"/>
      <c r="P17" s="246"/>
      <c r="Q17" s="245"/>
      <c r="R17" s="246"/>
      <c r="S17" s="246"/>
      <c r="T17" s="247"/>
    </row>
    <row r="18" spans="1:23" ht="15" customHeight="1">
      <c r="A18" s="395">
        <v>8</v>
      </c>
      <c r="B18" s="253" t="s">
        <v>719</v>
      </c>
      <c r="C18" s="298"/>
      <c r="D18" s="299"/>
      <c r="E18" s="300"/>
      <c r="F18" s="301"/>
      <c r="G18" s="356"/>
      <c r="H18" s="357"/>
      <c r="I18" s="358"/>
      <c r="J18" s="359"/>
      <c r="K18" s="357"/>
      <c r="L18" s="360"/>
      <c r="M18" s="246"/>
      <c r="N18" s="245"/>
      <c r="O18" s="246"/>
      <c r="P18" s="246"/>
      <c r="Q18" s="245"/>
      <c r="R18" s="246"/>
      <c r="S18" s="246"/>
      <c r="T18" s="247"/>
      <c r="U18" s="247"/>
      <c r="V18" s="247"/>
      <c r="W18" s="247"/>
    </row>
    <row r="19" spans="1:23" ht="15" customHeight="1">
      <c r="A19" s="395"/>
      <c r="B19" s="253" t="s">
        <v>688</v>
      </c>
      <c r="C19" s="285"/>
      <c r="D19" s="299"/>
      <c r="E19" s="305"/>
      <c r="F19" s="301"/>
      <c r="G19" s="356"/>
      <c r="H19" s="357"/>
      <c r="I19" s="358"/>
      <c r="J19" s="359"/>
      <c r="K19" s="357"/>
      <c r="L19" s="360"/>
      <c r="M19" s="246"/>
      <c r="N19" s="245"/>
      <c r="O19" s="246"/>
      <c r="P19" s="246"/>
      <c r="Q19" s="245"/>
      <c r="R19" s="246"/>
      <c r="S19" s="351"/>
      <c r="T19" s="1264"/>
      <c r="U19" s="1264"/>
      <c r="V19" s="1264"/>
      <c r="W19" s="1264"/>
    </row>
    <row r="20" spans="1:23" ht="15" customHeight="1">
      <c r="A20" s="395">
        <v>10</v>
      </c>
      <c r="B20" s="253" t="s">
        <v>720</v>
      </c>
      <c r="C20" s="308"/>
      <c r="D20" s="299"/>
      <c r="E20" s="305"/>
      <c r="F20" s="301"/>
      <c r="G20" s="356"/>
      <c r="H20" s="357"/>
      <c r="I20" s="358"/>
      <c r="J20" s="359"/>
      <c r="K20" s="357"/>
      <c r="L20" s="360"/>
      <c r="M20" s="246"/>
      <c r="N20" s="245"/>
      <c r="O20" s="246"/>
      <c r="P20" s="246"/>
      <c r="Q20" s="245"/>
      <c r="R20" s="246"/>
      <c r="S20" s="246"/>
      <c r="T20" s="1264"/>
      <c r="U20" s="1264"/>
      <c r="V20" s="1264"/>
      <c r="W20" s="1264"/>
    </row>
    <row r="21" spans="1:23" ht="15" customHeight="1">
      <c r="A21" s="395">
        <v>11</v>
      </c>
      <c r="B21" s="253" t="s">
        <v>721</v>
      </c>
      <c r="C21" s="285"/>
      <c r="D21" s="293"/>
      <c r="E21" s="286"/>
      <c r="F21" s="294"/>
      <c r="G21" s="356"/>
      <c r="H21" s="357"/>
      <c r="I21" s="358"/>
      <c r="J21" s="359"/>
      <c r="K21" s="357"/>
      <c r="L21" s="360"/>
      <c r="M21" s="246"/>
      <c r="N21" s="245"/>
      <c r="O21" s="246"/>
      <c r="P21" s="246"/>
      <c r="Q21" s="245"/>
      <c r="R21" s="246"/>
      <c r="S21" s="246"/>
      <c r="T21" s="1264"/>
      <c r="U21" s="1264"/>
      <c r="V21" s="1264"/>
      <c r="W21" s="1264"/>
    </row>
    <row r="22" spans="1:23" ht="15" customHeight="1">
      <c r="A22" s="395">
        <v>12</v>
      </c>
      <c r="B22" s="253" t="s">
        <v>722</v>
      </c>
      <c r="C22" s="285"/>
      <c r="D22" s="293"/>
      <c r="E22" s="286"/>
      <c r="F22" s="294"/>
      <c r="G22" s="356"/>
      <c r="H22" s="357"/>
      <c r="I22" s="358"/>
      <c r="J22" s="359"/>
      <c r="K22" s="357"/>
      <c r="L22" s="360"/>
      <c r="M22" s="246"/>
      <c r="N22" s="245"/>
      <c r="O22" s="246"/>
      <c r="P22" s="246"/>
      <c r="Q22" s="245"/>
      <c r="R22" s="246"/>
      <c r="S22" s="247"/>
      <c r="T22" s="34"/>
      <c r="U22" s="247"/>
    </row>
    <row r="23" spans="1:23" ht="15" customHeight="1">
      <c r="A23" s="395">
        <v>13</v>
      </c>
      <c r="B23" s="253" t="s">
        <v>723</v>
      </c>
      <c r="C23" s="285"/>
      <c r="D23" s="293"/>
      <c r="E23" s="286"/>
      <c r="F23" s="294"/>
      <c r="G23" s="356"/>
      <c r="H23" s="357"/>
      <c r="I23" s="358"/>
      <c r="J23" s="359"/>
      <c r="K23" s="357"/>
      <c r="L23" s="360"/>
      <c r="M23" s="246"/>
      <c r="N23" s="245"/>
      <c r="O23" s="246"/>
      <c r="P23" s="246"/>
      <c r="Q23" s="245"/>
      <c r="R23" s="246"/>
      <c r="S23" s="247"/>
      <c r="T23" s="34"/>
      <c r="U23" s="247"/>
    </row>
    <row r="24" spans="1:23" ht="15" customHeight="1">
      <c r="A24" s="395">
        <v>14</v>
      </c>
      <c r="B24" s="253" t="s">
        <v>724</v>
      </c>
      <c r="C24" s="285"/>
      <c r="D24" s="293"/>
      <c r="E24" s="286"/>
      <c r="F24" s="294"/>
      <c r="G24" s="356"/>
      <c r="H24" s="357"/>
      <c r="I24" s="358"/>
      <c r="J24" s="359"/>
      <c r="K24" s="357"/>
      <c r="L24" s="360"/>
      <c r="M24" s="246"/>
      <c r="N24" s="245"/>
      <c r="O24" s="246"/>
      <c r="P24" s="246"/>
      <c r="Q24" s="245"/>
      <c r="R24" s="246"/>
      <c r="S24" s="247"/>
      <c r="T24" s="34"/>
      <c r="U24" s="247"/>
    </row>
    <row r="25" spans="1:23" ht="15" customHeight="1">
      <c r="A25" s="395">
        <v>15</v>
      </c>
      <c r="B25" s="253" t="s">
        <v>725</v>
      </c>
      <c r="C25" s="285"/>
      <c r="D25" s="293"/>
      <c r="E25" s="286"/>
      <c r="F25" s="294"/>
      <c r="G25" s="356"/>
      <c r="H25" s="357"/>
      <c r="I25" s="358"/>
      <c r="J25" s="359"/>
      <c r="K25" s="357"/>
      <c r="L25" s="360"/>
      <c r="M25" s="246"/>
      <c r="N25" s="245"/>
      <c r="O25" s="246"/>
      <c r="P25" s="246"/>
      <c r="Q25" s="245"/>
      <c r="R25" s="246"/>
      <c r="S25" s="247"/>
      <c r="T25" s="34"/>
      <c r="U25" s="247"/>
    </row>
    <row r="26" spans="1:23" ht="15" customHeight="1">
      <c r="A26" s="395">
        <v>16</v>
      </c>
      <c r="B26" s="253" t="s">
        <v>726</v>
      </c>
      <c r="C26" s="285"/>
      <c r="D26" s="293"/>
      <c r="E26" s="286"/>
      <c r="F26" s="294"/>
      <c r="G26" s="356"/>
      <c r="H26" s="357"/>
      <c r="I26" s="358"/>
      <c r="J26" s="359"/>
      <c r="K26" s="357"/>
      <c r="L26" s="360"/>
      <c r="M26" s="246"/>
      <c r="N26" s="245"/>
      <c r="O26" s="246"/>
      <c r="P26" s="246"/>
      <c r="Q26" s="245"/>
      <c r="R26" s="246"/>
      <c r="S26" s="247"/>
      <c r="T26" s="34"/>
      <c r="U26" s="247"/>
    </row>
    <row r="27" spans="1:23" ht="15" customHeight="1">
      <c r="A27" s="395"/>
      <c r="B27" s="355" t="s">
        <v>727</v>
      </c>
      <c r="C27" s="311"/>
      <c r="D27" s="312"/>
      <c r="E27" s="313"/>
      <c r="F27" s="314"/>
      <c r="G27" s="361"/>
      <c r="H27" s="362"/>
      <c r="I27" s="363"/>
      <c r="J27" s="364"/>
      <c r="K27" s="362"/>
      <c r="L27" s="365"/>
      <c r="M27" s="318"/>
      <c r="N27" s="317"/>
      <c r="O27" s="318"/>
      <c r="P27" s="318"/>
      <c r="Q27" s="317"/>
      <c r="R27" s="396"/>
      <c r="S27" s="247"/>
      <c r="T27" s="34"/>
      <c r="U27" s="247"/>
    </row>
    <row r="28" spans="1:23" ht="15" customHeight="1">
      <c r="A28" s="395">
        <v>1</v>
      </c>
      <c r="B28" s="253" t="s">
        <v>728</v>
      </c>
      <c r="C28" s="285"/>
      <c r="D28" s="293"/>
      <c r="E28" s="286"/>
      <c r="F28" s="294"/>
      <c r="G28" s="356"/>
      <c r="H28" s="357"/>
      <c r="I28" s="358"/>
      <c r="J28" s="359"/>
      <c r="K28" s="357"/>
      <c r="L28" s="360"/>
      <c r="M28" s="246"/>
      <c r="N28" s="245"/>
      <c r="O28" s="246"/>
      <c r="P28" s="246"/>
      <c r="Q28" s="245"/>
      <c r="R28" s="246"/>
      <c r="S28" s="247"/>
      <c r="T28" s="34"/>
      <c r="U28" s="247"/>
    </row>
    <row r="29" spans="1:23" ht="15" customHeight="1">
      <c r="A29" s="395">
        <v>2</v>
      </c>
      <c r="B29" s="253" t="s">
        <v>729</v>
      </c>
      <c r="C29" s="285"/>
      <c r="D29" s="293"/>
      <c r="E29" s="286"/>
      <c r="F29" s="294"/>
      <c r="G29" s="356"/>
      <c r="H29" s="357"/>
      <c r="I29" s="358"/>
      <c r="J29" s="359"/>
      <c r="K29" s="357"/>
      <c r="L29" s="360"/>
      <c r="M29" s="246"/>
      <c r="N29" s="245"/>
      <c r="O29" s="246"/>
      <c r="P29" s="246"/>
      <c r="Q29" s="245"/>
      <c r="R29" s="246"/>
      <c r="S29" s="247"/>
      <c r="T29" s="34"/>
      <c r="U29" s="247"/>
    </row>
    <row r="30" spans="1:23" ht="15" customHeight="1">
      <c r="A30" s="395">
        <v>3</v>
      </c>
      <c r="B30" s="253" t="s">
        <v>730</v>
      </c>
      <c r="C30" s="319"/>
      <c r="D30" s="320"/>
      <c r="E30" s="300"/>
      <c r="F30" s="321"/>
      <c r="G30" s="356"/>
      <c r="H30" s="357"/>
      <c r="I30" s="358"/>
      <c r="J30" s="359"/>
      <c r="K30" s="357"/>
      <c r="L30" s="360"/>
      <c r="M30" s="246"/>
      <c r="N30" s="245"/>
      <c r="O30" s="246"/>
      <c r="P30" s="246"/>
      <c r="Q30" s="245"/>
      <c r="R30" s="246"/>
      <c r="S30" s="247"/>
      <c r="T30" s="34"/>
      <c r="U30" s="247"/>
    </row>
    <row r="31" spans="1:23" ht="15" customHeight="1">
      <c r="A31" s="395">
        <v>4</v>
      </c>
      <c r="B31" s="253" t="s">
        <v>731</v>
      </c>
      <c r="C31" s="306"/>
      <c r="D31" s="324"/>
      <c r="E31" s="305"/>
      <c r="F31" s="325"/>
      <c r="G31" s="356"/>
      <c r="H31" s="357"/>
      <c r="I31" s="358"/>
      <c r="J31" s="359"/>
      <c r="K31" s="357"/>
      <c r="L31" s="360"/>
      <c r="M31" s="246"/>
      <c r="N31" s="245"/>
      <c r="O31" s="246"/>
      <c r="P31" s="246"/>
      <c r="Q31" s="245"/>
      <c r="R31" s="246"/>
      <c r="S31" s="247"/>
      <c r="T31" s="34"/>
      <c r="U31" s="247"/>
    </row>
    <row r="32" spans="1:23" s="203" customFormat="1" ht="15" customHeight="1">
      <c r="A32" s="395">
        <v>5</v>
      </c>
      <c r="B32" s="253" t="s">
        <v>732</v>
      </c>
      <c r="C32" s="329"/>
      <c r="D32" s="330"/>
      <c r="E32" s="331"/>
      <c r="F32" s="332"/>
      <c r="G32" s="397"/>
      <c r="H32" s="398"/>
      <c r="I32" s="399"/>
      <c r="J32" s="400"/>
      <c r="K32" s="398"/>
      <c r="L32" s="401"/>
      <c r="M32" s="246"/>
      <c r="N32" s="245"/>
      <c r="O32" s="246"/>
      <c r="P32" s="246"/>
      <c r="Q32" s="245"/>
      <c r="R32" s="246"/>
      <c r="S32" s="247"/>
      <c r="T32" s="34"/>
      <c r="U32" s="244"/>
    </row>
    <row r="33" spans="1:21" ht="15" customHeight="1">
      <c r="A33" s="395">
        <v>6</v>
      </c>
      <c r="B33" s="253" t="s">
        <v>718</v>
      </c>
      <c r="C33" s="336"/>
      <c r="D33" s="337"/>
      <c r="E33" s="338"/>
      <c r="F33" s="339"/>
      <c r="G33" s="356"/>
      <c r="H33" s="357"/>
      <c r="I33" s="358"/>
      <c r="J33" s="359"/>
      <c r="K33" s="357"/>
      <c r="L33" s="360"/>
      <c r="M33" s="246"/>
      <c r="N33" s="245"/>
      <c r="O33" s="246"/>
      <c r="P33" s="246"/>
      <c r="Q33" s="245"/>
      <c r="R33" s="246"/>
      <c r="S33" s="247"/>
      <c r="T33" s="34"/>
      <c r="U33" s="247"/>
    </row>
    <row r="34" spans="1:21" ht="15" customHeight="1">
      <c r="A34" s="395">
        <v>7</v>
      </c>
      <c r="B34" s="253" t="s">
        <v>733</v>
      </c>
      <c r="C34" s="336"/>
      <c r="D34" s="337"/>
      <c r="E34" s="338"/>
      <c r="F34" s="339"/>
      <c r="G34" s="372"/>
      <c r="H34" s="338"/>
      <c r="I34" s="373"/>
      <c r="J34" s="341"/>
      <c r="K34" s="342"/>
      <c r="L34" s="307"/>
      <c r="M34" s="246"/>
      <c r="N34" s="245"/>
      <c r="O34" s="246"/>
      <c r="P34" s="246"/>
      <c r="Q34" s="245"/>
      <c r="R34" s="246"/>
      <c r="S34" s="247"/>
      <c r="T34" s="34"/>
      <c r="U34" s="247"/>
    </row>
    <row r="35" spans="1:21" ht="15" customHeight="1">
      <c r="A35" s="395">
        <v>8</v>
      </c>
      <c r="B35" s="253" t="s">
        <v>734</v>
      </c>
      <c r="C35" s="336"/>
      <c r="D35" s="337"/>
      <c r="E35" s="338"/>
      <c r="F35" s="339"/>
      <c r="G35" s="372"/>
      <c r="H35" s="338"/>
      <c r="I35" s="373"/>
      <c r="J35" s="341"/>
      <c r="K35" s="342"/>
      <c r="L35" s="307"/>
      <c r="M35" s="246"/>
      <c r="N35" s="245"/>
      <c r="O35" s="246"/>
      <c r="P35" s="246"/>
      <c r="Q35" s="245"/>
      <c r="R35" s="246"/>
      <c r="S35" s="247"/>
      <c r="T35" s="34"/>
      <c r="U35" s="247"/>
    </row>
    <row r="36" spans="1:21" ht="15" customHeight="1">
      <c r="A36" s="395"/>
      <c r="B36" s="355" t="s">
        <v>735</v>
      </c>
      <c r="C36" s="374"/>
      <c r="D36" s="375"/>
      <c r="E36" s="376"/>
      <c r="F36" s="402"/>
      <c r="G36" s="403"/>
      <c r="H36" s="376"/>
      <c r="I36" s="404"/>
      <c r="J36" s="405"/>
      <c r="K36" s="406"/>
      <c r="L36" s="383"/>
      <c r="M36" s="318"/>
      <c r="N36" s="317"/>
      <c r="O36" s="318"/>
      <c r="P36" s="318"/>
      <c r="Q36" s="317"/>
      <c r="R36" s="396"/>
      <c r="S36" s="247"/>
      <c r="T36" s="34"/>
      <c r="U36" s="247"/>
    </row>
    <row r="37" spans="1:21" ht="15" customHeight="1">
      <c r="A37" s="395">
        <v>1</v>
      </c>
      <c r="B37" s="253" t="s">
        <v>736</v>
      </c>
      <c r="C37" s="336"/>
      <c r="D37" s="337"/>
      <c r="E37" s="338"/>
      <c r="F37" s="407"/>
      <c r="G37" s="408"/>
      <c r="H37" s="409"/>
      <c r="I37" s="410"/>
      <c r="J37" s="411"/>
      <c r="K37" s="342"/>
      <c r="L37" s="307"/>
      <c r="M37" s="246"/>
      <c r="N37" s="245"/>
      <c r="O37" s="246"/>
      <c r="P37" s="246"/>
      <c r="Q37" s="245"/>
      <c r="R37" s="246"/>
      <c r="S37" s="247"/>
      <c r="T37" s="34"/>
      <c r="U37" s="247"/>
    </row>
    <row r="38" spans="1:21" ht="15" customHeight="1">
      <c r="A38" s="395">
        <v>2</v>
      </c>
      <c r="B38" s="253" t="s">
        <v>737</v>
      </c>
      <c r="C38" s="336"/>
      <c r="D38" s="337"/>
      <c r="E38" s="338"/>
      <c r="F38" s="339"/>
      <c r="G38" s="372"/>
      <c r="H38" s="338"/>
      <c r="I38" s="373"/>
      <c r="J38" s="341"/>
      <c r="K38" s="335"/>
      <c r="L38" s="307"/>
      <c r="M38" s="246"/>
      <c r="N38" s="245"/>
      <c r="O38" s="246"/>
      <c r="P38" s="246"/>
      <c r="Q38" s="245"/>
      <c r="R38" s="246"/>
      <c r="S38" s="247"/>
      <c r="T38" s="34"/>
      <c r="U38" s="247"/>
    </row>
    <row r="39" spans="1:21" ht="15" customHeight="1">
      <c r="A39" s="395">
        <v>3</v>
      </c>
      <c r="B39" s="253" t="s">
        <v>738</v>
      </c>
      <c r="C39" s="336"/>
      <c r="D39" s="337"/>
      <c r="E39" s="338"/>
      <c r="F39" s="339"/>
      <c r="G39" s="372"/>
      <c r="H39" s="338"/>
      <c r="I39" s="373"/>
      <c r="J39" s="341"/>
      <c r="K39" s="335"/>
      <c r="L39" s="307"/>
      <c r="M39" s="246"/>
      <c r="N39" s="245"/>
      <c r="O39" s="246"/>
      <c r="P39" s="246"/>
      <c r="Q39" s="245"/>
      <c r="R39" s="246"/>
      <c r="S39" s="247"/>
      <c r="T39" s="34"/>
      <c r="U39" s="247"/>
    </row>
    <row r="40" spans="1:21" ht="15" customHeight="1">
      <c r="A40" s="395">
        <v>4</v>
      </c>
      <c r="B40" s="253" t="s">
        <v>739</v>
      </c>
      <c r="C40" s="336"/>
      <c r="D40" s="338"/>
      <c r="E40" s="338"/>
      <c r="F40" s="384"/>
      <c r="G40" s="372"/>
      <c r="H40" s="338"/>
      <c r="I40" s="373"/>
      <c r="J40" s="341"/>
      <c r="K40" s="335"/>
      <c r="L40" s="307"/>
      <c r="M40" s="246"/>
      <c r="N40" s="245"/>
      <c r="O40" s="246"/>
      <c r="P40" s="246"/>
      <c r="Q40" s="245"/>
      <c r="R40" s="246"/>
      <c r="S40" s="247"/>
      <c r="T40" s="34"/>
      <c r="U40" s="247"/>
    </row>
    <row r="41" spans="1:21" ht="15" customHeight="1">
      <c r="A41" s="395">
        <v>5</v>
      </c>
      <c r="B41" s="253" t="s">
        <v>740</v>
      </c>
      <c r="C41" s="306"/>
      <c r="D41" s="305"/>
      <c r="E41" s="305"/>
      <c r="F41" s="369"/>
      <c r="G41" s="367"/>
      <c r="H41" s="305"/>
      <c r="I41" s="385"/>
      <c r="J41" s="326"/>
      <c r="K41" s="327"/>
      <c r="L41" s="307"/>
      <c r="M41" s="246"/>
      <c r="N41" s="245"/>
      <c r="O41" s="246"/>
      <c r="P41" s="246"/>
      <c r="Q41" s="245"/>
      <c r="R41" s="246"/>
      <c r="S41" s="247"/>
      <c r="T41" s="351"/>
      <c r="U41" s="247"/>
    </row>
    <row r="42" spans="1:21" ht="15" customHeight="1">
      <c r="A42" s="395">
        <v>6</v>
      </c>
      <c r="B42" s="253" t="s">
        <v>741</v>
      </c>
      <c r="C42" s="359"/>
      <c r="D42" s="357"/>
      <c r="E42" s="357"/>
      <c r="F42" s="360"/>
      <c r="G42" s="356"/>
      <c r="H42" s="357"/>
      <c r="I42" s="358"/>
      <c r="J42" s="359"/>
      <c r="K42" s="357"/>
      <c r="L42" s="360"/>
      <c r="M42" s="246"/>
      <c r="N42" s="245"/>
      <c r="O42" s="246"/>
      <c r="P42" s="246"/>
      <c r="Q42" s="245"/>
      <c r="R42" s="246"/>
      <c r="T42" s="412"/>
    </row>
    <row r="43" spans="1:21" ht="15" customHeight="1">
      <c r="A43" s="395">
        <v>7</v>
      </c>
      <c r="B43" s="253" t="s">
        <v>671</v>
      </c>
      <c r="C43" s="306"/>
      <c r="D43" s="305"/>
      <c r="E43" s="305"/>
      <c r="F43" s="369"/>
      <c r="G43" s="367"/>
      <c r="H43" s="305"/>
      <c r="I43" s="358"/>
      <c r="J43" s="359"/>
      <c r="K43" s="357"/>
      <c r="L43" s="360"/>
      <c r="M43" s="246"/>
      <c r="N43" s="245"/>
      <c r="O43" s="246"/>
      <c r="P43" s="246"/>
      <c r="Q43" s="245"/>
      <c r="R43" s="246"/>
      <c r="T43" s="412"/>
    </row>
    <row r="44" spans="1:21" ht="15" customHeight="1">
      <c r="A44" s="395">
        <v>8</v>
      </c>
      <c r="B44" s="253" t="s">
        <v>742</v>
      </c>
      <c r="C44" s="359"/>
      <c r="D44" s="357"/>
      <c r="E44" s="357"/>
      <c r="F44" s="360"/>
      <c r="G44" s="356"/>
      <c r="H44" s="357"/>
      <c r="I44" s="358"/>
      <c r="J44" s="359"/>
      <c r="K44" s="357"/>
      <c r="L44" s="360"/>
      <c r="M44" s="246"/>
      <c r="N44" s="245"/>
      <c r="O44" s="246"/>
      <c r="P44" s="246"/>
      <c r="Q44" s="245"/>
      <c r="R44" s="246"/>
      <c r="T44" s="412"/>
    </row>
    <row r="45" spans="1:21" ht="15" customHeight="1">
      <c r="A45" s="395">
        <v>9</v>
      </c>
      <c r="B45" s="253" t="s">
        <v>734</v>
      </c>
      <c r="C45" s="359"/>
      <c r="D45" s="357"/>
      <c r="E45" s="357"/>
      <c r="F45" s="360"/>
      <c r="G45" s="356"/>
      <c r="H45" s="357"/>
      <c r="I45" s="358"/>
      <c r="J45" s="359"/>
      <c r="K45" s="357"/>
      <c r="L45" s="360"/>
      <c r="M45" s="246"/>
      <c r="N45" s="245"/>
      <c r="O45" s="246"/>
      <c r="P45" s="246"/>
      <c r="Q45" s="245"/>
      <c r="R45" s="246"/>
      <c r="T45" s="412"/>
    </row>
    <row r="46" spans="1:21" ht="15" customHeight="1">
      <c r="A46" s="395">
        <v>10</v>
      </c>
      <c r="B46" s="253" t="s">
        <v>743</v>
      </c>
      <c r="C46" s="359"/>
      <c r="D46" s="357"/>
      <c r="E46" s="357"/>
      <c r="F46" s="360"/>
      <c r="G46" s="356"/>
      <c r="H46" s="357"/>
      <c r="I46" s="358"/>
      <c r="J46" s="359"/>
      <c r="K46" s="357"/>
      <c r="L46" s="360"/>
      <c r="M46" s="246"/>
      <c r="N46" s="245"/>
      <c r="O46" s="246"/>
      <c r="P46" s="246"/>
      <c r="Q46" s="245"/>
      <c r="R46" s="246"/>
      <c r="T46" s="412"/>
    </row>
    <row r="47" spans="1:21" ht="15" customHeight="1">
      <c r="A47" s="395">
        <v>11</v>
      </c>
      <c r="B47" s="253" t="s">
        <v>744</v>
      </c>
      <c r="C47" s="359"/>
      <c r="D47" s="357"/>
      <c r="E47" s="357"/>
      <c r="F47" s="360"/>
      <c r="G47" s="356"/>
      <c r="H47" s="357"/>
      <c r="I47" s="358"/>
      <c r="J47" s="359"/>
      <c r="K47" s="357"/>
      <c r="L47" s="360"/>
      <c r="M47" s="246"/>
      <c r="N47" s="245"/>
      <c r="O47" s="246"/>
      <c r="P47" s="246"/>
      <c r="Q47" s="245"/>
      <c r="R47" s="246"/>
      <c r="T47" s="412"/>
    </row>
    <row r="48" spans="1:21" ht="15" customHeight="1">
      <c r="A48" s="395">
        <v>12</v>
      </c>
      <c r="B48" s="253" t="s">
        <v>745</v>
      </c>
      <c r="C48" s="359"/>
      <c r="D48" s="357"/>
      <c r="E48" s="357"/>
      <c r="F48" s="360"/>
      <c r="G48" s="356"/>
      <c r="H48" s="357"/>
      <c r="I48" s="358"/>
      <c r="J48" s="359"/>
      <c r="K48" s="357"/>
      <c r="L48" s="360"/>
      <c r="M48" s="246"/>
      <c r="N48" s="245"/>
      <c r="O48" s="246"/>
      <c r="P48" s="246"/>
      <c r="Q48" s="245"/>
      <c r="R48" s="246"/>
      <c r="T48" s="412"/>
    </row>
    <row r="49" spans="1:20" ht="15" customHeight="1">
      <c r="A49" s="413"/>
      <c r="B49" s="355" t="s">
        <v>746</v>
      </c>
      <c r="C49" s="414"/>
      <c r="D49" s="415"/>
      <c r="E49" s="415"/>
      <c r="F49" s="416"/>
      <c r="G49" s="417"/>
      <c r="H49" s="415"/>
      <c r="I49" s="418"/>
      <c r="J49" s="414"/>
      <c r="K49" s="415"/>
      <c r="L49" s="416"/>
      <c r="M49" s="318"/>
      <c r="N49" s="317"/>
      <c r="O49" s="318"/>
      <c r="P49" s="318"/>
      <c r="Q49" s="317"/>
      <c r="R49" s="396"/>
      <c r="T49" s="412"/>
    </row>
    <row r="50" spans="1:20" ht="15" customHeight="1">
      <c r="A50" s="395">
        <v>1</v>
      </c>
      <c r="B50" s="253" t="s">
        <v>747</v>
      </c>
      <c r="C50" s="359"/>
      <c r="D50" s="357"/>
      <c r="E50" s="357"/>
      <c r="F50" s="360"/>
      <c r="G50" s="356"/>
      <c r="H50" s="357"/>
      <c r="I50" s="358"/>
      <c r="J50" s="359"/>
      <c r="K50" s="357"/>
      <c r="L50" s="360"/>
      <c r="M50" s="246"/>
      <c r="N50" s="245"/>
      <c r="O50" s="246"/>
      <c r="P50" s="246"/>
      <c r="Q50" s="245"/>
      <c r="R50" s="396"/>
      <c r="T50" s="412"/>
    </row>
    <row r="51" spans="1:20" ht="15" customHeight="1">
      <c r="A51" s="395">
        <v>2</v>
      </c>
      <c r="B51" s="253" t="s">
        <v>748</v>
      </c>
      <c r="C51" s="359"/>
      <c r="D51" s="357"/>
      <c r="E51" s="357"/>
      <c r="F51" s="360"/>
      <c r="G51" s="356"/>
      <c r="H51" s="357"/>
      <c r="I51" s="358"/>
      <c r="J51" s="359"/>
      <c r="K51" s="357"/>
      <c r="L51" s="360"/>
      <c r="M51" s="246"/>
      <c r="N51" s="245"/>
      <c r="O51" s="246"/>
      <c r="P51" s="246"/>
      <c r="Q51" s="245"/>
      <c r="R51" s="396"/>
    </row>
    <row r="52" spans="1:20" ht="15" customHeight="1">
      <c r="A52" s="395">
        <v>3</v>
      </c>
      <c r="B52" s="253" t="s">
        <v>749</v>
      </c>
      <c r="C52" s="359"/>
      <c r="D52" s="357"/>
      <c r="E52" s="357"/>
      <c r="F52" s="360"/>
      <c r="G52" s="356"/>
      <c r="H52" s="357"/>
      <c r="I52" s="358"/>
      <c r="J52" s="359"/>
      <c r="K52" s="357"/>
      <c r="L52" s="360"/>
      <c r="M52" s="246"/>
      <c r="N52" s="245"/>
      <c r="O52" s="246"/>
      <c r="P52" s="246"/>
      <c r="Q52" s="245"/>
      <c r="R52" s="396"/>
    </row>
    <row r="53" spans="1:20" ht="15" customHeight="1">
      <c r="A53" s="395">
        <v>4</v>
      </c>
      <c r="B53" s="253" t="s">
        <v>750</v>
      </c>
      <c r="C53" s="359"/>
      <c r="D53" s="357"/>
      <c r="E53" s="357"/>
      <c r="F53" s="360"/>
      <c r="G53" s="356"/>
      <c r="H53" s="357"/>
      <c r="I53" s="358"/>
      <c r="J53" s="359"/>
      <c r="K53" s="357"/>
      <c r="L53" s="360"/>
      <c r="M53" s="246"/>
      <c r="N53" s="245"/>
      <c r="O53" s="246"/>
      <c r="P53" s="246"/>
      <c r="Q53" s="245"/>
      <c r="R53" s="396"/>
    </row>
    <row r="54" spans="1:20" ht="15" customHeight="1">
      <c r="A54" s="395"/>
      <c r="B54" s="355" t="s">
        <v>762</v>
      </c>
      <c r="C54" s="364"/>
      <c r="D54" s="362"/>
      <c r="E54" s="362"/>
      <c r="F54" s="365"/>
      <c r="G54" s="361"/>
      <c r="H54" s="362"/>
      <c r="I54" s="363"/>
      <c r="J54" s="364"/>
      <c r="K54" s="362"/>
      <c r="L54" s="365"/>
      <c r="M54" s="318"/>
      <c r="N54" s="317"/>
      <c r="O54" s="318"/>
      <c r="P54" s="318"/>
      <c r="Q54" s="317"/>
      <c r="R54" s="396"/>
    </row>
    <row r="55" spans="1:20" ht="15" customHeight="1">
      <c r="A55" s="395">
        <v>1</v>
      </c>
      <c r="B55" s="253" t="s">
        <v>763</v>
      </c>
      <c r="C55" s="359"/>
      <c r="D55" s="357"/>
      <c r="E55" s="357"/>
      <c r="F55" s="360"/>
      <c r="G55" s="356"/>
      <c r="H55" s="357"/>
      <c r="I55" s="358"/>
      <c r="J55" s="359"/>
      <c r="K55" s="357"/>
      <c r="L55" s="360"/>
      <c r="M55" s="246"/>
      <c r="N55" s="245"/>
      <c r="O55" s="246"/>
      <c r="P55" s="246"/>
      <c r="Q55" s="245"/>
      <c r="R55" s="246"/>
    </row>
    <row r="56" spans="1:20" ht="15" customHeight="1">
      <c r="A56" s="395">
        <v>2</v>
      </c>
      <c r="B56" s="253" t="s">
        <v>764</v>
      </c>
      <c r="C56" s="359"/>
      <c r="D56" s="357"/>
      <c r="E56" s="357"/>
      <c r="F56" s="360"/>
      <c r="G56" s="356"/>
      <c r="H56" s="357"/>
      <c r="I56" s="358"/>
      <c r="J56" s="359"/>
      <c r="K56" s="357"/>
      <c r="L56" s="360"/>
      <c r="M56" s="246"/>
      <c r="N56" s="245"/>
      <c r="O56" s="246"/>
      <c r="P56" s="246"/>
      <c r="Q56" s="245"/>
      <c r="R56" s="246"/>
    </row>
    <row r="57" spans="1:20" ht="15" customHeight="1">
      <c r="A57" s="413">
        <v>3</v>
      </c>
      <c r="B57" s="253" t="s">
        <v>765</v>
      </c>
      <c r="C57" s="254"/>
      <c r="D57" s="255"/>
      <c r="E57" s="255"/>
      <c r="F57" s="256"/>
      <c r="G57" s="419"/>
      <c r="H57" s="255"/>
      <c r="I57" s="420"/>
      <c r="J57" s="254"/>
      <c r="K57" s="255"/>
      <c r="L57" s="256"/>
      <c r="M57" s="246"/>
      <c r="N57" s="245"/>
      <c r="O57" s="246"/>
      <c r="P57" s="246"/>
      <c r="Q57" s="245"/>
      <c r="R57" s="246"/>
    </row>
    <row r="58" spans="1:20" ht="15" customHeight="1">
      <c r="A58" s="413">
        <v>4</v>
      </c>
      <c r="B58" s="253" t="s">
        <v>766</v>
      </c>
      <c r="C58" s="254"/>
      <c r="D58" s="255"/>
      <c r="E58" s="255"/>
      <c r="F58" s="256"/>
      <c r="G58" s="419"/>
      <c r="H58" s="255"/>
      <c r="I58" s="420"/>
      <c r="J58" s="254"/>
      <c r="K58" s="255"/>
      <c r="L58" s="256"/>
      <c r="M58" s="246"/>
      <c r="N58" s="245"/>
      <c r="O58" s="246"/>
      <c r="P58" s="246"/>
      <c r="Q58" s="245"/>
      <c r="R58" s="246"/>
    </row>
    <row r="59" spans="1:20" ht="15" customHeight="1">
      <c r="A59" s="395">
        <v>5</v>
      </c>
      <c r="B59" s="253" t="s">
        <v>767</v>
      </c>
      <c r="C59" s="359"/>
      <c r="D59" s="357"/>
      <c r="E59" s="357"/>
      <c r="F59" s="360"/>
      <c r="G59" s="356"/>
      <c r="H59" s="357"/>
      <c r="I59" s="358"/>
      <c r="J59" s="359"/>
      <c r="K59" s="357"/>
      <c r="L59" s="360"/>
      <c r="M59" s="246"/>
      <c r="N59" s="245"/>
      <c r="O59" s="246"/>
      <c r="P59" s="246"/>
      <c r="Q59" s="245"/>
      <c r="R59" s="246"/>
    </row>
    <row r="60" spans="1:20" ht="15" customHeight="1" thickBot="1">
      <c r="A60" s="421">
        <v>6</v>
      </c>
      <c r="B60" s="257" t="s">
        <v>768</v>
      </c>
      <c r="C60" s="249"/>
      <c r="D60" s="250"/>
      <c r="E60" s="250"/>
      <c r="F60" s="251"/>
      <c r="G60" s="422"/>
      <c r="H60" s="250"/>
      <c r="I60" s="423"/>
      <c r="J60" s="249"/>
      <c r="K60" s="250"/>
      <c r="L60" s="251"/>
      <c r="M60" s="246"/>
      <c r="N60" s="245"/>
      <c r="O60" s="246"/>
      <c r="P60" s="246"/>
      <c r="Q60" s="245"/>
      <c r="R60" s="246"/>
    </row>
    <row r="61" spans="1:20">
      <c r="M61" s="246"/>
      <c r="N61" s="246"/>
      <c r="O61" s="246"/>
      <c r="P61" s="246"/>
      <c r="Q61" s="246"/>
      <c r="R61" s="246"/>
    </row>
    <row r="62" spans="1:20">
      <c r="M62" s="246"/>
      <c r="N62" s="246"/>
      <c r="O62" s="246"/>
      <c r="P62" s="246"/>
      <c r="Q62" s="246"/>
      <c r="R62" s="246"/>
    </row>
    <row r="63" spans="1:20">
      <c r="M63" s="246"/>
      <c r="N63" s="246"/>
      <c r="O63" s="246"/>
      <c r="P63" s="246"/>
      <c r="Q63" s="246"/>
      <c r="R63" s="246"/>
    </row>
    <row r="64" spans="1:20">
      <c r="B64" s="248"/>
      <c r="C64" s="258"/>
      <c r="D64" s="227"/>
      <c r="E64" s="227"/>
      <c r="F64" s="227"/>
      <c r="G64" s="227"/>
      <c r="H64" s="227"/>
      <c r="I64" s="247"/>
      <c r="M64" s="252"/>
      <c r="P64" s="248"/>
    </row>
    <row r="65" spans="16:18">
      <c r="P65" s="246"/>
      <c r="Q65" s="246"/>
      <c r="R65" s="246"/>
    </row>
  </sheetData>
  <mergeCells count="8">
    <mergeCell ref="C3:J3"/>
    <mergeCell ref="F5:I5"/>
    <mergeCell ref="T14:W16"/>
    <mergeCell ref="T19:W21"/>
    <mergeCell ref="B8:B9"/>
    <mergeCell ref="M9:O10"/>
    <mergeCell ref="P9:R10"/>
    <mergeCell ref="M8:R8"/>
  </mergeCells>
  <phoneticPr fontId="3" type="noConversion"/>
  <printOptions horizontalCentered="1" verticalCentered="1"/>
  <pageMargins left="0.5" right="0.5" top="1.18" bottom="0.61" header="0.52" footer="0.25"/>
  <pageSetup scale="56"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7889" r:id="rId5" name="Button 1">
              <controlPr defaultSize="0" print="0" autoFill="0" autoPict="0" macro="[0]!PLCOMPARISONS_Button20_Click">
                <anchor moveWithCells="1">
                  <from>
                    <xdr:col>0</xdr:col>
                    <xdr:colOff>9525</xdr:colOff>
                    <xdr:row>0</xdr:row>
                    <xdr:rowOff>9525</xdr:rowOff>
                  </from>
                  <to>
                    <xdr:col>1</xdr:col>
                    <xdr:colOff>1019175</xdr:colOff>
                    <xdr:row>1</xdr:row>
                    <xdr:rowOff>171450</xdr:rowOff>
                  </to>
                </anchor>
              </controlPr>
            </control>
          </mc:Choice>
        </mc:AlternateContent>
        <mc:AlternateContent xmlns:mc="http://schemas.openxmlformats.org/markup-compatibility/2006">
          <mc:Choice Requires="x14">
            <control shapeId="37890" r:id="rId6" name="Button 2">
              <controlPr defaultSize="0" print="0" autoFill="0" autoPict="0" macro="[0]!print_sheet">
                <anchor moveWithCells="1">
                  <from>
                    <xdr:col>14</xdr:col>
                    <xdr:colOff>9525</xdr:colOff>
                    <xdr:row>0</xdr:row>
                    <xdr:rowOff>142875</xdr:rowOff>
                  </from>
                  <to>
                    <xdr:col>17</xdr:col>
                    <xdr:colOff>76200</xdr:colOff>
                    <xdr:row>1</xdr:row>
                    <xdr:rowOff>219075</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3">
    <tabColor indexed="13"/>
    <pageSetUpPr fitToPage="1"/>
  </sheetPr>
  <dimension ref="A1:W45"/>
  <sheetViews>
    <sheetView showGridLines="0" showRowColHeaders="0" showRuler="0" view="pageLayout" zoomScaleNormal="75" workbookViewId="0">
      <selection activeCell="K40" sqref="K40:P43"/>
    </sheetView>
  </sheetViews>
  <sheetFormatPr defaultRowHeight="12.75"/>
  <cols>
    <col min="1" max="1" width="3.5703125" style="11" customWidth="1"/>
    <col min="2" max="2" width="40" customWidth="1"/>
    <col min="3" max="12" width="6.28515625" customWidth="1"/>
    <col min="13" max="14" width="5" customWidth="1"/>
    <col min="15" max="15" width="7.7109375" customWidth="1"/>
    <col min="16" max="16" width="5" customWidth="1"/>
    <col min="17" max="17" width="6.28515625" customWidth="1"/>
    <col min="18" max="18" width="8.5703125" customWidth="1"/>
    <col min="19" max="19" width="3.7109375" customWidth="1"/>
  </cols>
  <sheetData>
    <row r="1" spans="1:21" ht="18">
      <c r="B1" s="264"/>
      <c r="C1" s="265"/>
      <c r="D1" s="265"/>
      <c r="E1" s="265"/>
      <c r="M1" s="265"/>
      <c r="N1" s="265"/>
      <c r="O1" s="265"/>
    </row>
    <row r="2" spans="1:21" ht="18">
      <c r="B2" s="264"/>
      <c r="C2" s="265"/>
      <c r="D2" s="265"/>
      <c r="E2" s="265"/>
      <c r="F2" s="431"/>
      <c r="G2" s="432"/>
      <c r="H2" s="431"/>
      <c r="I2" s="431"/>
      <c r="J2" s="431"/>
      <c r="K2" s="431"/>
      <c r="L2" s="431"/>
      <c r="M2" s="431"/>
      <c r="O2" s="265"/>
    </row>
    <row r="3" spans="1:21" ht="27.75" customHeight="1">
      <c r="B3" s="264"/>
      <c r="C3" s="1262" t="str">
        <f>REPT('BASIC CLIENT INFO'!B2,1)</f>
        <v/>
      </c>
      <c r="D3" s="1262"/>
      <c r="E3" s="1262"/>
      <c r="F3" s="1262"/>
      <c r="G3" s="1262"/>
      <c r="H3" s="1262"/>
      <c r="I3" s="1262"/>
      <c r="J3" s="1262"/>
      <c r="K3" s="1262"/>
      <c r="L3" s="1262"/>
      <c r="M3" s="266"/>
      <c r="N3" s="266"/>
      <c r="O3" s="265"/>
    </row>
    <row r="4" spans="1:21" ht="4.5" customHeight="1">
      <c r="C4" s="246"/>
      <c r="D4" s="265"/>
      <c r="F4" s="265"/>
      <c r="H4" s="246"/>
      <c r="I4" s="246"/>
      <c r="K4" s="246"/>
      <c r="N4" s="217"/>
    </row>
    <row r="5" spans="1:21" ht="16.5" customHeight="1">
      <c r="B5" s="9" t="s">
        <v>174</v>
      </c>
      <c r="C5" s="246"/>
      <c r="D5" s="265"/>
      <c r="F5" s="265"/>
      <c r="G5" s="36" t="str">
        <f>REPT('BASIC CLIENT INFO'!B3,1)</f>
        <v>Survey #</v>
      </c>
      <c r="H5" s="1186" t="str">
        <f>REPT('BASIC CLIENT INFO'!D3,1)</f>
        <v/>
      </c>
      <c r="I5" s="1186"/>
      <c r="J5" s="1186"/>
      <c r="K5" s="1186"/>
      <c r="N5" s="217"/>
    </row>
    <row r="6" spans="1:21" ht="19.5" customHeight="1">
      <c r="B6" s="244"/>
      <c r="C6" s="1271" t="s">
        <v>769</v>
      </c>
      <c r="D6" s="1271"/>
      <c r="E6" s="1271"/>
      <c r="F6" s="1271"/>
      <c r="G6" s="1271"/>
      <c r="H6" s="1271"/>
      <c r="I6" s="1271"/>
      <c r="J6" s="1271"/>
      <c r="K6" s="1271"/>
      <c r="L6" s="1271"/>
      <c r="M6" s="433"/>
      <c r="N6" s="265"/>
    </row>
    <row r="7" spans="1:21" ht="6.75" customHeight="1" thickBot="1">
      <c r="B7" s="244"/>
      <c r="C7" s="90"/>
      <c r="M7" s="265"/>
      <c r="N7" s="265"/>
      <c r="O7" s="265"/>
      <c r="Q7" s="244"/>
    </row>
    <row r="8" spans="1:21" ht="12.75" customHeight="1" thickBot="1">
      <c r="B8" s="1267" t="s">
        <v>658</v>
      </c>
      <c r="C8" s="1273" t="s">
        <v>770</v>
      </c>
      <c r="D8" s="1274"/>
      <c r="E8" s="1274"/>
      <c r="F8" s="1274"/>
      <c r="G8" s="273" t="s">
        <v>660</v>
      </c>
      <c r="H8" s="270" t="s">
        <v>661</v>
      </c>
      <c r="I8" s="272"/>
      <c r="J8" s="270"/>
      <c r="K8" s="270" t="s">
        <v>662</v>
      </c>
      <c r="L8" s="274"/>
      <c r="M8" s="1269" t="s">
        <v>663</v>
      </c>
      <c r="N8" s="1269"/>
      <c r="O8" s="1269"/>
      <c r="P8" s="1269"/>
      <c r="Q8" s="1269"/>
      <c r="R8" s="1270"/>
    </row>
    <row r="9" spans="1:21" ht="12.75" customHeight="1">
      <c r="B9" s="1272"/>
      <c r="C9" s="434">
        <v>0.1</v>
      </c>
      <c r="D9" s="435">
        <v>0.2</v>
      </c>
      <c r="E9" s="435">
        <v>0.3</v>
      </c>
      <c r="F9" s="436">
        <v>0.4</v>
      </c>
      <c r="G9" s="275">
        <v>0.5</v>
      </c>
      <c r="H9" s="276">
        <v>0.6</v>
      </c>
      <c r="I9" s="277">
        <v>0.7</v>
      </c>
      <c r="J9" s="353">
        <v>0.8</v>
      </c>
      <c r="K9" s="276">
        <v>0.9</v>
      </c>
      <c r="L9" s="277">
        <v>1</v>
      </c>
      <c r="M9" s="1252" t="s">
        <v>664</v>
      </c>
      <c r="N9" s="1252"/>
      <c r="O9" s="1253"/>
      <c r="P9" s="1256" t="s">
        <v>665</v>
      </c>
      <c r="Q9" s="1257"/>
      <c r="R9" s="1258"/>
    </row>
    <row r="10" spans="1:21" ht="21.75" customHeight="1" thickBot="1">
      <c r="B10" s="1268"/>
      <c r="C10" s="280"/>
      <c r="D10" s="281"/>
      <c r="E10" s="281"/>
      <c r="F10" s="281"/>
      <c r="G10" s="393"/>
      <c r="H10" s="17"/>
      <c r="I10" s="394"/>
      <c r="J10" s="17"/>
      <c r="K10" s="17"/>
      <c r="L10" s="394"/>
      <c r="M10" s="1254"/>
      <c r="N10" s="1254"/>
      <c r="O10" s="1255"/>
      <c r="P10" s="1259"/>
      <c r="Q10" s="1260"/>
      <c r="R10" s="1261"/>
    </row>
    <row r="11" spans="1:21" ht="15" customHeight="1">
      <c r="A11" s="437">
        <v>1</v>
      </c>
      <c r="B11" s="438" t="s">
        <v>771</v>
      </c>
      <c r="C11" s="289"/>
      <c r="D11" s="245"/>
      <c r="E11" s="245"/>
      <c r="F11" s="439"/>
      <c r="G11" s="359"/>
      <c r="H11" s="357"/>
      <c r="I11" s="360"/>
      <c r="J11" s="356"/>
      <c r="K11" s="357"/>
      <c r="L11" s="360"/>
      <c r="M11" s="246"/>
      <c r="N11" s="290"/>
      <c r="O11" s="246"/>
      <c r="P11" s="247"/>
      <c r="Q11" s="291"/>
      <c r="R11" s="247"/>
      <c r="S11" s="247"/>
      <c r="T11" s="247"/>
      <c r="U11" s="247"/>
    </row>
    <row r="12" spans="1:21" ht="15" customHeight="1">
      <c r="A12" s="437">
        <f t="shared" ref="A12:A38" si="0">SUM(A11)+1</f>
        <v>2</v>
      </c>
      <c r="B12" s="440" t="s">
        <v>772</v>
      </c>
      <c r="C12" s="289"/>
      <c r="D12" s="439"/>
      <c r="E12" s="245"/>
      <c r="F12" s="439"/>
      <c r="G12" s="359"/>
      <c r="H12" s="357"/>
      <c r="I12" s="360"/>
      <c r="J12" s="356"/>
      <c r="K12" s="357"/>
      <c r="L12" s="360"/>
      <c r="M12" s="246"/>
      <c r="N12" s="245"/>
      <c r="O12" s="246"/>
      <c r="P12" s="247"/>
      <c r="Q12" s="327"/>
      <c r="R12" s="247"/>
      <c r="S12" s="247"/>
      <c r="T12" s="247"/>
      <c r="U12" s="247"/>
    </row>
    <row r="13" spans="1:21" ht="15" customHeight="1">
      <c r="A13" s="437">
        <f t="shared" si="0"/>
        <v>3</v>
      </c>
      <c r="B13" s="440" t="s">
        <v>773</v>
      </c>
      <c r="C13" s="289"/>
      <c r="D13" s="439"/>
      <c r="E13" s="245"/>
      <c r="F13" s="439"/>
      <c r="G13" s="359"/>
      <c r="H13" s="357"/>
      <c r="I13" s="360"/>
      <c r="J13" s="356"/>
      <c r="K13" s="357"/>
      <c r="L13" s="360"/>
      <c r="M13" s="246"/>
      <c r="N13" s="245"/>
      <c r="O13" s="246"/>
      <c r="P13" s="247"/>
      <c r="Q13" s="327"/>
      <c r="R13" s="247"/>
    </row>
    <row r="14" spans="1:21" ht="15" customHeight="1">
      <c r="A14" s="437">
        <f t="shared" si="0"/>
        <v>4</v>
      </c>
      <c r="B14" s="440" t="s">
        <v>774</v>
      </c>
      <c r="C14" s="289"/>
      <c r="D14" s="439"/>
      <c r="E14" s="245"/>
      <c r="F14" s="439"/>
      <c r="G14" s="359"/>
      <c r="H14" s="357"/>
      <c r="I14" s="360"/>
      <c r="J14" s="356"/>
      <c r="K14" s="357"/>
      <c r="L14" s="360"/>
      <c r="M14" s="246"/>
      <c r="N14" s="245"/>
      <c r="O14" s="246"/>
      <c r="P14" s="247"/>
      <c r="Q14" s="327"/>
      <c r="R14" s="247"/>
    </row>
    <row r="15" spans="1:21" ht="15" customHeight="1">
      <c r="A15" s="437">
        <f t="shared" si="0"/>
        <v>5</v>
      </c>
      <c r="B15" s="440" t="s">
        <v>775</v>
      </c>
      <c r="C15" s="289"/>
      <c r="D15" s="439"/>
      <c r="E15" s="245"/>
      <c r="F15" s="439"/>
      <c r="G15" s="359"/>
      <c r="H15" s="357"/>
      <c r="I15" s="360"/>
      <c r="J15" s="356"/>
      <c r="K15" s="357"/>
      <c r="L15" s="360"/>
      <c r="M15" s="246"/>
      <c r="N15" s="245"/>
      <c r="O15" s="246"/>
      <c r="P15" s="247"/>
      <c r="Q15" s="327"/>
      <c r="R15" s="247"/>
    </row>
    <row r="16" spans="1:21" ht="15" customHeight="1">
      <c r="A16" s="437">
        <f t="shared" si="0"/>
        <v>6</v>
      </c>
      <c r="B16" s="440" t="s">
        <v>776</v>
      </c>
      <c r="C16" s="289"/>
      <c r="D16" s="439"/>
      <c r="E16" s="245"/>
      <c r="F16" s="439"/>
      <c r="G16" s="359"/>
      <c r="H16" s="357"/>
      <c r="I16" s="360"/>
      <c r="J16" s="356"/>
      <c r="K16" s="357"/>
      <c r="L16" s="360"/>
      <c r="M16" s="246"/>
      <c r="N16" s="245"/>
      <c r="O16" s="246"/>
      <c r="P16" s="247"/>
      <c r="Q16" s="327"/>
      <c r="R16" s="247"/>
      <c r="S16" s="246"/>
      <c r="T16" s="247"/>
    </row>
    <row r="17" spans="1:23" ht="15" customHeight="1">
      <c r="A17" s="437">
        <f t="shared" si="0"/>
        <v>7</v>
      </c>
      <c r="B17" s="440" t="s">
        <v>777</v>
      </c>
      <c r="C17" s="289"/>
      <c r="D17" s="439"/>
      <c r="E17" s="245"/>
      <c r="F17" s="439"/>
      <c r="G17" s="359"/>
      <c r="H17" s="357"/>
      <c r="I17" s="360"/>
      <c r="J17" s="356"/>
      <c r="K17" s="357"/>
      <c r="L17" s="360"/>
      <c r="M17" s="246"/>
      <c r="N17" s="245"/>
      <c r="O17" s="246"/>
      <c r="P17" s="247"/>
      <c r="Q17" s="327"/>
      <c r="R17" s="247"/>
      <c r="S17" s="246"/>
      <c r="T17" s="247"/>
      <c r="U17" s="247"/>
      <c r="V17" s="247"/>
      <c r="W17" s="247"/>
    </row>
    <row r="18" spans="1:23" ht="15" customHeight="1">
      <c r="A18" s="437">
        <f t="shared" si="0"/>
        <v>8</v>
      </c>
      <c r="B18" s="440" t="s">
        <v>778</v>
      </c>
      <c r="C18" s="303"/>
      <c r="D18" s="441"/>
      <c r="E18" s="304"/>
      <c r="F18" s="441"/>
      <c r="G18" s="359"/>
      <c r="H18" s="357"/>
      <c r="I18" s="360"/>
      <c r="J18" s="356"/>
      <c r="K18" s="357"/>
      <c r="L18" s="360"/>
      <c r="M18" s="246"/>
      <c r="N18" s="245"/>
      <c r="O18" s="246"/>
      <c r="P18" s="247"/>
      <c r="Q18" s="327"/>
      <c r="R18" s="247"/>
    </row>
    <row r="19" spans="1:23" ht="15" customHeight="1">
      <c r="A19" s="437">
        <f t="shared" si="0"/>
        <v>9</v>
      </c>
      <c r="B19" s="440" t="s">
        <v>779</v>
      </c>
      <c r="C19" s="289"/>
      <c r="D19" s="441"/>
      <c r="E19" s="327"/>
      <c r="F19" s="441"/>
      <c r="G19" s="359"/>
      <c r="H19" s="357"/>
      <c r="I19" s="360"/>
      <c r="J19" s="356"/>
      <c r="K19" s="357"/>
      <c r="L19" s="360"/>
      <c r="M19" s="246"/>
      <c r="N19" s="245"/>
      <c r="O19" s="246"/>
      <c r="P19" s="247"/>
      <c r="Q19" s="327"/>
      <c r="R19" s="247"/>
    </row>
    <row r="20" spans="1:23" ht="15" customHeight="1">
      <c r="A20" s="437">
        <f t="shared" si="0"/>
        <v>10</v>
      </c>
      <c r="B20" s="440" t="s">
        <v>780</v>
      </c>
      <c r="C20" s="442"/>
      <c r="D20" s="441"/>
      <c r="E20" s="327"/>
      <c r="F20" s="441"/>
      <c r="G20" s="359"/>
      <c r="H20" s="357"/>
      <c r="I20" s="360"/>
      <c r="J20" s="356"/>
      <c r="K20" s="357"/>
      <c r="L20" s="360"/>
      <c r="M20" s="246"/>
      <c r="N20" s="245"/>
      <c r="O20" s="246"/>
      <c r="P20" s="247"/>
      <c r="Q20" s="327"/>
      <c r="R20" s="247"/>
    </row>
    <row r="21" spans="1:23" ht="15" customHeight="1">
      <c r="A21" s="437">
        <f t="shared" si="0"/>
        <v>11</v>
      </c>
      <c r="B21" s="440" t="s">
        <v>781</v>
      </c>
      <c r="C21" s="289"/>
      <c r="D21" s="439"/>
      <c r="E21" s="245"/>
      <c r="F21" s="439"/>
      <c r="G21" s="359"/>
      <c r="H21" s="357"/>
      <c r="I21" s="360"/>
      <c r="J21" s="356"/>
      <c r="K21" s="357"/>
      <c r="L21" s="360"/>
      <c r="M21" s="246"/>
      <c r="N21" s="245"/>
      <c r="O21" s="246"/>
      <c r="P21" s="247"/>
      <c r="Q21" s="327"/>
      <c r="R21" s="247"/>
      <c r="S21" s="247"/>
      <c r="T21" s="247"/>
      <c r="U21" s="247"/>
    </row>
    <row r="22" spans="1:23" ht="15" customHeight="1">
      <c r="A22" s="437">
        <f t="shared" si="0"/>
        <v>12</v>
      </c>
      <c r="B22" s="440" t="s">
        <v>782</v>
      </c>
      <c r="C22" s="289"/>
      <c r="D22" s="439"/>
      <c r="E22" s="245"/>
      <c r="F22" s="439"/>
      <c r="G22" s="359"/>
      <c r="H22" s="357"/>
      <c r="I22" s="360"/>
      <c r="J22" s="356"/>
      <c r="K22" s="357"/>
      <c r="L22" s="360"/>
      <c r="M22" s="246"/>
      <c r="N22" s="245"/>
      <c r="O22" s="246"/>
      <c r="P22" s="247"/>
      <c r="Q22" s="327"/>
      <c r="R22" s="247"/>
      <c r="S22" s="247"/>
      <c r="T22" s="247"/>
      <c r="U22" s="247"/>
    </row>
    <row r="23" spans="1:23" ht="15" customHeight="1">
      <c r="A23" s="437">
        <f t="shared" si="0"/>
        <v>13</v>
      </c>
      <c r="B23" s="440" t="s">
        <v>783</v>
      </c>
      <c r="C23" s="289"/>
      <c r="D23" s="439"/>
      <c r="E23" s="245"/>
      <c r="F23" s="439"/>
      <c r="G23" s="359"/>
      <c r="H23" s="357"/>
      <c r="I23" s="360"/>
      <c r="J23" s="356"/>
      <c r="K23" s="357"/>
      <c r="L23" s="360"/>
      <c r="M23" s="246"/>
      <c r="N23" s="245"/>
      <c r="O23" s="246"/>
      <c r="P23" s="247"/>
      <c r="Q23" s="327"/>
      <c r="R23" s="247"/>
      <c r="S23" s="247"/>
      <c r="T23" s="247"/>
      <c r="U23" s="247"/>
    </row>
    <row r="24" spans="1:23" ht="15" customHeight="1">
      <c r="A24" s="437">
        <f t="shared" si="0"/>
        <v>14</v>
      </c>
      <c r="B24" s="440" t="s">
        <v>784</v>
      </c>
      <c r="C24" s="289"/>
      <c r="D24" s="439"/>
      <c r="E24" s="245"/>
      <c r="F24" s="439"/>
      <c r="G24" s="359"/>
      <c r="H24" s="357"/>
      <c r="I24" s="360"/>
      <c r="J24" s="356"/>
      <c r="K24" s="357"/>
      <c r="L24" s="360"/>
      <c r="M24" s="246"/>
      <c r="N24" s="245"/>
      <c r="O24" s="246"/>
      <c r="P24" s="247"/>
      <c r="Q24" s="327"/>
      <c r="R24" s="247"/>
      <c r="S24" s="247"/>
      <c r="T24" s="247"/>
      <c r="U24" s="247"/>
    </row>
    <row r="25" spans="1:23" ht="15" customHeight="1">
      <c r="A25" s="437">
        <f t="shared" si="0"/>
        <v>15</v>
      </c>
      <c r="B25" s="440" t="s">
        <v>785</v>
      </c>
      <c r="C25" s="289"/>
      <c r="D25" s="439"/>
      <c r="E25" s="245"/>
      <c r="F25" s="439"/>
      <c r="G25" s="359"/>
      <c r="H25" s="357"/>
      <c r="I25" s="360"/>
      <c r="J25" s="356"/>
      <c r="K25" s="357"/>
      <c r="L25" s="360"/>
      <c r="M25" s="246"/>
      <c r="N25" s="245"/>
      <c r="O25" s="246"/>
      <c r="P25" s="247"/>
      <c r="Q25" s="327"/>
      <c r="R25" s="247"/>
      <c r="S25" s="247"/>
      <c r="T25" s="247"/>
      <c r="U25" s="247"/>
    </row>
    <row r="26" spans="1:23" ht="15" customHeight="1">
      <c r="A26" s="437">
        <f t="shared" si="0"/>
        <v>16</v>
      </c>
      <c r="B26" s="440" t="s">
        <v>786</v>
      </c>
      <c r="C26" s="289"/>
      <c r="D26" s="439"/>
      <c r="E26" s="245"/>
      <c r="F26" s="439"/>
      <c r="G26" s="359"/>
      <c r="H26" s="357"/>
      <c r="I26" s="360"/>
      <c r="J26" s="356"/>
      <c r="K26" s="357"/>
      <c r="L26" s="360"/>
      <c r="M26" s="246"/>
      <c r="N26" s="245"/>
      <c r="O26" s="246"/>
      <c r="P26" s="247"/>
      <c r="Q26" s="327"/>
      <c r="R26" s="247"/>
      <c r="S26" s="247"/>
      <c r="T26" s="247"/>
      <c r="U26" s="247"/>
    </row>
    <row r="27" spans="1:23" ht="15" customHeight="1">
      <c r="A27" s="437">
        <f t="shared" si="0"/>
        <v>17</v>
      </c>
      <c r="B27" s="440" t="s">
        <v>787</v>
      </c>
      <c r="C27" s="289"/>
      <c r="D27" s="439"/>
      <c r="E27" s="245"/>
      <c r="F27" s="439"/>
      <c r="G27" s="443"/>
      <c r="H27" s="357"/>
      <c r="I27" s="360"/>
      <c r="J27" s="356"/>
      <c r="K27" s="357"/>
      <c r="L27" s="360"/>
      <c r="M27" s="246"/>
      <c r="N27" s="245"/>
      <c r="O27" s="246"/>
      <c r="P27" s="247"/>
      <c r="Q27" s="327"/>
      <c r="R27" s="247"/>
      <c r="S27" s="247"/>
      <c r="T27" s="247"/>
      <c r="U27" s="247"/>
    </row>
    <row r="28" spans="1:23" ht="15" customHeight="1">
      <c r="A28" s="437">
        <f t="shared" si="0"/>
        <v>18</v>
      </c>
      <c r="B28" s="440" t="s">
        <v>788</v>
      </c>
      <c r="C28" s="289"/>
      <c r="D28" s="439"/>
      <c r="E28" s="245"/>
      <c r="F28" s="439"/>
      <c r="G28" s="443"/>
      <c r="H28" s="357"/>
      <c r="I28" s="360"/>
      <c r="J28" s="356"/>
      <c r="K28" s="357"/>
      <c r="L28" s="360"/>
      <c r="M28" s="246"/>
      <c r="N28" s="245"/>
      <c r="O28" s="246"/>
      <c r="P28" s="247"/>
      <c r="Q28" s="327"/>
      <c r="R28" s="247"/>
      <c r="S28" s="247"/>
      <c r="T28" s="247"/>
      <c r="U28" s="247"/>
    </row>
    <row r="29" spans="1:23" ht="15" customHeight="1">
      <c r="A29" s="437">
        <f t="shared" si="0"/>
        <v>19</v>
      </c>
      <c r="B29" s="440" t="s">
        <v>789</v>
      </c>
      <c r="C29" s="289"/>
      <c r="D29" s="439"/>
      <c r="E29" s="245"/>
      <c r="F29" s="439"/>
      <c r="G29" s="443"/>
      <c r="H29" s="357"/>
      <c r="I29" s="360"/>
      <c r="J29" s="356"/>
      <c r="K29" s="357"/>
      <c r="L29" s="360"/>
      <c r="M29" s="246"/>
      <c r="N29" s="245"/>
      <c r="O29" s="246"/>
      <c r="P29" s="247"/>
      <c r="Q29" s="327"/>
      <c r="R29" s="247"/>
      <c r="S29" s="247"/>
      <c r="T29" s="247"/>
      <c r="U29" s="247"/>
    </row>
    <row r="30" spans="1:23" ht="15" customHeight="1">
      <c r="A30" s="437">
        <f t="shared" si="0"/>
        <v>20</v>
      </c>
      <c r="B30" s="440" t="s">
        <v>790</v>
      </c>
      <c r="C30" s="444"/>
      <c r="D30" s="445"/>
      <c r="E30" s="304"/>
      <c r="F30" s="441"/>
      <c r="G30" s="443"/>
      <c r="H30" s="357"/>
      <c r="I30" s="360"/>
      <c r="J30" s="356"/>
      <c r="K30" s="357"/>
      <c r="L30" s="360"/>
      <c r="M30" s="246"/>
      <c r="N30" s="245"/>
      <c r="O30" s="246"/>
      <c r="P30" s="247"/>
      <c r="Q30" s="327"/>
      <c r="R30" s="247"/>
      <c r="S30" s="247"/>
      <c r="T30" s="247"/>
      <c r="U30" s="247"/>
    </row>
    <row r="31" spans="1:23" ht="15" customHeight="1">
      <c r="A31" s="437">
        <f t="shared" si="0"/>
        <v>21</v>
      </c>
      <c r="B31" s="440" t="s">
        <v>791</v>
      </c>
      <c r="C31" s="326"/>
      <c r="D31" s="385"/>
      <c r="E31" s="327"/>
      <c r="F31" s="385"/>
      <c r="G31" s="443"/>
      <c r="H31" s="357"/>
      <c r="I31" s="360"/>
      <c r="J31" s="356"/>
      <c r="K31" s="357"/>
      <c r="L31" s="360"/>
      <c r="M31" s="246"/>
      <c r="N31" s="245"/>
      <c r="O31" s="246"/>
      <c r="P31" s="247"/>
      <c r="Q31" s="327"/>
      <c r="R31" s="247"/>
      <c r="S31" s="247"/>
      <c r="T31" s="247"/>
      <c r="U31" s="247"/>
    </row>
    <row r="32" spans="1:23" s="203" customFormat="1" ht="15" customHeight="1">
      <c r="A32" s="437">
        <f t="shared" si="0"/>
        <v>22</v>
      </c>
      <c r="B32" s="440" t="s">
        <v>675</v>
      </c>
      <c r="C32" s="334"/>
      <c r="D32" s="371"/>
      <c r="E32" s="335"/>
      <c r="F32" s="371"/>
      <c r="G32" s="443"/>
      <c r="H32" s="357"/>
      <c r="I32" s="360"/>
      <c r="J32" s="356"/>
      <c r="K32" s="357"/>
      <c r="L32" s="360"/>
      <c r="M32" s="246"/>
      <c r="N32" s="245"/>
      <c r="O32" s="246"/>
      <c r="P32" s="247"/>
      <c r="Q32" s="327"/>
      <c r="R32" s="247"/>
      <c r="S32" s="244"/>
      <c r="T32" s="244"/>
      <c r="U32" s="244"/>
    </row>
    <row r="33" spans="1:21" ht="15" customHeight="1">
      <c r="A33" s="437">
        <f t="shared" si="0"/>
        <v>23</v>
      </c>
      <c r="B33" s="440" t="s">
        <v>792</v>
      </c>
      <c r="C33" s="341"/>
      <c r="D33" s="373"/>
      <c r="E33" s="446"/>
      <c r="F33" s="373"/>
      <c r="G33" s="443"/>
      <c r="H33" s="357"/>
      <c r="I33" s="360"/>
      <c r="J33" s="356"/>
      <c r="K33" s="357"/>
      <c r="L33" s="360"/>
      <c r="M33" s="246"/>
      <c r="N33" s="245"/>
      <c r="O33" s="246"/>
      <c r="P33" s="247"/>
      <c r="Q33" s="327"/>
      <c r="R33" s="247"/>
      <c r="S33" s="247"/>
      <c r="T33" s="247"/>
      <c r="U33" s="247"/>
    </row>
    <row r="34" spans="1:21" ht="15" customHeight="1">
      <c r="A34" s="437">
        <f t="shared" si="0"/>
        <v>24</v>
      </c>
      <c r="B34" s="440" t="s">
        <v>793</v>
      </c>
      <c r="C34" s="341"/>
      <c r="D34" s="373"/>
      <c r="E34" s="446"/>
      <c r="F34" s="373"/>
      <c r="G34" s="341"/>
      <c r="H34" s="446"/>
      <c r="I34" s="340"/>
      <c r="J34" s="447"/>
      <c r="K34" s="342"/>
      <c r="L34" s="307"/>
      <c r="M34" s="246"/>
      <c r="N34" s="245"/>
      <c r="O34" s="246"/>
      <c r="P34" s="247"/>
      <c r="Q34" s="327"/>
      <c r="R34" s="247"/>
      <c r="S34" s="247"/>
      <c r="T34" s="247"/>
      <c r="U34" s="247"/>
    </row>
    <row r="35" spans="1:21" ht="15" customHeight="1">
      <c r="A35" s="437">
        <f t="shared" si="0"/>
        <v>25</v>
      </c>
      <c r="B35" s="440" t="s">
        <v>794</v>
      </c>
      <c r="C35" s="341"/>
      <c r="D35" s="373"/>
      <c r="E35" s="446"/>
      <c r="F35" s="373"/>
      <c r="G35" s="341"/>
      <c r="H35" s="446"/>
      <c r="I35" s="340"/>
      <c r="J35" s="447"/>
      <c r="K35" s="342"/>
      <c r="L35" s="307"/>
      <c r="M35" s="246"/>
      <c r="N35" s="245"/>
      <c r="O35" s="246"/>
      <c r="P35" s="247"/>
      <c r="Q35" s="327"/>
      <c r="R35" s="247"/>
      <c r="S35" s="247"/>
      <c r="T35" s="247"/>
      <c r="U35" s="247"/>
    </row>
    <row r="36" spans="1:21" ht="15" customHeight="1">
      <c r="A36" s="437">
        <f t="shared" si="0"/>
        <v>26</v>
      </c>
      <c r="B36" s="440" t="s">
        <v>795</v>
      </c>
      <c r="C36" s="341"/>
      <c r="D36" s="373"/>
      <c r="E36" s="446"/>
      <c r="F36" s="373"/>
      <c r="G36" s="341"/>
      <c r="H36" s="446"/>
      <c r="I36" s="340"/>
      <c r="J36" s="447"/>
      <c r="K36" s="335"/>
      <c r="L36" s="307"/>
      <c r="M36" s="246"/>
      <c r="N36" s="245"/>
      <c r="O36" s="246"/>
      <c r="P36" s="247"/>
      <c r="Q36" s="327"/>
      <c r="R36" s="247"/>
      <c r="S36" s="247"/>
      <c r="T36" s="247"/>
      <c r="U36" s="247"/>
    </row>
    <row r="37" spans="1:21" ht="15" customHeight="1">
      <c r="A37" s="437">
        <f t="shared" si="0"/>
        <v>27</v>
      </c>
      <c r="B37" s="440" t="s">
        <v>796</v>
      </c>
      <c r="C37" s="341"/>
      <c r="D37" s="373"/>
      <c r="E37" s="446"/>
      <c r="F37" s="410"/>
      <c r="G37" s="411"/>
      <c r="H37" s="448"/>
      <c r="I37" s="449"/>
      <c r="J37" s="450"/>
      <c r="K37" s="342"/>
      <c r="L37" s="307"/>
      <c r="M37" s="246"/>
      <c r="N37" s="245"/>
      <c r="O37" s="246"/>
      <c r="P37" s="247"/>
      <c r="Q37" s="327"/>
      <c r="R37" s="247"/>
      <c r="S37" s="247"/>
      <c r="T37" s="247"/>
      <c r="U37" s="247"/>
    </row>
    <row r="38" spans="1:21" ht="15" customHeight="1" thickBot="1">
      <c r="A38" s="437">
        <f t="shared" si="0"/>
        <v>28</v>
      </c>
      <c r="B38" s="440" t="s">
        <v>797</v>
      </c>
      <c r="C38" s="348"/>
      <c r="D38" s="451"/>
      <c r="E38" s="452"/>
      <c r="F38" s="451"/>
      <c r="G38" s="453"/>
      <c r="H38" s="454"/>
      <c r="I38" s="455"/>
      <c r="J38" s="456"/>
      <c r="K38" s="457"/>
      <c r="L38" s="458"/>
      <c r="M38" s="246"/>
      <c r="N38" s="245"/>
      <c r="O38" s="246"/>
      <c r="P38" s="247"/>
      <c r="Q38" s="327"/>
      <c r="R38" s="247"/>
      <c r="S38" s="247"/>
      <c r="T38" s="247"/>
      <c r="U38" s="247"/>
    </row>
    <row r="39" spans="1:21" ht="12.75" customHeight="1">
      <c r="B39" s="246"/>
      <c r="C39" s="351"/>
      <c r="D39" s="351"/>
      <c r="E39" s="351"/>
      <c r="F39" s="351"/>
      <c r="G39" s="351"/>
      <c r="H39" s="351"/>
      <c r="I39" s="351"/>
      <c r="J39" s="351"/>
      <c r="K39" s="244"/>
      <c r="L39" s="247"/>
      <c r="M39" s="246"/>
      <c r="N39" s="246"/>
      <c r="O39" s="246"/>
      <c r="P39" s="247"/>
      <c r="Q39" s="247"/>
      <c r="R39" s="247"/>
      <c r="S39" s="247"/>
      <c r="T39" s="247"/>
      <c r="U39" s="247"/>
    </row>
    <row r="40" spans="1:21" ht="12.75" customHeight="1">
      <c r="B40" s="459"/>
      <c r="C40" s="351"/>
      <c r="D40" s="1247"/>
      <c r="E40" s="1247"/>
      <c r="F40" s="1247"/>
      <c r="G40" s="1247"/>
      <c r="H40" s="1247"/>
      <c r="I40" s="1247"/>
      <c r="J40" s="351"/>
      <c r="K40" s="1264"/>
      <c r="L40" s="1264"/>
      <c r="M40" s="1264"/>
      <c r="N40" s="1264"/>
      <c r="O40" s="1264"/>
      <c r="P40" s="1264"/>
      <c r="Q40" s="247"/>
      <c r="R40" s="247"/>
      <c r="S40" s="247"/>
      <c r="T40" s="247"/>
      <c r="U40" s="247"/>
    </row>
    <row r="41" spans="1:21" ht="12.75" customHeight="1">
      <c r="B41" s="248"/>
      <c r="C41" s="246"/>
      <c r="D41" s="1247"/>
      <c r="E41" s="1247"/>
      <c r="F41" s="1247"/>
      <c r="G41" s="1247"/>
      <c r="H41" s="1247"/>
      <c r="I41" s="1247"/>
      <c r="J41" s="246"/>
      <c r="K41" s="1264"/>
      <c r="L41" s="1264"/>
      <c r="M41" s="1264"/>
      <c r="N41" s="1264"/>
      <c r="O41" s="1264"/>
      <c r="P41" s="1264"/>
    </row>
    <row r="42" spans="1:21" ht="12.75" customHeight="1">
      <c r="C42" s="246"/>
      <c r="D42" s="1247"/>
      <c r="E42" s="1247"/>
      <c r="F42" s="1247"/>
      <c r="G42" s="1247"/>
      <c r="H42" s="1247"/>
      <c r="I42" s="1247"/>
      <c r="J42" s="246"/>
      <c r="K42" s="1264"/>
      <c r="L42" s="1264"/>
      <c r="M42" s="1264"/>
      <c r="N42" s="1264"/>
      <c r="O42" s="1264"/>
      <c r="P42" s="1264"/>
    </row>
    <row r="43" spans="1:21" ht="12.75" customHeight="1">
      <c r="D43" s="1247"/>
      <c r="E43" s="1247"/>
      <c r="F43" s="1247"/>
      <c r="G43" s="1247"/>
      <c r="H43" s="1247"/>
      <c r="I43" s="1247"/>
      <c r="K43" s="1264"/>
      <c r="L43" s="1264"/>
      <c r="M43" s="1264"/>
      <c r="N43" s="1264"/>
      <c r="O43" s="1264"/>
      <c r="P43" s="1264"/>
    </row>
    <row r="44" spans="1:21" ht="12.75" customHeight="1"/>
    <row r="45" spans="1:21" ht="12.75" customHeight="1"/>
  </sheetData>
  <mergeCells count="10">
    <mergeCell ref="B8:B10"/>
    <mergeCell ref="M9:O10"/>
    <mergeCell ref="P9:R10"/>
    <mergeCell ref="M8:R8"/>
    <mergeCell ref="C8:F8"/>
    <mergeCell ref="C3:L3"/>
    <mergeCell ref="C6:L6"/>
    <mergeCell ref="D40:I43"/>
    <mergeCell ref="K40:P43"/>
    <mergeCell ref="H5:K5"/>
  </mergeCells>
  <phoneticPr fontId="3" type="noConversion"/>
  <printOptions horizontalCentered="1" verticalCentered="1"/>
  <pageMargins left="0.5" right="0.5" top="1.18" bottom="0.61" header="0.52" footer="0.25"/>
  <pageSetup scale="80"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8913" r:id="rId5" name="Button 1">
              <controlPr defaultSize="0" print="0" autoFill="0" autoPict="0" macro="[0]!PLCOMPARISONS_Button20_Click">
                <anchor moveWithCells="1">
                  <from>
                    <xdr:col>0</xdr:col>
                    <xdr:colOff>19050</xdr:colOff>
                    <xdr:row>0</xdr:row>
                    <xdr:rowOff>142875</xdr:rowOff>
                  </from>
                  <to>
                    <xdr:col>1</xdr:col>
                    <xdr:colOff>885825</xdr:colOff>
                    <xdr:row>2</xdr:row>
                    <xdr:rowOff>57150</xdr:rowOff>
                  </to>
                </anchor>
              </controlPr>
            </control>
          </mc:Choice>
        </mc:AlternateContent>
        <mc:AlternateContent xmlns:mc="http://schemas.openxmlformats.org/markup-compatibility/2006">
          <mc:Choice Requires="x14">
            <control shapeId="38914" r:id="rId6" name="Button 2">
              <controlPr defaultSize="0" print="0" autoFill="0" autoPict="0" macro="[0]!print_sheet">
                <anchor moveWithCells="1">
                  <from>
                    <xdr:col>14</xdr:col>
                    <xdr:colOff>219075</xdr:colOff>
                    <xdr:row>0</xdr:row>
                    <xdr:rowOff>133350</xdr:rowOff>
                  </from>
                  <to>
                    <xdr:col>16</xdr:col>
                    <xdr:colOff>238125</xdr:colOff>
                    <xdr:row>2</xdr:row>
                    <xdr:rowOff>47625</xdr:rowOff>
                  </to>
                </anchor>
              </controlPr>
            </control>
          </mc:Choice>
        </mc:AlternateContent>
      </controls>
    </mc:Choice>
  </mc:AlternateContent>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4">
    <tabColor indexed="13"/>
    <pageSetUpPr fitToPage="1"/>
  </sheetPr>
  <dimension ref="A1:V46"/>
  <sheetViews>
    <sheetView showGridLines="0" showRowColHeaders="0" showRuler="0" view="pageLayout" zoomScaleNormal="75" workbookViewId="0"/>
  </sheetViews>
  <sheetFormatPr defaultRowHeight="12.75"/>
  <cols>
    <col min="1" max="1" width="3.7109375" style="11" customWidth="1"/>
    <col min="2" max="2" width="50.140625" bestFit="1" customWidth="1"/>
    <col min="3" max="12" width="6.28515625" customWidth="1"/>
    <col min="13" max="13" width="5" customWidth="1"/>
    <col min="14" max="14" width="6.140625" customWidth="1"/>
    <col min="15" max="15" width="6" customWidth="1"/>
    <col min="16" max="16" width="5" customWidth="1"/>
    <col min="17" max="17" width="7.140625" customWidth="1"/>
    <col min="18" max="20" width="6.28515625" customWidth="1"/>
  </cols>
  <sheetData>
    <row r="1" spans="1:22" ht="18">
      <c r="B1" s="264"/>
      <c r="C1" s="265"/>
      <c r="D1" s="265"/>
      <c r="E1" s="265"/>
      <c r="M1" s="265"/>
      <c r="N1" s="265"/>
      <c r="O1" s="265"/>
    </row>
    <row r="2" spans="1:22" ht="18">
      <c r="B2" s="264"/>
      <c r="C2" s="265"/>
      <c r="D2" s="265"/>
      <c r="E2" s="265"/>
      <c r="G2" s="431"/>
      <c r="H2" s="432"/>
      <c r="I2" s="431"/>
      <c r="J2" s="431"/>
      <c r="K2" s="431"/>
      <c r="L2" s="431"/>
      <c r="M2" s="431"/>
      <c r="N2" s="431"/>
      <c r="O2" s="265"/>
    </row>
    <row r="3" spans="1:22" ht="24" customHeight="1">
      <c r="B3" s="264"/>
      <c r="C3" s="265"/>
      <c r="D3" s="1262" t="str">
        <f>REPT('BASIC CLIENT INFO'!B2,1)</f>
        <v/>
      </c>
      <c r="E3" s="1262"/>
      <c r="F3" s="1262"/>
      <c r="G3" s="1262"/>
      <c r="H3" s="1262"/>
      <c r="I3" s="1262"/>
      <c r="J3" s="1262"/>
      <c r="K3" s="1262"/>
      <c r="L3" s="1262"/>
      <c r="M3" s="266"/>
      <c r="N3" s="266"/>
      <c r="O3" s="265"/>
    </row>
    <row r="4" spans="1:22" ht="6" customHeight="1">
      <c r="C4" s="246"/>
      <c r="D4" s="246"/>
      <c r="F4" s="265"/>
      <c r="I4" s="246"/>
      <c r="K4" s="246"/>
      <c r="N4" s="217"/>
    </row>
    <row r="5" spans="1:22" ht="16.5" customHeight="1">
      <c r="B5" s="9" t="s">
        <v>174</v>
      </c>
      <c r="C5" s="246"/>
      <c r="D5" s="246"/>
      <c r="F5" s="265"/>
      <c r="G5" s="36" t="str">
        <f>REPT('BASIC CLIENT INFO'!B3,1)</f>
        <v>Survey #</v>
      </c>
      <c r="H5" s="1186" t="str">
        <f>REPT('BASIC CLIENT INFO'!D3,1)</f>
        <v/>
      </c>
      <c r="I5" s="1186"/>
      <c r="J5" s="1186"/>
      <c r="K5" s="1186"/>
      <c r="N5" s="217"/>
    </row>
    <row r="6" spans="1:22" ht="17.25" customHeight="1">
      <c r="B6" s="244"/>
      <c r="C6" s="246"/>
      <c r="D6" s="1271" t="s">
        <v>798</v>
      </c>
      <c r="E6" s="1271"/>
      <c r="F6" s="1271"/>
      <c r="G6" s="1271"/>
      <c r="H6" s="1271"/>
      <c r="I6" s="1271"/>
      <c r="J6" s="1271"/>
      <c r="K6" s="1271"/>
      <c r="L6" s="1271"/>
      <c r="M6" s="265"/>
      <c r="N6" s="265"/>
    </row>
    <row r="7" spans="1:22" ht="8.25" customHeight="1" thickBot="1">
      <c r="B7" s="244"/>
      <c r="C7" s="90"/>
      <c r="M7" s="265"/>
      <c r="N7" s="265"/>
      <c r="O7" s="265"/>
      <c r="Q7" s="244"/>
    </row>
    <row r="8" spans="1:22" ht="15" customHeight="1" thickBot="1">
      <c r="B8" s="1275" t="s">
        <v>658</v>
      </c>
      <c r="C8" s="386"/>
      <c r="D8" s="387" t="s">
        <v>659</v>
      </c>
      <c r="E8" s="387"/>
      <c r="F8" s="389"/>
      <c r="G8" s="273" t="s">
        <v>660</v>
      </c>
      <c r="H8" s="270" t="s">
        <v>661</v>
      </c>
      <c r="I8" s="272"/>
      <c r="J8" s="273"/>
      <c r="K8" s="270" t="s">
        <v>662</v>
      </c>
      <c r="L8" s="274"/>
      <c r="M8" s="1269" t="s">
        <v>663</v>
      </c>
      <c r="N8" s="1269"/>
      <c r="O8" s="1269"/>
      <c r="P8" s="1269"/>
      <c r="Q8" s="1269"/>
      <c r="R8" s="1270"/>
    </row>
    <row r="9" spans="1:22" ht="16.5" customHeight="1">
      <c r="B9" s="1276"/>
      <c r="C9" s="434">
        <v>0.1</v>
      </c>
      <c r="D9" s="435">
        <v>0.2</v>
      </c>
      <c r="E9" s="435">
        <v>0.3</v>
      </c>
      <c r="F9" s="469">
        <v>0.4</v>
      </c>
      <c r="G9" s="275">
        <v>0.5</v>
      </c>
      <c r="H9" s="276">
        <v>0.6</v>
      </c>
      <c r="I9" s="277">
        <v>0.7</v>
      </c>
      <c r="J9" s="275">
        <v>0.8</v>
      </c>
      <c r="K9" s="276">
        <v>0.9</v>
      </c>
      <c r="L9" s="277">
        <v>1</v>
      </c>
      <c r="M9" s="1278" t="s">
        <v>664</v>
      </c>
      <c r="N9" s="1278"/>
      <c r="O9" s="1279"/>
      <c r="P9" s="1282" t="s">
        <v>665</v>
      </c>
      <c r="Q9" s="1283"/>
      <c r="R9" s="1284"/>
    </row>
    <row r="10" spans="1:22" ht="18" customHeight="1" thickBot="1">
      <c r="B10" s="1277"/>
      <c r="C10" s="280"/>
      <c r="D10" s="281"/>
      <c r="E10" s="281"/>
      <c r="F10" s="282"/>
      <c r="G10" s="393"/>
      <c r="H10" s="17"/>
      <c r="I10" s="394"/>
      <c r="J10" s="393"/>
      <c r="K10" s="17"/>
      <c r="L10" s="394"/>
      <c r="M10" s="1280"/>
      <c r="N10" s="1280"/>
      <c r="O10" s="1281"/>
      <c r="P10" s="1285"/>
      <c r="Q10" s="1286"/>
      <c r="R10" s="1287"/>
    </row>
    <row r="11" spans="1:22" ht="15" customHeight="1">
      <c r="A11" s="437">
        <v>1</v>
      </c>
      <c r="B11" s="499" t="s">
        <v>799</v>
      </c>
      <c r="C11" s="289"/>
      <c r="D11" s="245"/>
      <c r="E11" s="245"/>
      <c r="F11" s="288"/>
      <c r="G11" s="359"/>
      <c r="H11" s="357"/>
      <c r="I11" s="360"/>
      <c r="J11" s="359"/>
      <c r="K11" s="357"/>
      <c r="L11" s="360"/>
      <c r="M11" s="246"/>
      <c r="N11" s="290"/>
      <c r="O11" s="246"/>
      <c r="P11" s="246"/>
      <c r="Q11" s="290"/>
      <c r="R11" s="246"/>
      <c r="S11" s="247"/>
      <c r="T11" s="247"/>
      <c r="U11" s="247"/>
      <c r="V11" s="247"/>
    </row>
    <row r="12" spans="1:22" ht="15" customHeight="1">
      <c r="A12" s="437">
        <f t="shared" ref="A12:A33" si="0">SUM(A11)+1</f>
        <v>2</v>
      </c>
      <c r="B12" s="253" t="s">
        <v>800</v>
      </c>
      <c r="C12" s="289"/>
      <c r="D12" s="245"/>
      <c r="E12" s="245"/>
      <c r="F12" s="288"/>
      <c r="G12" s="359"/>
      <c r="H12" s="357"/>
      <c r="I12" s="360"/>
      <c r="J12" s="359"/>
      <c r="K12" s="357"/>
      <c r="L12" s="360"/>
      <c r="M12" s="246"/>
      <c r="N12" s="245"/>
      <c r="O12" s="246"/>
      <c r="P12" s="246"/>
      <c r="Q12" s="245"/>
      <c r="R12" s="246"/>
      <c r="S12" s="247"/>
      <c r="T12" s="247"/>
      <c r="U12" s="247"/>
      <c r="V12" s="247"/>
    </row>
    <row r="13" spans="1:22" ht="15" customHeight="1">
      <c r="A13" s="437">
        <f t="shared" si="0"/>
        <v>3</v>
      </c>
      <c r="B13" s="253" t="s">
        <v>801</v>
      </c>
      <c r="C13" s="289"/>
      <c r="D13" s="245"/>
      <c r="E13" s="245"/>
      <c r="F13" s="288"/>
      <c r="G13" s="359"/>
      <c r="H13" s="357"/>
      <c r="I13" s="360"/>
      <c r="J13" s="359"/>
      <c r="K13" s="357"/>
      <c r="L13" s="360"/>
      <c r="M13" s="246"/>
      <c r="N13" s="245"/>
      <c r="O13" s="246"/>
      <c r="P13" s="246"/>
      <c r="Q13" s="245"/>
      <c r="R13" s="246"/>
      <c r="S13" s="247"/>
      <c r="T13" s="247"/>
      <c r="U13" s="247"/>
      <c r="V13" s="247"/>
    </row>
    <row r="14" spans="1:22" ht="15" customHeight="1">
      <c r="A14" s="437">
        <f t="shared" si="0"/>
        <v>4</v>
      </c>
      <c r="B14" s="253" t="s">
        <v>802</v>
      </c>
      <c r="C14" s="289"/>
      <c r="D14" s="245"/>
      <c r="E14" s="245"/>
      <c r="F14" s="288"/>
      <c r="G14" s="359"/>
      <c r="H14" s="357"/>
      <c r="I14" s="360"/>
      <c r="J14" s="359"/>
      <c r="K14" s="357"/>
      <c r="L14" s="360"/>
      <c r="M14" s="246"/>
      <c r="N14" s="245"/>
      <c r="O14" s="246"/>
      <c r="P14" s="246"/>
      <c r="Q14" s="245"/>
      <c r="R14" s="246"/>
      <c r="S14" s="247"/>
      <c r="T14" s="247"/>
      <c r="U14" s="247"/>
      <c r="V14" s="247"/>
    </row>
    <row r="15" spans="1:22" ht="15" customHeight="1">
      <c r="A15" s="437">
        <f t="shared" si="0"/>
        <v>5</v>
      </c>
      <c r="B15" s="253" t="s">
        <v>692</v>
      </c>
      <c r="C15" s="289"/>
      <c r="D15" s="245"/>
      <c r="E15" s="245"/>
      <c r="F15" s="288"/>
      <c r="G15" s="359"/>
      <c r="H15" s="357"/>
      <c r="I15" s="360"/>
      <c r="J15" s="359"/>
      <c r="K15" s="357"/>
      <c r="L15" s="360"/>
      <c r="M15" s="246"/>
      <c r="N15" s="245"/>
      <c r="O15" s="246"/>
      <c r="P15" s="246"/>
      <c r="Q15" s="245"/>
      <c r="R15" s="246"/>
      <c r="S15" s="247"/>
      <c r="T15" s="247"/>
      <c r="U15" s="247"/>
      <c r="V15" s="247"/>
    </row>
    <row r="16" spans="1:22" ht="15" customHeight="1">
      <c r="A16" s="437">
        <f t="shared" si="0"/>
        <v>6</v>
      </c>
      <c r="B16" s="253" t="s">
        <v>803</v>
      </c>
      <c r="C16" s="289"/>
      <c r="D16" s="245"/>
      <c r="E16" s="245"/>
      <c r="F16" s="288"/>
      <c r="G16" s="359"/>
      <c r="H16" s="357"/>
      <c r="I16" s="360"/>
      <c r="J16" s="359"/>
      <c r="K16" s="357"/>
      <c r="L16" s="360"/>
      <c r="M16" s="246"/>
      <c r="N16" s="245"/>
      <c r="O16" s="246"/>
      <c r="P16" s="246"/>
      <c r="Q16" s="245"/>
      <c r="R16" s="246"/>
      <c r="S16" s="247"/>
      <c r="T16" s="247"/>
      <c r="U16" s="247"/>
      <c r="V16" s="247"/>
    </row>
    <row r="17" spans="1:22" ht="15" customHeight="1">
      <c r="A17" s="437">
        <f t="shared" si="0"/>
        <v>7</v>
      </c>
      <c r="B17" s="253" t="s">
        <v>804</v>
      </c>
      <c r="C17" s="289"/>
      <c r="D17" s="245"/>
      <c r="E17" s="245"/>
      <c r="F17" s="288"/>
      <c r="G17" s="359"/>
      <c r="H17" s="357"/>
      <c r="I17" s="360"/>
      <c r="J17" s="359"/>
      <c r="K17" s="357"/>
      <c r="L17" s="360"/>
      <c r="M17" s="246"/>
      <c r="N17" s="245"/>
      <c r="O17" s="246"/>
      <c r="P17" s="246"/>
      <c r="Q17" s="245"/>
      <c r="R17" s="246"/>
      <c r="S17" s="247"/>
      <c r="T17" s="247"/>
      <c r="U17" s="247"/>
      <c r="V17" s="247"/>
    </row>
    <row r="18" spans="1:22" ht="15" customHeight="1">
      <c r="A18" s="437">
        <f t="shared" si="0"/>
        <v>8</v>
      </c>
      <c r="B18" s="253" t="s">
        <v>805</v>
      </c>
      <c r="C18" s="303"/>
      <c r="D18" s="304"/>
      <c r="E18" s="304"/>
      <c r="F18" s="302"/>
      <c r="G18" s="359"/>
      <c r="H18" s="357"/>
      <c r="I18" s="360"/>
      <c r="J18" s="359"/>
      <c r="K18" s="357"/>
      <c r="L18" s="360"/>
      <c r="M18" s="246"/>
      <c r="N18" s="245"/>
      <c r="O18" s="246"/>
      <c r="P18" s="246"/>
      <c r="Q18" s="245"/>
      <c r="R18" s="246"/>
      <c r="S18" s="247"/>
      <c r="T18" s="247"/>
      <c r="U18" s="247"/>
      <c r="V18" s="247"/>
    </row>
    <row r="19" spans="1:22" ht="15" customHeight="1">
      <c r="A19" s="437">
        <f t="shared" si="0"/>
        <v>9</v>
      </c>
      <c r="B19" s="253" t="s">
        <v>806</v>
      </c>
      <c r="C19" s="289"/>
      <c r="D19" s="304"/>
      <c r="E19" s="327"/>
      <c r="F19" s="302"/>
      <c r="G19" s="359"/>
      <c r="H19" s="357"/>
      <c r="I19" s="360"/>
      <c r="J19" s="359"/>
      <c r="K19" s="357"/>
      <c r="L19" s="360"/>
      <c r="M19" s="246"/>
      <c r="N19" s="245"/>
      <c r="O19" s="246"/>
      <c r="P19" s="246"/>
      <c r="Q19" s="245"/>
      <c r="R19" s="246"/>
      <c r="S19" s="247"/>
      <c r="T19" s="247"/>
      <c r="U19" s="247"/>
      <c r="V19" s="247"/>
    </row>
    <row r="20" spans="1:22" ht="15" customHeight="1">
      <c r="A20" s="437">
        <f t="shared" si="0"/>
        <v>10</v>
      </c>
      <c r="B20" s="500" t="s">
        <v>807</v>
      </c>
      <c r="C20" s="442"/>
      <c r="D20" s="304"/>
      <c r="E20" s="327"/>
      <c r="F20" s="302"/>
      <c r="G20" s="359"/>
      <c r="H20" s="357"/>
      <c r="I20" s="360"/>
      <c r="J20" s="359"/>
      <c r="K20" s="357"/>
      <c r="L20" s="360"/>
      <c r="M20" s="246"/>
      <c r="N20" s="245"/>
      <c r="O20" s="246"/>
      <c r="P20" s="246"/>
      <c r="Q20" s="245"/>
      <c r="R20" s="246"/>
      <c r="S20" s="247"/>
      <c r="T20" s="247"/>
      <c r="U20" s="247"/>
      <c r="V20" s="247"/>
    </row>
    <row r="21" spans="1:22" ht="15" customHeight="1">
      <c r="A21" s="437">
        <f t="shared" si="0"/>
        <v>11</v>
      </c>
      <c r="B21" s="253" t="s">
        <v>808</v>
      </c>
      <c r="C21" s="289"/>
      <c r="D21" s="245"/>
      <c r="E21" s="245"/>
      <c r="F21" s="288"/>
      <c r="G21" s="359"/>
      <c r="H21" s="357"/>
      <c r="I21" s="360"/>
      <c r="J21" s="359"/>
      <c r="K21" s="357"/>
      <c r="L21" s="360"/>
      <c r="M21" s="246"/>
      <c r="N21" s="245"/>
      <c r="O21" s="246"/>
      <c r="P21" s="246"/>
      <c r="Q21" s="245"/>
      <c r="R21" s="246"/>
      <c r="S21" s="247"/>
      <c r="T21" s="247"/>
      <c r="U21" s="247"/>
      <c r="V21" s="247"/>
    </row>
    <row r="22" spans="1:22" ht="15" customHeight="1">
      <c r="A22" s="437">
        <f t="shared" si="0"/>
        <v>12</v>
      </c>
      <c r="B22" s="253" t="s">
        <v>809</v>
      </c>
      <c r="C22" s="289"/>
      <c r="D22" s="245"/>
      <c r="E22" s="245"/>
      <c r="F22" s="288"/>
      <c r="G22" s="443"/>
      <c r="H22" s="357"/>
      <c r="I22" s="340"/>
      <c r="J22" s="341"/>
      <c r="K22" s="446"/>
      <c r="L22" s="340"/>
      <c r="M22" s="246"/>
      <c r="N22" s="245"/>
      <c r="O22" s="246"/>
      <c r="P22" s="246"/>
      <c r="Q22" s="245"/>
      <c r="R22" s="246"/>
      <c r="S22" s="247"/>
      <c r="T22" s="247"/>
      <c r="U22" s="247"/>
      <c r="V22" s="247"/>
    </row>
    <row r="23" spans="1:22" ht="15" customHeight="1">
      <c r="A23" s="437">
        <f t="shared" si="0"/>
        <v>13</v>
      </c>
      <c r="B23" s="253" t="s">
        <v>810</v>
      </c>
      <c r="C23" s="289"/>
      <c r="D23" s="245"/>
      <c r="E23" s="245"/>
      <c r="F23" s="288"/>
      <c r="G23" s="443"/>
      <c r="H23" s="357"/>
      <c r="I23" s="340"/>
      <c r="J23" s="341"/>
      <c r="K23" s="446"/>
      <c r="L23" s="340"/>
      <c r="M23" s="246"/>
      <c r="N23" s="245"/>
      <c r="O23" s="246"/>
      <c r="P23" s="246"/>
      <c r="Q23" s="245"/>
      <c r="R23" s="246"/>
      <c r="S23" s="247"/>
      <c r="T23" s="247"/>
      <c r="U23" s="247"/>
      <c r="V23" s="247"/>
    </row>
    <row r="24" spans="1:22" ht="15" customHeight="1">
      <c r="A24" s="437">
        <f t="shared" si="0"/>
        <v>14</v>
      </c>
      <c r="B24" s="253" t="s">
        <v>811</v>
      </c>
      <c r="C24" s="289"/>
      <c r="D24" s="245"/>
      <c r="E24" s="245"/>
      <c r="F24" s="288"/>
      <c r="G24" s="443"/>
      <c r="H24" s="357"/>
      <c r="I24" s="307"/>
      <c r="J24" s="326"/>
      <c r="K24" s="327"/>
      <c r="L24" s="307"/>
      <c r="M24" s="246"/>
      <c r="N24" s="245"/>
      <c r="O24" s="246"/>
      <c r="P24" s="246"/>
      <c r="Q24" s="245"/>
      <c r="R24" s="246"/>
      <c r="S24" s="247"/>
      <c r="T24" s="247"/>
      <c r="U24" s="247"/>
      <c r="V24" s="247"/>
    </row>
    <row r="25" spans="1:22" ht="15" customHeight="1">
      <c r="A25" s="437">
        <f t="shared" si="0"/>
        <v>15</v>
      </c>
      <c r="B25" s="253" t="s">
        <v>812</v>
      </c>
      <c r="C25" s="289"/>
      <c r="D25" s="245"/>
      <c r="E25" s="245"/>
      <c r="F25" s="288"/>
      <c r="G25" s="443"/>
      <c r="H25" s="342"/>
      <c r="I25" s="501"/>
      <c r="J25" s="326"/>
      <c r="K25" s="327"/>
      <c r="L25" s="307"/>
      <c r="M25" s="246"/>
      <c r="N25" s="245"/>
      <c r="O25" s="246"/>
      <c r="P25" s="246"/>
      <c r="Q25" s="245"/>
      <c r="R25" s="246"/>
      <c r="S25" s="247"/>
      <c r="T25" s="247"/>
      <c r="U25" s="247"/>
      <c r="V25" s="247"/>
    </row>
    <row r="26" spans="1:22" ht="15" customHeight="1">
      <c r="A26" s="437">
        <f t="shared" si="0"/>
        <v>16</v>
      </c>
      <c r="B26" s="253" t="s">
        <v>813</v>
      </c>
      <c r="C26" s="289"/>
      <c r="D26" s="245"/>
      <c r="E26" s="245"/>
      <c r="F26" s="288"/>
      <c r="G26" s="443"/>
      <c r="H26" s="357"/>
      <c r="I26" s="360"/>
      <c r="J26" s="359"/>
      <c r="K26" s="357"/>
      <c r="L26" s="360"/>
      <c r="M26" s="246"/>
      <c r="N26" s="245"/>
      <c r="O26" s="246"/>
      <c r="P26" s="246"/>
      <c r="Q26" s="245"/>
      <c r="R26" s="246"/>
      <c r="S26" s="247"/>
      <c r="T26" s="247"/>
      <c r="U26" s="247"/>
      <c r="V26" s="247"/>
    </row>
    <row r="27" spans="1:22" ht="15" customHeight="1">
      <c r="A27" s="437">
        <f t="shared" si="0"/>
        <v>17</v>
      </c>
      <c r="B27" s="253" t="s">
        <v>814</v>
      </c>
      <c r="C27" s="289"/>
      <c r="D27" s="245"/>
      <c r="E27" s="245"/>
      <c r="F27" s="288"/>
      <c r="G27" s="443"/>
      <c r="H27" s="357"/>
      <c r="I27" s="360"/>
      <c r="J27" s="359"/>
      <c r="K27" s="357"/>
      <c r="L27" s="360"/>
      <c r="M27" s="246"/>
      <c r="N27" s="245"/>
      <c r="O27" s="246"/>
      <c r="P27" s="246"/>
      <c r="Q27" s="245"/>
      <c r="R27" s="246"/>
      <c r="S27" s="247"/>
      <c r="T27" s="247"/>
      <c r="U27" s="247"/>
      <c r="V27" s="247"/>
    </row>
    <row r="28" spans="1:22" ht="15" customHeight="1">
      <c r="A28" s="437">
        <f t="shared" si="0"/>
        <v>18</v>
      </c>
      <c r="B28" s="253" t="s">
        <v>815</v>
      </c>
      <c r="C28" s="289"/>
      <c r="D28" s="245"/>
      <c r="E28" s="245"/>
      <c r="F28" s="288"/>
      <c r="G28" s="443"/>
      <c r="H28" s="357"/>
      <c r="I28" s="360"/>
      <c r="J28" s="359"/>
      <c r="K28" s="357"/>
      <c r="L28" s="360"/>
      <c r="M28" s="246"/>
      <c r="N28" s="245"/>
      <c r="O28" s="246"/>
      <c r="P28" s="246"/>
      <c r="Q28" s="245"/>
      <c r="R28" s="246"/>
      <c r="S28" s="247"/>
      <c r="T28" s="247"/>
      <c r="U28" s="247"/>
      <c r="V28" s="247"/>
    </row>
    <row r="29" spans="1:22" ht="15" customHeight="1">
      <c r="A29" s="437">
        <f t="shared" si="0"/>
        <v>19</v>
      </c>
      <c r="B29" s="253" t="s">
        <v>816</v>
      </c>
      <c r="C29" s="289"/>
      <c r="D29" s="245"/>
      <c r="E29" s="245"/>
      <c r="F29" s="288"/>
      <c r="G29" s="443"/>
      <c r="H29" s="357"/>
      <c r="I29" s="360"/>
      <c r="J29" s="359"/>
      <c r="K29" s="357"/>
      <c r="L29" s="360"/>
      <c r="M29" s="246"/>
      <c r="N29" s="245"/>
      <c r="O29" s="246"/>
      <c r="P29" s="246"/>
      <c r="Q29" s="245"/>
      <c r="R29" s="246"/>
      <c r="S29" s="247"/>
      <c r="T29" s="247"/>
      <c r="U29" s="247"/>
      <c r="V29" s="247"/>
    </row>
    <row r="30" spans="1:22" ht="15" customHeight="1">
      <c r="A30" s="437">
        <f t="shared" si="0"/>
        <v>20</v>
      </c>
      <c r="B30" s="253" t="s">
        <v>817</v>
      </c>
      <c r="C30" s="303"/>
      <c r="D30" s="304"/>
      <c r="E30" s="304"/>
      <c r="F30" s="302"/>
      <c r="G30" s="443"/>
      <c r="H30" s="357"/>
      <c r="I30" s="360"/>
      <c r="J30" s="359"/>
      <c r="K30" s="357"/>
      <c r="L30" s="360"/>
      <c r="M30" s="246"/>
      <c r="N30" s="245"/>
      <c r="O30" s="246"/>
      <c r="P30" s="246"/>
      <c r="Q30" s="245"/>
      <c r="R30" s="246"/>
      <c r="S30" s="247"/>
      <c r="T30" s="247"/>
      <c r="U30" s="247"/>
      <c r="V30" s="247"/>
    </row>
    <row r="31" spans="1:22" ht="15" customHeight="1">
      <c r="A31" s="437">
        <f t="shared" si="0"/>
        <v>21</v>
      </c>
      <c r="B31" s="253" t="s">
        <v>818</v>
      </c>
      <c r="C31" s="326"/>
      <c r="D31" s="327"/>
      <c r="E31" s="327"/>
      <c r="F31" s="307"/>
      <c r="G31" s="443"/>
      <c r="H31" s="357"/>
      <c r="I31" s="360"/>
      <c r="J31" s="359"/>
      <c r="K31" s="357"/>
      <c r="L31" s="360"/>
      <c r="M31" s="246"/>
      <c r="N31" s="245"/>
      <c r="O31" s="246"/>
      <c r="P31" s="246"/>
      <c r="Q31" s="245"/>
      <c r="R31" s="246"/>
      <c r="S31" s="247"/>
      <c r="T31" s="247"/>
      <c r="U31" s="247"/>
      <c r="V31" s="247"/>
    </row>
    <row r="32" spans="1:22" s="203" customFormat="1" ht="15" customHeight="1">
      <c r="A32" s="437">
        <f t="shared" si="0"/>
        <v>22</v>
      </c>
      <c r="B32" s="253" t="s">
        <v>819</v>
      </c>
      <c r="C32" s="334"/>
      <c r="D32" s="335"/>
      <c r="E32" s="335"/>
      <c r="F32" s="333"/>
      <c r="G32" s="443"/>
      <c r="H32" s="357"/>
      <c r="I32" s="360"/>
      <c r="J32" s="359"/>
      <c r="K32" s="357"/>
      <c r="L32" s="360"/>
      <c r="M32" s="246"/>
      <c r="N32" s="245"/>
      <c r="O32" s="246"/>
      <c r="P32" s="246"/>
      <c r="Q32" s="245"/>
      <c r="R32" s="246"/>
      <c r="S32" s="247"/>
      <c r="T32" s="244"/>
      <c r="U32" s="244"/>
      <c r="V32" s="244"/>
    </row>
    <row r="33" spans="1:22" ht="15" customHeight="1" thickBot="1">
      <c r="A33" s="437">
        <f t="shared" si="0"/>
        <v>23</v>
      </c>
      <c r="B33" s="253" t="s">
        <v>352</v>
      </c>
      <c r="C33" s="348"/>
      <c r="D33" s="452"/>
      <c r="E33" s="452"/>
      <c r="F33" s="347"/>
      <c r="G33" s="502"/>
      <c r="H33" s="250"/>
      <c r="I33" s="251"/>
      <c r="J33" s="249"/>
      <c r="K33" s="250"/>
      <c r="L33" s="251"/>
      <c r="M33" s="246"/>
      <c r="N33" s="245"/>
      <c r="O33" s="246"/>
      <c r="P33" s="246"/>
      <c r="Q33" s="357"/>
      <c r="R33" s="246"/>
      <c r="S33" s="247"/>
      <c r="T33" s="247"/>
      <c r="U33" s="247"/>
      <c r="V33" s="247"/>
    </row>
    <row r="34" spans="1:22" ht="12.75" customHeight="1">
      <c r="C34" s="351"/>
      <c r="D34" s="351"/>
      <c r="E34" s="351"/>
      <c r="F34" s="351"/>
      <c r="G34" s="351"/>
      <c r="H34" s="351"/>
      <c r="I34" s="351"/>
      <c r="J34" s="351"/>
      <c r="K34" s="248"/>
      <c r="L34" s="247"/>
      <c r="M34" s="246"/>
      <c r="N34" s="246"/>
      <c r="O34" s="246"/>
      <c r="P34" s="246"/>
      <c r="Q34" s="246"/>
      <c r="R34" s="246"/>
      <c r="S34" s="247"/>
      <c r="T34" s="247"/>
      <c r="U34" s="247"/>
      <c r="V34" s="247"/>
    </row>
    <row r="35" spans="1:22" ht="12.75" customHeight="1">
      <c r="C35" s="351"/>
      <c r="D35" s="1247"/>
      <c r="E35" s="1247"/>
      <c r="F35" s="1247"/>
      <c r="G35" s="1247"/>
      <c r="H35" s="1247"/>
      <c r="I35" s="1247"/>
      <c r="J35" s="351"/>
      <c r="K35" s="1264"/>
      <c r="L35" s="1264"/>
      <c r="M35" s="1264"/>
      <c r="N35" s="1264"/>
      <c r="O35" s="1264"/>
      <c r="P35" s="1264"/>
      <c r="Q35" s="246"/>
      <c r="R35" s="246"/>
      <c r="S35" s="247"/>
      <c r="T35" s="247"/>
      <c r="U35" s="247"/>
      <c r="V35" s="247"/>
    </row>
    <row r="36" spans="1:22" ht="12.75" customHeight="1">
      <c r="C36" s="246"/>
      <c r="D36" s="1247"/>
      <c r="E36" s="1247"/>
      <c r="F36" s="1247"/>
      <c r="G36" s="1247"/>
      <c r="H36" s="1247"/>
      <c r="I36" s="1247"/>
      <c r="J36" s="246"/>
      <c r="K36" s="1264"/>
      <c r="L36" s="1264"/>
      <c r="M36" s="1264"/>
      <c r="N36" s="1264"/>
      <c r="O36" s="1264"/>
      <c r="P36" s="1264"/>
      <c r="Q36" s="246"/>
      <c r="R36" s="246"/>
      <c r="S36" s="247"/>
      <c r="T36" s="247"/>
      <c r="U36" s="247"/>
      <c r="V36" s="247"/>
    </row>
    <row r="37" spans="1:22" ht="12.75" customHeight="1">
      <c r="C37" s="246"/>
      <c r="D37" s="1247"/>
      <c r="E37" s="1247"/>
      <c r="F37" s="1247"/>
      <c r="G37" s="1247"/>
      <c r="H37" s="1247"/>
      <c r="I37" s="1247"/>
      <c r="J37" s="246"/>
      <c r="K37" s="1264"/>
      <c r="L37" s="1264"/>
      <c r="M37" s="1264"/>
      <c r="N37" s="1264"/>
      <c r="O37" s="1264"/>
      <c r="P37" s="1264"/>
      <c r="Q37" s="246"/>
      <c r="R37" s="246"/>
      <c r="S37" s="247"/>
      <c r="T37" s="247"/>
      <c r="U37" s="247"/>
      <c r="V37" s="247"/>
    </row>
    <row r="38" spans="1:22" ht="12.75" customHeight="1">
      <c r="D38" s="1247"/>
      <c r="E38" s="1247"/>
      <c r="F38" s="1247"/>
      <c r="G38" s="1247"/>
      <c r="H38" s="1247"/>
      <c r="I38" s="1247"/>
      <c r="K38" s="1264"/>
      <c r="L38" s="1264"/>
      <c r="M38" s="1264"/>
      <c r="N38" s="1264"/>
      <c r="O38" s="1264"/>
      <c r="P38" s="1264"/>
      <c r="Q38" s="246"/>
      <c r="R38" s="246"/>
      <c r="S38" s="247"/>
      <c r="T38" s="247"/>
      <c r="U38" s="247"/>
      <c r="V38" s="247"/>
    </row>
    <row r="39" spans="1:22" ht="12.75" customHeight="1">
      <c r="G39" s="351"/>
      <c r="H39" s="351"/>
      <c r="I39" s="351"/>
      <c r="J39" s="351"/>
      <c r="K39" s="244"/>
      <c r="L39" s="247"/>
      <c r="M39" s="246"/>
      <c r="N39" s="246"/>
      <c r="O39" s="246"/>
      <c r="P39" s="246"/>
      <c r="Q39" s="246"/>
      <c r="R39" s="246"/>
      <c r="S39" s="247"/>
      <c r="T39" s="247"/>
      <c r="U39" s="247"/>
      <c r="V39" s="247"/>
    </row>
    <row r="40" spans="1:22" ht="12.75" customHeight="1">
      <c r="G40" s="351"/>
      <c r="H40" s="351"/>
      <c r="I40" s="351"/>
      <c r="J40" s="351"/>
      <c r="K40" s="244"/>
      <c r="L40" s="247"/>
      <c r="M40" s="246"/>
      <c r="N40" s="246"/>
      <c r="O40" s="246"/>
      <c r="P40" s="246"/>
      <c r="Q40" s="246"/>
      <c r="R40" s="246"/>
      <c r="S40" s="247"/>
      <c r="T40" s="247"/>
      <c r="U40" s="247"/>
      <c r="V40" s="247"/>
    </row>
    <row r="41" spans="1:22" ht="12.75" customHeight="1">
      <c r="G41" s="247"/>
      <c r="H41" s="247"/>
      <c r="I41" s="247"/>
      <c r="J41" s="247"/>
      <c r="K41" s="247"/>
      <c r="L41" s="247"/>
      <c r="M41" s="246"/>
      <c r="N41" s="246"/>
      <c r="O41" s="246"/>
      <c r="P41" s="247"/>
      <c r="Q41" s="247"/>
      <c r="R41" s="247"/>
      <c r="S41" s="247"/>
      <c r="T41" s="247"/>
      <c r="U41" s="247"/>
      <c r="V41" s="247"/>
    </row>
    <row r="42" spans="1:22" ht="12.75" customHeight="1">
      <c r="G42" s="247"/>
      <c r="H42" s="247"/>
      <c r="I42" s="247"/>
      <c r="M42" s="252"/>
      <c r="P42" s="248"/>
    </row>
    <row r="43" spans="1:22" ht="12.75" customHeight="1"/>
    <row r="44" spans="1:22" ht="12.75" customHeight="1"/>
    <row r="45" spans="1:22" ht="12.75" customHeight="1"/>
    <row r="46" spans="1:22" ht="12.75" customHeight="1"/>
  </sheetData>
  <mergeCells count="9">
    <mergeCell ref="D3:L3"/>
    <mergeCell ref="H5:K5"/>
    <mergeCell ref="D6:L6"/>
    <mergeCell ref="D35:I38"/>
    <mergeCell ref="K35:P38"/>
    <mergeCell ref="B8:B10"/>
    <mergeCell ref="M9:O10"/>
    <mergeCell ref="P9:R10"/>
    <mergeCell ref="M8:R8"/>
  </mergeCells>
  <phoneticPr fontId="3" type="noConversion"/>
  <printOptions horizontalCentered="1" verticalCentered="1"/>
  <pageMargins left="0.5" right="0.5" top="1.18" bottom="0.61" header="0.52" footer="0.25"/>
  <pageSetup scale="85"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9937" r:id="rId5" name="Button 1">
              <controlPr defaultSize="0" print="0" autoFill="0" autoPict="0" macro="[0]!PLCOMPARISONS_Button20_Click">
                <anchor moveWithCells="1">
                  <from>
                    <xdr:col>0</xdr:col>
                    <xdr:colOff>28575</xdr:colOff>
                    <xdr:row>0</xdr:row>
                    <xdr:rowOff>161925</xdr:rowOff>
                  </from>
                  <to>
                    <xdr:col>1</xdr:col>
                    <xdr:colOff>838200</xdr:colOff>
                    <xdr:row>1</xdr:row>
                    <xdr:rowOff>180975</xdr:rowOff>
                  </to>
                </anchor>
              </controlPr>
            </control>
          </mc:Choice>
        </mc:AlternateContent>
        <mc:AlternateContent xmlns:mc="http://schemas.openxmlformats.org/markup-compatibility/2006">
          <mc:Choice Requires="x14">
            <control shapeId="39938" r:id="rId6" name="Button 2">
              <controlPr defaultSize="0" print="0" autoFill="0" autoPict="0" macro="[0]!print_sheet">
                <anchor moveWithCells="1">
                  <from>
                    <xdr:col>14</xdr:col>
                    <xdr:colOff>142875</xdr:colOff>
                    <xdr:row>0</xdr:row>
                    <xdr:rowOff>95250</xdr:rowOff>
                  </from>
                  <to>
                    <xdr:col>16</xdr:col>
                    <xdr:colOff>247650</xdr:colOff>
                    <xdr:row>2</xdr:row>
                    <xdr:rowOff>57150</xdr:rowOff>
                  </to>
                </anchor>
              </controlPr>
            </control>
          </mc:Choice>
        </mc:AlternateContent>
      </controls>
    </mc:Choice>
  </mc:AlternateContent>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5">
    <tabColor indexed="13"/>
    <pageSetUpPr fitToPage="1"/>
  </sheetPr>
  <dimension ref="A1:V47"/>
  <sheetViews>
    <sheetView showGridLines="0" showRowColHeaders="0" showRuler="0" view="pageLayout" zoomScaleNormal="75" workbookViewId="0">
      <selection activeCell="M3" sqref="M3"/>
    </sheetView>
  </sheetViews>
  <sheetFormatPr defaultRowHeight="12.75"/>
  <cols>
    <col min="1" max="1" width="4" style="11" customWidth="1"/>
    <col min="2" max="2" width="48.7109375" customWidth="1"/>
    <col min="3" max="12" width="6.28515625" customWidth="1"/>
    <col min="13" max="13" width="5" customWidth="1"/>
    <col min="14" max="14" width="6.28515625" customWidth="1"/>
    <col min="15" max="15" width="6.85546875" customWidth="1"/>
    <col min="16" max="16" width="5" customWidth="1"/>
    <col min="17" max="17" width="5.85546875" customWidth="1"/>
    <col min="18" max="18" width="8" customWidth="1"/>
    <col min="19" max="20" width="6.28515625" customWidth="1"/>
  </cols>
  <sheetData>
    <row r="1" spans="1:22" ht="18">
      <c r="B1" s="264"/>
      <c r="C1" s="265"/>
      <c r="D1" s="265"/>
      <c r="E1" s="265"/>
      <c r="M1" s="265"/>
      <c r="N1" s="265"/>
      <c r="O1" s="265"/>
    </row>
    <row r="2" spans="1:22" ht="18">
      <c r="B2" s="264"/>
      <c r="C2" s="265"/>
      <c r="D2" s="265"/>
      <c r="E2" s="265"/>
      <c r="M2" s="265"/>
      <c r="N2" s="265"/>
      <c r="O2" s="265"/>
    </row>
    <row r="3" spans="1:22" ht="25.5" customHeight="1">
      <c r="B3" s="264"/>
      <c r="C3" s="1288" t="str">
        <f>REPT('BASIC CLIENT INFO'!B2,1)</f>
        <v/>
      </c>
      <c r="D3" s="1288"/>
      <c r="E3" s="1288"/>
      <c r="F3" s="1288"/>
      <c r="G3" s="1288"/>
      <c r="H3" s="1288"/>
      <c r="I3" s="1288"/>
      <c r="J3" s="1288"/>
      <c r="K3" s="1288"/>
      <c r="L3" s="1288"/>
      <c r="M3" s="431"/>
      <c r="N3" s="431"/>
      <c r="O3" s="265"/>
    </row>
    <row r="4" spans="1:22" ht="2.25" customHeight="1">
      <c r="B4" s="264"/>
      <c r="C4" s="265"/>
      <c r="D4" s="265"/>
      <c r="L4" s="3"/>
      <c r="N4" s="266"/>
      <c r="O4" s="266"/>
      <c r="P4" s="265"/>
    </row>
    <row r="5" spans="1:22" ht="15.75" customHeight="1">
      <c r="G5" s="36" t="str">
        <f>REPT('BASIC CLIENT INFO'!B3,1)</f>
        <v>Survey #</v>
      </c>
      <c r="H5" s="1186" t="str">
        <f>REPT('BASIC CLIENT INFO'!D3,1)</f>
        <v/>
      </c>
      <c r="I5" s="1186"/>
      <c r="J5" s="1186"/>
      <c r="L5" s="246"/>
      <c r="O5" s="217"/>
    </row>
    <row r="6" spans="1:22" ht="18.75" customHeight="1">
      <c r="C6" s="1271" t="s">
        <v>820</v>
      </c>
      <c r="D6" s="1271"/>
      <c r="E6" s="1271"/>
      <c r="F6" s="1271"/>
      <c r="G6" s="1271"/>
      <c r="H6" s="1271"/>
      <c r="I6" s="1271"/>
      <c r="J6" s="1271"/>
      <c r="K6" s="1271"/>
      <c r="L6" s="1271"/>
      <c r="O6" s="217"/>
    </row>
    <row r="7" spans="1:22" ht="17.25" customHeight="1">
      <c r="B7" s="9" t="s">
        <v>174</v>
      </c>
      <c r="C7" s="496" t="s">
        <v>169</v>
      </c>
      <c r="D7" s="246"/>
      <c r="M7" s="265"/>
      <c r="N7" s="265"/>
    </row>
    <row r="8" spans="1:22" ht="19.5" customHeight="1" thickBot="1">
      <c r="B8" s="217"/>
      <c r="C8" s="496" t="s">
        <v>170</v>
      </c>
      <c r="M8" s="265"/>
      <c r="N8" s="265"/>
      <c r="O8" s="265"/>
      <c r="Q8" s="244"/>
    </row>
    <row r="9" spans="1:22" ht="15" customHeight="1" thickBot="1">
      <c r="B9" s="1267" t="s">
        <v>658</v>
      </c>
      <c r="C9" s="1273" t="s">
        <v>659</v>
      </c>
      <c r="D9" s="1274"/>
      <c r="E9" s="1274"/>
      <c r="F9" s="1289"/>
      <c r="G9" s="270" t="s">
        <v>660</v>
      </c>
      <c r="H9" s="270" t="s">
        <v>661</v>
      </c>
      <c r="I9" s="272"/>
      <c r="J9" s="273"/>
      <c r="K9" s="270" t="s">
        <v>662</v>
      </c>
      <c r="L9" s="274"/>
      <c r="M9" s="1269" t="s">
        <v>663</v>
      </c>
      <c r="N9" s="1269"/>
      <c r="O9" s="1269"/>
      <c r="P9" s="1269"/>
      <c r="Q9" s="1269"/>
      <c r="R9" s="1270"/>
    </row>
    <row r="10" spans="1:22" ht="17.25" customHeight="1" thickBot="1">
      <c r="B10" s="1268"/>
      <c r="C10" s="434">
        <v>0.1</v>
      </c>
      <c r="D10" s="435">
        <v>0.2</v>
      </c>
      <c r="E10" s="435">
        <v>0.3</v>
      </c>
      <c r="F10" s="469">
        <v>0.4</v>
      </c>
      <c r="G10" s="353">
        <v>0.5</v>
      </c>
      <c r="H10" s="276">
        <v>0.6</v>
      </c>
      <c r="I10" s="277">
        <v>0.7</v>
      </c>
      <c r="J10" s="275">
        <v>0.8</v>
      </c>
      <c r="K10" s="276">
        <v>0.9</v>
      </c>
      <c r="L10" s="277">
        <v>1</v>
      </c>
      <c r="M10" s="1278" t="s">
        <v>664</v>
      </c>
      <c r="N10" s="1278"/>
      <c r="O10" s="1279"/>
      <c r="P10" s="1282" t="s">
        <v>665</v>
      </c>
      <c r="Q10" s="1283"/>
      <c r="R10" s="1284"/>
    </row>
    <row r="11" spans="1:22" ht="17.25" customHeight="1" thickBot="1">
      <c r="A11" s="437"/>
      <c r="B11" s="497"/>
      <c r="C11" s="280"/>
      <c r="D11" s="281"/>
      <c r="E11" s="281"/>
      <c r="F11" s="282"/>
      <c r="G11" s="17"/>
      <c r="H11" s="17"/>
      <c r="I11" s="394"/>
      <c r="J11" s="393"/>
      <c r="K11" s="17"/>
      <c r="L11" s="394"/>
      <c r="M11" s="1280"/>
      <c r="N11" s="1280"/>
      <c r="O11" s="1281"/>
      <c r="P11" s="1285"/>
      <c r="Q11" s="1286"/>
      <c r="R11" s="1287"/>
    </row>
    <row r="12" spans="1:22" ht="15" customHeight="1">
      <c r="A12" s="437">
        <v>1</v>
      </c>
      <c r="B12" s="438" t="s">
        <v>821</v>
      </c>
      <c r="C12" s="289"/>
      <c r="D12" s="245"/>
      <c r="E12" s="245"/>
      <c r="F12" s="288"/>
      <c r="G12" s="356"/>
      <c r="H12" s="357"/>
      <c r="I12" s="360"/>
      <c r="J12" s="359"/>
      <c r="K12" s="357"/>
      <c r="L12" s="360"/>
      <c r="M12" s="246"/>
      <c r="N12" s="290"/>
      <c r="O12" s="246"/>
      <c r="P12" s="246"/>
      <c r="Q12" s="290"/>
      <c r="R12" s="246"/>
      <c r="S12" s="247"/>
      <c r="T12" s="247"/>
      <c r="U12" s="247"/>
      <c r="V12" s="247"/>
    </row>
    <row r="13" spans="1:22" ht="15" customHeight="1">
      <c r="A13" s="437">
        <f t="shared" ref="A13:A40" si="0">SUM(A12)+1</f>
        <v>2</v>
      </c>
      <c r="B13" s="438" t="s">
        <v>688</v>
      </c>
      <c r="C13" s="289"/>
      <c r="D13" s="245"/>
      <c r="E13" s="245"/>
      <c r="F13" s="288"/>
      <c r="G13" s="356"/>
      <c r="H13" s="357"/>
      <c r="I13" s="360"/>
      <c r="J13" s="359"/>
      <c r="K13" s="357"/>
      <c r="L13" s="360"/>
      <c r="M13" s="246"/>
      <c r="N13" s="245"/>
      <c r="O13" s="246"/>
      <c r="P13" s="246"/>
      <c r="Q13" s="245"/>
      <c r="R13" s="246"/>
      <c r="S13" s="247"/>
      <c r="T13" s="247"/>
      <c r="U13" s="247"/>
      <c r="V13" s="247"/>
    </row>
    <row r="14" spans="1:22" ht="15" customHeight="1">
      <c r="A14" s="437">
        <f t="shared" si="0"/>
        <v>3</v>
      </c>
      <c r="B14" s="440" t="s">
        <v>822</v>
      </c>
      <c r="C14" s="289"/>
      <c r="D14" s="245"/>
      <c r="E14" s="245"/>
      <c r="F14" s="288"/>
      <c r="G14" s="356"/>
      <c r="H14" s="357"/>
      <c r="I14" s="360"/>
      <c r="J14" s="359"/>
      <c r="K14" s="357"/>
      <c r="L14" s="360"/>
      <c r="M14" s="246"/>
      <c r="N14" s="245"/>
      <c r="O14" s="246"/>
      <c r="P14" s="246"/>
      <c r="Q14" s="245"/>
      <c r="R14" s="246"/>
      <c r="S14" s="247"/>
      <c r="T14" s="247"/>
      <c r="U14" s="247"/>
      <c r="V14" s="247"/>
    </row>
    <row r="15" spans="1:22" ht="15" customHeight="1">
      <c r="A15" s="437">
        <f t="shared" si="0"/>
        <v>4</v>
      </c>
      <c r="B15" s="438" t="s">
        <v>823</v>
      </c>
      <c r="C15" s="289"/>
      <c r="D15" s="245"/>
      <c r="E15" s="245"/>
      <c r="F15" s="288"/>
      <c r="G15" s="356"/>
      <c r="H15" s="357"/>
      <c r="I15" s="360"/>
      <c r="J15" s="359"/>
      <c r="K15" s="357"/>
      <c r="L15" s="360"/>
      <c r="M15" s="246"/>
      <c r="N15" s="245"/>
      <c r="O15" s="246"/>
      <c r="P15" s="246"/>
      <c r="Q15" s="245"/>
      <c r="R15" s="246"/>
      <c r="S15" s="247"/>
      <c r="T15" s="247"/>
      <c r="U15" s="247"/>
      <c r="V15" s="247"/>
    </row>
    <row r="16" spans="1:22" ht="15" customHeight="1">
      <c r="A16" s="437">
        <f t="shared" si="0"/>
        <v>5</v>
      </c>
      <c r="B16" s="440" t="s">
        <v>824</v>
      </c>
      <c r="C16" s="289"/>
      <c r="D16" s="245"/>
      <c r="E16" s="245"/>
      <c r="F16" s="288"/>
      <c r="G16" s="356"/>
      <c r="H16" s="357"/>
      <c r="I16" s="360"/>
      <c r="J16" s="359"/>
      <c r="K16" s="357"/>
      <c r="L16" s="360"/>
      <c r="M16" s="246"/>
      <c r="N16" s="245"/>
      <c r="O16" s="246"/>
      <c r="P16" s="246"/>
      <c r="Q16" s="245"/>
      <c r="R16" s="246"/>
      <c r="S16" s="247"/>
      <c r="T16" s="247"/>
      <c r="U16" s="247"/>
      <c r="V16" s="247"/>
    </row>
    <row r="17" spans="1:22" ht="15" customHeight="1">
      <c r="A17" s="437">
        <f t="shared" si="0"/>
        <v>6</v>
      </c>
      <c r="B17" s="440" t="s">
        <v>171</v>
      </c>
      <c r="C17" s="289"/>
      <c r="D17" s="245"/>
      <c r="E17" s="245"/>
      <c r="F17" s="288"/>
      <c r="G17" s="356"/>
      <c r="H17" s="357"/>
      <c r="I17" s="360"/>
      <c r="J17" s="359"/>
      <c r="K17" s="357"/>
      <c r="L17" s="360"/>
      <c r="M17" s="246"/>
      <c r="N17" s="245"/>
      <c r="O17" s="246"/>
      <c r="P17" s="246"/>
      <c r="Q17" s="245"/>
      <c r="R17" s="246"/>
      <c r="S17" s="247"/>
      <c r="T17" s="247"/>
      <c r="U17" s="247"/>
      <c r="V17" s="247"/>
    </row>
    <row r="18" spans="1:22" ht="15" customHeight="1">
      <c r="A18" s="437">
        <f t="shared" si="0"/>
        <v>7</v>
      </c>
      <c r="B18" s="127" t="s">
        <v>825</v>
      </c>
      <c r="C18" s="289"/>
      <c r="D18" s="245"/>
      <c r="E18" s="245"/>
      <c r="F18" s="288"/>
      <c r="G18" s="356"/>
      <c r="H18" s="357"/>
      <c r="I18" s="360"/>
      <c r="J18" s="359"/>
      <c r="K18" s="357"/>
      <c r="L18" s="360"/>
      <c r="M18" s="246"/>
      <c r="N18" s="245"/>
      <c r="O18" s="246"/>
      <c r="P18" s="246"/>
      <c r="Q18" s="245"/>
      <c r="R18" s="246"/>
      <c r="S18" s="247"/>
      <c r="T18" s="247"/>
      <c r="U18" s="247"/>
      <c r="V18" s="247"/>
    </row>
    <row r="19" spans="1:22" ht="15" customHeight="1">
      <c r="A19" s="437">
        <f t="shared" si="0"/>
        <v>8</v>
      </c>
      <c r="B19" s="440" t="s">
        <v>826</v>
      </c>
      <c r="C19" s="303"/>
      <c r="D19" s="304"/>
      <c r="E19" s="304"/>
      <c r="F19" s="302"/>
      <c r="G19" s="356"/>
      <c r="H19" s="357"/>
      <c r="I19" s="360"/>
      <c r="J19" s="359"/>
      <c r="K19" s="357"/>
      <c r="L19" s="360"/>
      <c r="M19" s="246"/>
      <c r="N19" s="245"/>
      <c r="O19" s="246"/>
      <c r="P19" s="246"/>
      <c r="Q19" s="245"/>
      <c r="R19" s="246"/>
      <c r="S19" s="247"/>
      <c r="T19" s="247"/>
      <c r="U19" s="247"/>
      <c r="V19" s="247"/>
    </row>
    <row r="20" spans="1:22" ht="15" customHeight="1">
      <c r="A20" s="437">
        <f t="shared" si="0"/>
        <v>9</v>
      </c>
      <c r="B20" s="440" t="s">
        <v>827</v>
      </c>
      <c r="C20" s="289"/>
      <c r="D20" s="304"/>
      <c r="E20" s="327"/>
      <c r="F20" s="302"/>
      <c r="G20" s="356"/>
      <c r="H20" s="357"/>
      <c r="I20" s="360"/>
      <c r="J20" s="359"/>
      <c r="K20" s="357"/>
      <c r="L20" s="360"/>
      <c r="M20" s="246"/>
      <c r="N20" s="245"/>
      <c r="O20" s="246"/>
      <c r="P20" s="246"/>
      <c r="Q20" s="245"/>
      <c r="R20" s="246"/>
      <c r="S20" s="247"/>
      <c r="T20" s="247"/>
      <c r="U20" s="247"/>
      <c r="V20" s="247"/>
    </row>
    <row r="21" spans="1:22" ht="15" customHeight="1">
      <c r="A21" s="437">
        <f t="shared" si="0"/>
        <v>10</v>
      </c>
      <c r="B21" s="440" t="s">
        <v>828</v>
      </c>
      <c r="C21" s="442"/>
      <c r="D21" s="304"/>
      <c r="E21" s="327"/>
      <c r="F21" s="302"/>
      <c r="G21" s="356"/>
      <c r="H21" s="357"/>
      <c r="I21" s="360"/>
      <c r="J21" s="359"/>
      <c r="K21" s="357"/>
      <c r="L21" s="360"/>
      <c r="M21" s="246"/>
      <c r="N21" s="245"/>
      <c r="O21" s="246"/>
      <c r="P21" s="246"/>
      <c r="Q21" s="245"/>
      <c r="R21" s="246"/>
      <c r="S21" s="247"/>
      <c r="T21" s="247"/>
      <c r="U21" s="247"/>
      <c r="V21" s="247"/>
    </row>
    <row r="22" spans="1:22" ht="15" customHeight="1">
      <c r="A22" s="437">
        <f t="shared" si="0"/>
        <v>11</v>
      </c>
      <c r="B22" s="127" t="s">
        <v>829</v>
      </c>
      <c r="C22" s="289"/>
      <c r="D22" s="245"/>
      <c r="E22" s="245"/>
      <c r="F22" s="288"/>
      <c r="G22" s="356"/>
      <c r="H22" s="357"/>
      <c r="I22" s="360"/>
      <c r="J22" s="359"/>
      <c r="K22" s="357"/>
      <c r="L22" s="360"/>
      <c r="M22" s="246"/>
      <c r="N22" s="245"/>
      <c r="O22" s="246"/>
      <c r="P22" s="246"/>
      <c r="Q22" s="245"/>
      <c r="R22" s="246"/>
      <c r="S22" s="247"/>
      <c r="T22" s="247"/>
      <c r="U22" s="247"/>
      <c r="V22" s="247"/>
    </row>
    <row r="23" spans="1:22" ht="15" customHeight="1">
      <c r="A23" s="437">
        <f t="shared" si="0"/>
        <v>12</v>
      </c>
      <c r="B23" s="440" t="s">
        <v>830</v>
      </c>
      <c r="C23" s="289"/>
      <c r="D23" s="245"/>
      <c r="E23" s="245"/>
      <c r="F23" s="288"/>
      <c r="G23" s="356"/>
      <c r="H23" s="357"/>
      <c r="I23" s="360"/>
      <c r="J23" s="359"/>
      <c r="K23" s="357"/>
      <c r="L23" s="360"/>
      <c r="M23" s="246"/>
      <c r="N23" s="245"/>
      <c r="O23" s="246"/>
      <c r="P23" s="246"/>
      <c r="Q23" s="245"/>
      <c r="R23" s="246"/>
      <c r="S23" s="247"/>
      <c r="T23" s="247"/>
      <c r="U23" s="247"/>
      <c r="V23" s="247"/>
    </row>
    <row r="24" spans="1:22" ht="15" customHeight="1">
      <c r="A24" s="437">
        <f t="shared" si="0"/>
        <v>13</v>
      </c>
      <c r="B24" s="438" t="s">
        <v>831</v>
      </c>
      <c r="C24" s="289"/>
      <c r="D24" s="245"/>
      <c r="E24" s="245"/>
      <c r="F24" s="288"/>
      <c r="G24" s="356"/>
      <c r="H24" s="357"/>
      <c r="I24" s="360"/>
      <c r="J24" s="359"/>
      <c r="K24" s="357"/>
      <c r="L24" s="360"/>
      <c r="M24" s="246"/>
      <c r="N24" s="245"/>
      <c r="O24" s="246"/>
      <c r="P24" s="246"/>
      <c r="Q24" s="245"/>
      <c r="R24" s="246"/>
      <c r="S24" s="247"/>
      <c r="T24" s="247"/>
      <c r="U24" s="247"/>
      <c r="V24" s="247"/>
    </row>
    <row r="25" spans="1:22" ht="15" customHeight="1">
      <c r="A25" s="437">
        <f t="shared" si="0"/>
        <v>14</v>
      </c>
      <c r="B25" s="440" t="s">
        <v>832</v>
      </c>
      <c r="C25" s="289"/>
      <c r="D25" s="245"/>
      <c r="E25" s="245"/>
      <c r="F25" s="288"/>
      <c r="G25" s="356"/>
      <c r="H25" s="357"/>
      <c r="I25" s="360"/>
      <c r="J25" s="359"/>
      <c r="K25" s="357"/>
      <c r="L25" s="360"/>
      <c r="M25" s="246"/>
      <c r="N25" s="245"/>
      <c r="O25" s="246"/>
      <c r="P25" s="246"/>
      <c r="Q25" s="245"/>
      <c r="R25" s="246"/>
      <c r="S25" s="247"/>
      <c r="T25" s="247"/>
      <c r="U25" s="247"/>
      <c r="V25" s="247"/>
    </row>
    <row r="26" spans="1:22" ht="15" customHeight="1">
      <c r="A26" s="437">
        <f t="shared" si="0"/>
        <v>15</v>
      </c>
      <c r="B26" s="440" t="s">
        <v>833</v>
      </c>
      <c r="C26" s="289"/>
      <c r="D26" s="245"/>
      <c r="E26" s="245"/>
      <c r="F26" s="288"/>
      <c r="G26" s="356"/>
      <c r="H26" s="357"/>
      <c r="I26" s="360"/>
      <c r="J26" s="359"/>
      <c r="K26" s="357"/>
      <c r="L26" s="360"/>
      <c r="M26" s="246"/>
      <c r="N26" s="245"/>
      <c r="O26" s="246"/>
      <c r="P26" s="246"/>
      <c r="Q26" s="245"/>
      <c r="R26" s="246"/>
      <c r="S26" s="247"/>
      <c r="T26" s="247"/>
      <c r="U26" s="247"/>
      <c r="V26" s="247"/>
    </row>
    <row r="27" spans="1:22" ht="15" customHeight="1">
      <c r="A27" s="437">
        <f t="shared" si="0"/>
        <v>16</v>
      </c>
      <c r="B27" s="440" t="s">
        <v>834</v>
      </c>
      <c r="C27" s="289"/>
      <c r="D27" s="245"/>
      <c r="E27" s="245"/>
      <c r="F27" s="288"/>
      <c r="G27" s="356"/>
      <c r="H27" s="357"/>
      <c r="I27" s="360"/>
      <c r="J27" s="359"/>
      <c r="K27" s="357"/>
      <c r="L27" s="360"/>
      <c r="M27" s="246"/>
      <c r="N27" s="245"/>
      <c r="O27" s="246"/>
      <c r="P27" s="246"/>
      <c r="Q27" s="245"/>
      <c r="R27" s="246"/>
      <c r="S27" s="247"/>
      <c r="T27" s="247"/>
      <c r="U27" s="247"/>
      <c r="V27" s="247"/>
    </row>
    <row r="28" spans="1:22" ht="15" customHeight="1">
      <c r="A28" s="437">
        <f t="shared" si="0"/>
        <v>17</v>
      </c>
      <c r="B28" s="440" t="s">
        <v>835</v>
      </c>
      <c r="C28" s="289"/>
      <c r="D28" s="245"/>
      <c r="E28" s="245"/>
      <c r="F28" s="288"/>
      <c r="G28" s="356"/>
      <c r="H28" s="357"/>
      <c r="I28" s="360"/>
      <c r="J28" s="359"/>
      <c r="K28" s="357"/>
      <c r="L28" s="360"/>
      <c r="M28" s="246"/>
      <c r="N28" s="245"/>
      <c r="O28" s="246"/>
      <c r="P28" s="246"/>
      <c r="Q28" s="245"/>
      <c r="R28" s="246"/>
      <c r="S28" s="247"/>
      <c r="T28" s="247"/>
      <c r="U28" s="247"/>
      <c r="V28" s="247"/>
    </row>
    <row r="29" spans="1:22" ht="15" customHeight="1">
      <c r="A29" s="437">
        <f t="shared" si="0"/>
        <v>18</v>
      </c>
      <c r="B29" s="440" t="s">
        <v>836</v>
      </c>
      <c r="C29" s="289"/>
      <c r="D29" s="245"/>
      <c r="E29" s="245"/>
      <c r="F29" s="288"/>
      <c r="G29" s="356"/>
      <c r="H29" s="357"/>
      <c r="I29" s="360"/>
      <c r="J29" s="359"/>
      <c r="K29" s="357"/>
      <c r="L29" s="360"/>
      <c r="M29" s="246"/>
      <c r="N29" s="245"/>
      <c r="O29" s="246"/>
      <c r="P29" s="246"/>
      <c r="Q29" s="245"/>
      <c r="R29" s="246"/>
      <c r="S29" s="247"/>
      <c r="T29" s="247"/>
      <c r="U29" s="247"/>
      <c r="V29" s="247"/>
    </row>
    <row r="30" spans="1:22" ht="15" customHeight="1">
      <c r="A30" s="437">
        <f t="shared" si="0"/>
        <v>19</v>
      </c>
      <c r="B30" s="440" t="s">
        <v>837</v>
      </c>
      <c r="C30" s="289"/>
      <c r="D30" s="245"/>
      <c r="E30" s="245"/>
      <c r="F30" s="288"/>
      <c r="G30" s="480"/>
      <c r="H30" s="357"/>
      <c r="I30" s="360"/>
      <c r="J30" s="359"/>
      <c r="K30" s="357"/>
      <c r="L30" s="360"/>
      <c r="M30" s="246"/>
      <c r="N30" s="245"/>
      <c r="O30" s="246"/>
      <c r="P30" s="246"/>
      <c r="Q30" s="245"/>
      <c r="R30" s="246"/>
      <c r="S30" s="247"/>
      <c r="T30" s="247"/>
      <c r="U30" s="247"/>
      <c r="V30" s="247"/>
    </row>
    <row r="31" spans="1:22" ht="15" customHeight="1">
      <c r="A31" s="437">
        <f t="shared" si="0"/>
        <v>20</v>
      </c>
      <c r="B31" s="127" t="s">
        <v>838</v>
      </c>
      <c r="C31" s="303"/>
      <c r="D31" s="304"/>
      <c r="E31" s="304"/>
      <c r="F31" s="302"/>
      <c r="G31" s="480"/>
      <c r="H31" s="357"/>
      <c r="I31" s="360"/>
      <c r="J31" s="359"/>
      <c r="K31" s="357"/>
      <c r="L31" s="360"/>
      <c r="M31" s="246"/>
      <c r="N31" s="245"/>
      <c r="O31" s="246"/>
      <c r="P31" s="246"/>
      <c r="Q31" s="245"/>
      <c r="R31" s="246"/>
      <c r="S31" s="247"/>
      <c r="T31" s="247"/>
      <c r="U31" s="247"/>
      <c r="V31" s="247"/>
    </row>
    <row r="32" spans="1:22" ht="15" customHeight="1">
      <c r="A32" s="437">
        <f t="shared" si="0"/>
        <v>21</v>
      </c>
      <c r="B32" s="440" t="s">
        <v>839</v>
      </c>
      <c r="C32" s="326"/>
      <c r="D32" s="327"/>
      <c r="E32" s="327"/>
      <c r="F32" s="307"/>
      <c r="G32" s="480"/>
      <c r="H32" s="357"/>
      <c r="I32" s="360"/>
      <c r="J32" s="359"/>
      <c r="K32" s="357"/>
      <c r="L32" s="360"/>
      <c r="M32" s="246"/>
      <c r="N32" s="245"/>
      <c r="O32" s="246"/>
      <c r="P32" s="246"/>
      <c r="Q32" s="245"/>
      <c r="R32" s="246"/>
      <c r="S32" s="247"/>
      <c r="T32" s="247"/>
      <c r="U32" s="247"/>
      <c r="V32" s="247"/>
    </row>
    <row r="33" spans="1:22" s="203" customFormat="1" ht="15" customHeight="1">
      <c r="A33" s="437">
        <f t="shared" si="0"/>
        <v>22</v>
      </c>
      <c r="B33" s="440" t="s">
        <v>840</v>
      </c>
      <c r="C33" s="334"/>
      <c r="D33" s="335"/>
      <c r="E33" s="335"/>
      <c r="F33" s="333"/>
      <c r="G33" s="480"/>
      <c r="H33" s="357"/>
      <c r="I33" s="360"/>
      <c r="J33" s="359"/>
      <c r="K33" s="357"/>
      <c r="L33" s="360"/>
      <c r="M33" s="246"/>
      <c r="N33" s="245"/>
      <c r="O33" s="246"/>
      <c r="P33" s="246"/>
      <c r="Q33" s="245"/>
      <c r="R33" s="246"/>
      <c r="S33" s="247"/>
      <c r="T33" s="244"/>
      <c r="U33" s="244"/>
      <c r="V33" s="244"/>
    </row>
    <row r="34" spans="1:22" ht="15" customHeight="1">
      <c r="A34" s="437">
        <f t="shared" si="0"/>
        <v>23</v>
      </c>
      <c r="B34" s="440" t="s">
        <v>841</v>
      </c>
      <c r="C34" s="341"/>
      <c r="D34" s="446"/>
      <c r="E34" s="446"/>
      <c r="F34" s="340"/>
      <c r="G34" s="480"/>
      <c r="H34" s="357"/>
      <c r="I34" s="360"/>
      <c r="J34" s="359"/>
      <c r="K34" s="357"/>
      <c r="L34" s="360"/>
      <c r="M34" s="246"/>
      <c r="N34" s="245"/>
      <c r="O34" s="246"/>
      <c r="P34" s="246"/>
      <c r="Q34" s="245"/>
      <c r="R34" s="246"/>
      <c r="S34" s="247"/>
      <c r="T34" s="247"/>
      <c r="U34" s="247"/>
      <c r="V34" s="247"/>
    </row>
    <row r="35" spans="1:22" ht="15" customHeight="1">
      <c r="A35" s="437">
        <f t="shared" si="0"/>
        <v>24</v>
      </c>
      <c r="B35" s="440" t="s">
        <v>842</v>
      </c>
      <c r="C35" s="341"/>
      <c r="D35" s="446"/>
      <c r="E35" s="446"/>
      <c r="F35" s="340"/>
      <c r="G35" s="480"/>
      <c r="H35" s="357"/>
      <c r="I35" s="360"/>
      <c r="J35" s="359"/>
      <c r="K35" s="357"/>
      <c r="L35" s="360"/>
      <c r="M35" s="246"/>
      <c r="N35" s="245"/>
      <c r="O35" s="246"/>
      <c r="P35" s="246"/>
      <c r="Q35" s="245"/>
      <c r="R35" s="246"/>
      <c r="S35" s="247"/>
      <c r="T35" s="247"/>
      <c r="U35" s="247"/>
      <c r="V35" s="247"/>
    </row>
    <row r="36" spans="1:22" ht="15" customHeight="1">
      <c r="A36" s="437">
        <f t="shared" si="0"/>
        <v>25</v>
      </c>
      <c r="B36" s="440" t="s">
        <v>843</v>
      </c>
      <c r="C36" s="341"/>
      <c r="D36" s="446"/>
      <c r="E36" s="446"/>
      <c r="F36" s="340"/>
      <c r="G36" s="447"/>
      <c r="H36" s="446"/>
      <c r="I36" s="340"/>
      <c r="J36" s="341"/>
      <c r="K36" s="342"/>
      <c r="L36" s="307"/>
      <c r="M36" s="246"/>
      <c r="N36" s="245"/>
      <c r="O36" s="246"/>
      <c r="P36" s="246"/>
      <c r="Q36" s="245"/>
      <c r="R36" s="246"/>
      <c r="S36" s="247"/>
      <c r="T36" s="247"/>
      <c r="U36" s="247"/>
      <c r="V36" s="247"/>
    </row>
    <row r="37" spans="1:22" ht="15" customHeight="1">
      <c r="A37" s="437">
        <f t="shared" si="0"/>
        <v>26</v>
      </c>
      <c r="B37" s="440" t="s">
        <v>844</v>
      </c>
      <c r="C37" s="341"/>
      <c r="D37" s="446"/>
      <c r="E37" s="446"/>
      <c r="F37" s="340"/>
      <c r="G37" s="447"/>
      <c r="H37" s="446"/>
      <c r="I37" s="340"/>
      <c r="J37" s="341"/>
      <c r="K37" s="335"/>
      <c r="L37" s="307"/>
      <c r="M37" s="246"/>
      <c r="N37" s="245"/>
      <c r="O37" s="246"/>
      <c r="P37" s="246"/>
      <c r="Q37" s="245"/>
      <c r="R37" s="246"/>
      <c r="S37" s="247"/>
      <c r="T37" s="247"/>
      <c r="U37" s="247"/>
      <c r="V37" s="247"/>
    </row>
    <row r="38" spans="1:22" ht="15" customHeight="1">
      <c r="A38" s="437">
        <f t="shared" si="0"/>
        <v>27</v>
      </c>
      <c r="B38" s="440" t="s">
        <v>845</v>
      </c>
      <c r="C38" s="341"/>
      <c r="D38" s="446"/>
      <c r="E38" s="446"/>
      <c r="F38" s="449"/>
      <c r="G38" s="450"/>
      <c r="H38" s="448"/>
      <c r="I38" s="449"/>
      <c r="J38" s="411"/>
      <c r="K38" s="342"/>
      <c r="L38" s="307"/>
      <c r="M38" s="246"/>
      <c r="N38" s="245"/>
      <c r="O38" s="246"/>
      <c r="P38" s="246"/>
      <c r="Q38" s="245"/>
      <c r="R38" s="246"/>
      <c r="S38" s="247"/>
      <c r="T38" s="247"/>
      <c r="U38" s="247"/>
      <c r="V38" s="247"/>
    </row>
    <row r="39" spans="1:22" ht="15" customHeight="1">
      <c r="A39" s="437">
        <f t="shared" si="0"/>
        <v>28</v>
      </c>
      <c r="B39" s="440" t="s">
        <v>846</v>
      </c>
      <c r="C39" s="341"/>
      <c r="D39" s="446"/>
      <c r="E39" s="446"/>
      <c r="F39" s="340"/>
      <c r="G39" s="447"/>
      <c r="H39" s="446"/>
      <c r="I39" s="340"/>
      <c r="J39" s="341"/>
      <c r="K39" s="335"/>
      <c r="L39" s="307"/>
      <c r="M39" s="246"/>
      <c r="N39" s="245"/>
      <c r="O39" s="246"/>
      <c r="P39" s="246"/>
      <c r="Q39" s="245"/>
      <c r="R39" s="246"/>
      <c r="S39" s="247"/>
      <c r="T39" s="247"/>
      <c r="U39" s="247"/>
      <c r="V39" s="247"/>
    </row>
    <row r="40" spans="1:22" ht="15" customHeight="1" thickBot="1">
      <c r="A40" s="437">
        <f t="shared" si="0"/>
        <v>29</v>
      </c>
      <c r="B40" s="440" t="s">
        <v>847</v>
      </c>
      <c r="C40" s="453"/>
      <c r="D40" s="454"/>
      <c r="E40" s="454"/>
      <c r="F40" s="455"/>
      <c r="G40" s="481"/>
      <c r="H40" s="452"/>
      <c r="I40" s="347"/>
      <c r="J40" s="348"/>
      <c r="K40" s="349"/>
      <c r="L40" s="350"/>
      <c r="M40" s="498"/>
      <c r="N40" s="245"/>
      <c r="O40" s="498"/>
      <c r="P40" s="498"/>
      <c r="Q40" s="245"/>
      <c r="R40" s="246"/>
      <c r="S40" s="247"/>
      <c r="T40" s="247"/>
      <c r="U40" s="247"/>
      <c r="V40" s="247"/>
    </row>
    <row r="41" spans="1:22" ht="12.75" customHeight="1">
      <c r="B41" s="351"/>
      <c r="C41" s="351"/>
      <c r="D41" s="351"/>
      <c r="E41" s="351"/>
      <c r="F41" s="351"/>
      <c r="G41" s="351"/>
      <c r="H41" s="351"/>
      <c r="I41" s="351"/>
      <c r="J41" s="351"/>
      <c r="K41" s="244"/>
      <c r="L41" s="247"/>
      <c r="M41" s="246"/>
      <c r="N41" s="246"/>
      <c r="O41" s="246"/>
      <c r="P41" s="246"/>
      <c r="Q41" s="246"/>
      <c r="R41" s="246"/>
      <c r="S41" s="247"/>
      <c r="T41" s="247"/>
      <c r="U41" s="247"/>
      <c r="V41" s="247"/>
    </row>
    <row r="42" spans="1:22" ht="12.75" customHeight="1">
      <c r="B42" s="351"/>
      <c r="C42" s="351"/>
      <c r="D42" s="1247"/>
      <c r="E42" s="1247"/>
      <c r="F42" s="1247"/>
      <c r="G42" s="1247"/>
      <c r="H42" s="1247"/>
      <c r="I42" s="1247"/>
      <c r="J42" s="351"/>
      <c r="K42" s="1264"/>
      <c r="L42" s="1264"/>
      <c r="M42" s="1264"/>
      <c r="N42" s="1264"/>
      <c r="O42" s="1264"/>
      <c r="P42" s="1264"/>
      <c r="Q42" s="247"/>
      <c r="R42" s="247"/>
      <c r="S42" s="247"/>
      <c r="T42" s="247"/>
      <c r="U42" s="247"/>
      <c r="V42" s="247"/>
    </row>
    <row r="43" spans="1:22" ht="12.75" customHeight="1">
      <c r="B43" s="248"/>
      <c r="C43" s="246"/>
      <c r="D43" s="1247"/>
      <c r="E43" s="1247"/>
      <c r="F43" s="1247"/>
      <c r="G43" s="1247"/>
      <c r="H43" s="1247"/>
      <c r="I43" s="1247"/>
      <c r="J43" s="246"/>
      <c r="K43" s="1264"/>
      <c r="L43" s="1264"/>
      <c r="M43" s="1264"/>
      <c r="N43" s="1264"/>
      <c r="O43" s="1264"/>
      <c r="P43" s="1264"/>
    </row>
    <row r="44" spans="1:22" ht="12.75" customHeight="1">
      <c r="C44" s="246"/>
      <c r="D44" s="1247"/>
      <c r="E44" s="1247"/>
      <c r="F44" s="1247"/>
      <c r="G44" s="1247"/>
      <c r="H44" s="1247"/>
      <c r="I44" s="1247"/>
      <c r="J44" s="246"/>
      <c r="K44" s="1264"/>
      <c r="L44" s="1264"/>
      <c r="M44" s="1264"/>
      <c r="N44" s="1264"/>
      <c r="O44" s="1264"/>
      <c r="P44" s="1264"/>
    </row>
    <row r="45" spans="1:22" ht="12.75" customHeight="1">
      <c r="D45" s="1247"/>
      <c r="E45" s="1247"/>
      <c r="F45" s="1247"/>
      <c r="G45" s="1247"/>
      <c r="H45" s="1247"/>
      <c r="I45" s="1247"/>
      <c r="K45" s="1264"/>
      <c r="L45" s="1264"/>
      <c r="M45" s="1264"/>
      <c r="N45" s="1264"/>
      <c r="O45" s="1264"/>
      <c r="P45" s="1264"/>
    </row>
    <row r="46" spans="1:22" ht="12.75" customHeight="1"/>
    <row r="47" spans="1:22" ht="12.75" customHeight="1"/>
  </sheetData>
  <mergeCells count="10">
    <mergeCell ref="H5:J5"/>
    <mergeCell ref="C3:L3"/>
    <mergeCell ref="C6:L6"/>
    <mergeCell ref="B9:B10"/>
    <mergeCell ref="D42:I45"/>
    <mergeCell ref="K42:P45"/>
    <mergeCell ref="M10:O11"/>
    <mergeCell ref="P10:R11"/>
    <mergeCell ref="M9:R9"/>
    <mergeCell ref="C9:F9"/>
  </mergeCells>
  <phoneticPr fontId="3" type="noConversion"/>
  <printOptions horizontalCentered="1" verticalCentered="1"/>
  <pageMargins left="0.5" right="0.5" top="1.18" bottom="0.61" header="0.52" footer="0.25"/>
  <pageSetup scale="73"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0961" r:id="rId5" name="Button 1">
              <controlPr defaultSize="0" print="0" autoFill="0" autoPict="0" macro="[0]!PLCOMPARISONS_Button20_Click">
                <anchor moveWithCells="1">
                  <from>
                    <xdr:col>0</xdr:col>
                    <xdr:colOff>76200</xdr:colOff>
                    <xdr:row>0</xdr:row>
                    <xdr:rowOff>209550</xdr:rowOff>
                  </from>
                  <to>
                    <xdr:col>1</xdr:col>
                    <xdr:colOff>1028700</xdr:colOff>
                    <xdr:row>2</xdr:row>
                    <xdr:rowOff>190500</xdr:rowOff>
                  </to>
                </anchor>
              </controlPr>
            </control>
          </mc:Choice>
        </mc:AlternateContent>
        <mc:AlternateContent xmlns:mc="http://schemas.openxmlformats.org/markup-compatibility/2006">
          <mc:Choice Requires="x14">
            <control shapeId="40962" r:id="rId6" name="Button 2">
              <controlPr defaultSize="0" print="0" autoFill="0" autoPict="0" macro="[0]!print_sheet">
                <anchor moveWithCells="1">
                  <from>
                    <xdr:col>17</xdr:col>
                    <xdr:colOff>504825</xdr:colOff>
                    <xdr:row>1</xdr:row>
                    <xdr:rowOff>0</xdr:rowOff>
                  </from>
                  <to>
                    <xdr:col>19</xdr:col>
                    <xdr:colOff>381000</xdr:colOff>
                    <xdr:row>2</xdr:row>
                    <xdr:rowOff>190500</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6">
    <tabColor indexed="13"/>
    <pageSetUpPr fitToPage="1"/>
  </sheetPr>
  <dimension ref="A1:Y61"/>
  <sheetViews>
    <sheetView showGridLines="0" showRowColHeaders="0" showRuler="0" view="pageLayout" zoomScale="80" zoomScaleNormal="75" zoomScalePageLayoutView="80" workbookViewId="0"/>
  </sheetViews>
  <sheetFormatPr defaultRowHeight="12.75"/>
  <cols>
    <col min="1" max="1" width="3.42578125" style="259" customWidth="1"/>
    <col min="2" max="2" width="45.28515625" bestFit="1" customWidth="1"/>
    <col min="3" max="12" width="6.28515625" customWidth="1"/>
    <col min="13" max="14" width="5" customWidth="1"/>
    <col min="15" max="15" width="5.85546875" customWidth="1"/>
    <col min="16" max="16" width="5" customWidth="1"/>
    <col min="17" max="17" width="7" customWidth="1"/>
    <col min="18" max="20" width="6.28515625" customWidth="1"/>
  </cols>
  <sheetData>
    <row r="1" spans="1:25" ht="26.25" customHeight="1"/>
    <row r="2" spans="1:25" ht="26.25" customHeight="1"/>
    <row r="3" spans="1:25" ht="23.25">
      <c r="B3" s="264"/>
      <c r="C3" s="265"/>
      <c r="D3" s="1180" t="str">
        <f>REPT('BASIC CLIENT INFO'!B2,1)</f>
        <v/>
      </c>
      <c r="E3" s="1180"/>
      <c r="F3" s="1180"/>
      <c r="G3" s="1180"/>
      <c r="H3" s="1180"/>
      <c r="I3" s="1180"/>
      <c r="J3" s="1180"/>
      <c r="K3" s="1180"/>
      <c r="L3" s="1180"/>
      <c r="M3" s="265"/>
      <c r="N3" s="265"/>
      <c r="O3" s="265"/>
    </row>
    <row r="4" spans="1:25" ht="16.5" customHeight="1">
      <c r="B4" s="264"/>
      <c r="G4" s="36" t="str">
        <f>REPT('BASIC CLIENT INFO'!B3,1)</f>
        <v>Survey #</v>
      </c>
      <c r="H4" s="1186" t="str">
        <f>REPT('BASIC CLIENT INFO'!D3,1)</f>
        <v/>
      </c>
      <c r="I4" s="1186"/>
      <c r="J4" s="1186"/>
      <c r="M4" s="482"/>
      <c r="N4" s="482"/>
      <c r="O4" s="482"/>
    </row>
    <row r="5" spans="1:25" ht="5.25" customHeight="1">
      <c r="B5" s="264"/>
      <c r="D5" s="482"/>
      <c r="E5" s="482"/>
      <c r="F5" s="482"/>
      <c r="G5" s="482"/>
      <c r="H5" s="482"/>
      <c r="I5" s="482"/>
      <c r="J5" s="482"/>
      <c r="K5" s="482"/>
      <c r="L5" s="482"/>
      <c r="M5" s="482"/>
      <c r="N5" s="482"/>
      <c r="O5" s="482"/>
    </row>
    <row r="6" spans="1:25" ht="16.5" customHeight="1">
      <c r="B6" s="9" t="s">
        <v>174</v>
      </c>
      <c r="C6" s="1271" t="s">
        <v>848</v>
      </c>
      <c r="D6" s="1271"/>
      <c r="E6" s="1271"/>
      <c r="F6" s="1271"/>
      <c r="G6" s="1290"/>
      <c r="H6" s="1291"/>
      <c r="I6" s="1271"/>
      <c r="J6" s="1271"/>
      <c r="K6" s="1271"/>
      <c r="L6" s="1271"/>
      <c r="M6" s="482"/>
      <c r="N6" s="482"/>
      <c r="O6" s="482"/>
      <c r="P6" s="268"/>
      <c r="Q6" s="244"/>
    </row>
    <row r="7" spans="1:25" ht="6.75" customHeight="1" thickBot="1">
      <c r="B7" s="244"/>
      <c r="C7" s="90"/>
      <c r="G7" s="246"/>
      <c r="H7" s="246"/>
      <c r="I7" s="246"/>
      <c r="J7" s="246"/>
      <c r="K7" s="246"/>
      <c r="L7" s="244"/>
      <c r="M7" s="244"/>
      <c r="N7" s="244"/>
      <c r="O7" s="246"/>
      <c r="P7" s="268"/>
      <c r="Q7" s="244"/>
    </row>
    <row r="8" spans="1:25" ht="15" customHeight="1" thickBot="1">
      <c r="B8" s="1267" t="s">
        <v>658</v>
      </c>
      <c r="C8" s="1273" t="s">
        <v>659</v>
      </c>
      <c r="D8" s="1274"/>
      <c r="E8" s="1274"/>
      <c r="F8" s="1289"/>
      <c r="G8" s="273" t="s">
        <v>660</v>
      </c>
      <c r="H8" s="270" t="s">
        <v>661</v>
      </c>
      <c r="I8" s="272"/>
      <c r="J8" s="273"/>
      <c r="K8" s="270" t="s">
        <v>662</v>
      </c>
      <c r="L8" s="274"/>
      <c r="M8" s="1269" t="s">
        <v>663</v>
      </c>
      <c r="N8" s="1269"/>
      <c r="O8" s="1269"/>
      <c r="P8" s="1269"/>
      <c r="Q8" s="1269"/>
      <c r="R8" s="1270"/>
    </row>
    <row r="9" spans="1:25" ht="15.75" customHeight="1" thickBot="1">
      <c r="A9" s="483"/>
      <c r="B9" s="1268"/>
      <c r="C9" s="484">
        <v>0.1</v>
      </c>
      <c r="D9" s="485">
        <v>0.2</v>
      </c>
      <c r="E9" s="486">
        <v>0.3</v>
      </c>
      <c r="F9" s="487">
        <v>0.4</v>
      </c>
      <c r="G9" s="275">
        <v>0.5</v>
      </c>
      <c r="H9" s="276">
        <v>0.6</v>
      </c>
      <c r="I9" s="277">
        <v>0.7</v>
      </c>
      <c r="J9" s="275">
        <v>0.8</v>
      </c>
      <c r="K9" s="276">
        <v>0.9</v>
      </c>
      <c r="L9" s="277">
        <v>1</v>
      </c>
      <c r="M9" s="1278" t="s">
        <v>664</v>
      </c>
      <c r="N9" s="1278"/>
      <c r="O9" s="1279"/>
      <c r="P9" s="1282" t="s">
        <v>665</v>
      </c>
      <c r="Q9" s="1283"/>
      <c r="R9" s="1284"/>
    </row>
    <row r="10" spans="1:25" ht="19.5" customHeight="1" thickBot="1">
      <c r="A10" s="488"/>
      <c r="B10" s="279" t="s">
        <v>0</v>
      </c>
      <c r="C10" s="280"/>
      <c r="D10" s="281"/>
      <c r="E10" s="281"/>
      <c r="F10" s="282"/>
      <c r="G10" s="393"/>
      <c r="H10" s="17"/>
      <c r="I10" s="394"/>
      <c r="J10" s="393"/>
      <c r="K10" s="17"/>
      <c r="L10" s="394"/>
      <c r="M10" s="1280"/>
      <c r="N10" s="1280"/>
      <c r="O10" s="1281"/>
      <c r="P10" s="1285"/>
      <c r="Q10" s="1286"/>
      <c r="R10" s="1287"/>
    </row>
    <row r="11" spans="1:25" ht="15" customHeight="1">
      <c r="A11" s="260">
        <v>1</v>
      </c>
      <c r="B11" s="127" t="s">
        <v>1</v>
      </c>
      <c r="C11" s="285"/>
      <c r="D11" s="293"/>
      <c r="E11" s="286"/>
      <c r="F11" s="294"/>
      <c r="G11" s="359"/>
      <c r="H11" s="357"/>
      <c r="I11" s="360"/>
      <c r="J11" s="359"/>
      <c r="K11" s="357"/>
      <c r="L11" s="360"/>
      <c r="M11" s="246"/>
      <c r="N11" s="290"/>
      <c r="O11" s="246"/>
      <c r="P11" s="247"/>
      <c r="Q11" s="291"/>
      <c r="R11" s="247"/>
      <c r="S11" s="247"/>
      <c r="T11" s="247"/>
      <c r="U11" s="247"/>
      <c r="V11" s="247"/>
    </row>
    <row r="12" spans="1:25" ht="15" customHeight="1">
      <c r="A12" s="260">
        <f t="shared" ref="A12:A29" si="0">SUM(A11)+1</f>
        <v>2</v>
      </c>
      <c r="B12" s="253" t="s">
        <v>2</v>
      </c>
      <c r="C12" s="285"/>
      <c r="D12" s="293"/>
      <c r="E12" s="286"/>
      <c r="F12" s="294"/>
      <c r="G12" s="359"/>
      <c r="H12" s="357"/>
      <c r="I12" s="360"/>
      <c r="J12" s="359"/>
      <c r="K12" s="357"/>
      <c r="L12" s="360"/>
      <c r="M12" s="246"/>
      <c r="N12" s="245"/>
      <c r="O12" s="246"/>
      <c r="P12" s="246"/>
      <c r="Q12" s="245"/>
      <c r="R12" s="246"/>
      <c r="S12" s="351"/>
      <c r="T12" s="1264"/>
      <c r="U12" s="1264"/>
      <c r="V12" s="1264"/>
      <c r="W12" s="1264"/>
      <c r="X12" s="1264"/>
      <c r="Y12" s="1264"/>
    </row>
    <row r="13" spans="1:25" ht="15" customHeight="1">
      <c r="A13" s="260">
        <f t="shared" si="0"/>
        <v>3</v>
      </c>
      <c r="B13" s="127" t="s">
        <v>3</v>
      </c>
      <c r="C13" s="285"/>
      <c r="D13" s="293"/>
      <c r="E13" s="286"/>
      <c r="F13" s="294"/>
      <c r="G13" s="359"/>
      <c r="H13" s="357"/>
      <c r="I13" s="360"/>
      <c r="J13" s="359"/>
      <c r="K13" s="357"/>
      <c r="L13" s="360"/>
      <c r="M13" s="246"/>
      <c r="N13" s="245"/>
      <c r="O13" s="246"/>
      <c r="P13" s="246"/>
      <c r="Q13" s="245"/>
      <c r="R13" s="246"/>
      <c r="S13" s="246"/>
      <c r="T13" s="1264"/>
      <c r="U13" s="1264"/>
      <c r="V13" s="1264"/>
      <c r="W13" s="1264"/>
      <c r="X13" s="1264"/>
      <c r="Y13" s="1264"/>
    </row>
    <row r="14" spans="1:25" ht="15" customHeight="1">
      <c r="A14" s="260">
        <f t="shared" si="0"/>
        <v>4</v>
      </c>
      <c r="B14" s="440" t="s">
        <v>4</v>
      </c>
      <c r="C14" s="285"/>
      <c r="D14" s="293"/>
      <c r="E14" s="286"/>
      <c r="F14" s="294"/>
      <c r="G14" s="359"/>
      <c r="H14" s="357"/>
      <c r="I14" s="360"/>
      <c r="J14" s="359"/>
      <c r="K14" s="357"/>
      <c r="L14" s="360"/>
      <c r="M14" s="246"/>
      <c r="N14" s="245"/>
      <c r="O14" s="246"/>
      <c r="P14" s="246"/>
      <c r="Q14" s="245"/>
      <c r="R14" s="246"/>
      <c r="S14" s="246"/>
      <c r="T14" s="1264"/>
      <c r="U14" s="1264"/>
      <c r="V14" s="1264"/>
      <c r="W14" s="1264"/>
      <c r="X14" s="1264"/>
      <c r="Y14" s="1264"/>
    </row>
    <row r="15" spans="1:25" ht="15" customHeight="1">
      <c r="A15" s="260">
        <f t="shared" si="0"/>
        <v>5</v>
      </c>
      <c r="B15" s="253" t="s">
        <v>5</v>
      </c>
      <c r="C15" s="285"/>
      <c r="D15" s="293"/>
      <c r="E15" s="286"/>
      <c r="F15" s="294"/>
      <c r="G15" s="359"/>
      <c r="H15" s="357"/>
      <c r="I15" s="360"/>
      <c r="J15" s="359"/>
      <c r="K15" s="357"/>
      <c r="L15" s="360"/>
      <c r="M15" s="246"/>
      <c r="N15" s="245"/>
      <c r="O15" s="246"/>
      <c r="P15" s="246"/>
      <c r="Q15" s="245"/>
      <c r="R15" s="246"/>
      <c r="T15" s="1264"/>
      <c r="U15" s="1264"/>
      <c r="V15" s="1264"/>
      <c r="W15" s="1264"/>
      <c r="X15" s="1264"/>
      <c r="Y15" s="1264"/>
    </row>
    <row r="16" spans="1:25" ht="15" customHeight="1">
      <c r="A16" s="260">
        <f t="shared" si="0"/>
        <v>6</v>
      </c>
      <c r="B16" s="253" t="s">
        <v>6</v>
      </c>
      <c r="C16" s="285"/>
      <c r="D16" s="293"/>
      <c r="E16" s="286"/>
      <c r="F16" s="294"/>
      <c r="G16" s="359"/>
      <c r="H16" s="357"/>
      <c r="I16" s="360"/>
      <c r="J16" s="359"/>
      <c r="K16" s="357"/>
      <c r="L16" s="360"/>
      <c r="M16" s="246"/>
      <c r="N16" s="245"/>
      <c r="O16" s="246"/>
      <c r="P16" s="246"/>
      <c r="Q16" s="245"/>
      <c r="R16" s="246"/>
      <c r="S16" s="247"/>
      <c r="T16" s="247"/>
      <c r="U16" s="247"/>
      <c r="V16" s="247"/>
    </row>
    <row r="17" spans="1:25" ht="15" customHeight="1">
      <c r="A17" s="260">
        <f t="shared" si="0"/>
        <v>7</v>
      </c>
      <c r="B17" s="253" t="s">
        <v>7</v>
      </c>
      <c r="C17" s="285"/>
      <c r="D17" s="293"/>
      <c r="E17" s="286"/>
      <c r="F17" s="294"/>
      <c r="G17" s="359"/>
      <c r="H17" s="357"/>
      <c r="I17" s="360"/>
      <c r="J17" s="359"/>
      <c r="K17" s="357"/>
      <c r="L17" s="360"/>
      <c r="M17" s="246"/>
      <c r="N17" s="245"/>
      <c r="O17" s="246"/>
      <c r="P17" s="246"/>
      <c r="Q17" s="245"/>
      <c r="R17" s="246"/>
      <c r="S17" s="247"/>
      <c r="T17" s="247"/>
      <c r="U17" s="247"/>
      <c r="V17" s="247"/>
    </row>
    <row r="18" spans="1:25" ht="15" customHeight="1">
      <c r="A18" s="260">
        <f t="shared" si="0"/>
        <v>8</v>
      </c>
      <c r="B18" s="438" t="s">
        <v>8</v>
      </c>
      <c r="C18" s="298"/>
      <c r="D18" s="299"/>
      <c r="E18" s="300"/>
      <c r="F18" s="301"/>
      <c r="G18" s="359"/>
      <c r="H18" s="357"/>
      <c r="I18" s="360"/>
      <c r="J18" s="359"/>
      <c r="K18" s="357"/>
      <c r="L18" s="360"/>
      <c r="M18" s="246"/>
      <c r="N18" s="245"/>
      <c r="O18" s="246"/>
      <c r="P18" s="246"/>
      <c r="Q18" s="245"/>
      <c r="R18" s="246"/>
      <c r="S18" s="351"/>
      <c r="T18" s="1264"/>
      <c r="U18" s="1264"/>
      <c r="V18" s="1264"/>
      <c r="W18" s="1264"/>
      <c r="X18" s="1264"/>
      <c r="Y18" s="1264"/>
    </row>
    <row r="19" spans="1:25" ht="15" customHeight="1">
      <c r="A19" s="260">
        <f t="shared" si="0"/>
        <v>9</v>
      </c>
      <c r="B19" s="440" t="s">
        <v>9</v>
      </c>
      <c r="C19" s="285"/>
      <c r="D19" s="299"/>
      <c r="E19" s="305"/>
      <c r="F19" s="301"/>
      <c r="G19" s="359"/>
      <c r="H19" s="357"/>
      <c r="I19" s="360"/>
      <c r="J19" s="359"/>
      <c r="K19" s="357"/>
      <c r="L19" s="360"/>
      <c r="M19" s="246"/>
      <c r="N19" s="245"/>
      <c r="O19" s="246"/>
      <c r="P19" s="246"/>
      <c r="Q19" s="245"/>
      <c r="R19" s="246"/>
      <c r="S19" s="246"/>
      <c r="T19" s="1264"/>
      <c r="U19" s="1264"/>
      <c r="V19" s="1264"/>
      <c r="W19" s="1264"/>
      <c r="X19" s="1264"/>
      <c r="Y19" s="1264"/>
    </row>
    <row r="20" spans="1:25" ht="15" customHeight="1">
      <c r="A20" s="260">
        <f t="shared" si="0"/>
        <v>10</v>
      </c>
      <c r="B20" s="127" t="s">
        <v>10</v>
      </c>
      <c r="C20" s="308"/>
      <c r="D20" s="299"/>
      <c r="E20" s="305"/>
      <c r="F20" s="301"/>
      <c r="G20" s="359"/>
      <c r="H20" s="357"/>
      <c r="I20" s="360"/>
      <c r="J20" s="359"/>
      <c r="K20" s="357"/>
      <c r="L20" s="360"/>
      <c r="M20" s="246"/>
      <c r="N20" s="245"/>
      <c r="O20" s="246"/>
      <c r="P20" s="246"/>
      <c r="Q20" s="245"/>
      <c r="R20" s="246"/>
      <c r="S20" s="246"/>
      <c r="T20" s="1264"/>
      <c r="U20" s="1264"/>
      <c r="V20" s="1264"/>
      <c r="W20" s="1264"/>
      <c r="X20" s="1264"/>
      <c r="Y20" s="1264"/>
    </row>
    <row r="21" spans="1:25" ht="15" customHeight="1">
      <c r="A21" s="260">
        <f t="shared" si="0"/>
        <v>11</v>
      </c>
      <c r="B21" s="440" t="s">
        <v>11</v>
      </c>
      <c r="C21" s="285"/>
      <c r="D21" s="293"/>
      <c r="E21" s="286"/>
      <c r="F21" s="294"/>
      <c r="G21" s="359"/>
      <c r="H21" s="357"/>
      <c r="I21" s="360"/>
      <c r="J21" s="359"/>
      <c r="K21" s="357"/>
      <c r="L21" s="360"/>
      <c r="M21" s="246"/>
      <c r="N21" s="245"/>
      <c r="O21" s="246"/>
      <c r="P21" s="246"/>
      <c r="Q21" s="245"/>
      <c r="R21" s="246"/>
      <c r="T21" s="1264"/>
      <c r="U21" s="1264"/>
      <c r="V21" s="1264"/>
      <c r="W21" s="1264"/>
      <c r="X21" s="1264"/>
      <c r="Y21" s="1264"/>
    </row>
    <row r="22" spans="1:25" ht="15" customHeight="1">
      <c r="A22" s="260">
        <f t="shared" si="0"/>
        <v>12</v>
      </c>
      <c r="B22" s="440" t="s">
        <v>839</v>
      </c>
      <c r="C22" s="285"/>
      <c r="D22" s="293"/>
      <c r="E22" s="286"/>
      <c r="F22" s="294"/>
      <c r="G22" s="359"/>
      <c r="H22" s="357"/>
      <c r="I22" s="360"/>
      <c r="J22" s="359"/>
      <c r="K22" s="357"/>
      <c r="L22" s="360"/>
      <c r="M22" s="246"/>
      <c r="N22" s="245"/>
      <c r="O22" s="246"/>
      <c r="P22" s="246"/>
      <c r="Q22" s="245"/>
      <c r="R22" s="246"/>
      <c r="S22" s="247"/>
      <c r="T22" s="247"/>
      <c r="U22" s="247"/>
      <c r="V22" s="247"/>
    </row>
    <row r="23" spans="1:25" ht="15" customHeight="1">
      <c r="A23" s="260">
        <f t="shared" si="0"/>
        <v>13</v>
      </c>
      <c r="B23" s="440" t="s">
        <v>12</v>
      </c>
      <c r="C23" s="285"/>
      <c r="D23" s="293"/>
      <c r="E23" s="286"/>
      <c r="F23" s="294"/>
      <c r="G23" s="359"/>
      <c r="H23" s="357"/>
      <c r="I23" s="360"/>
      <c r="J23" s="359"/>
      <c r="K23" s="357"/>
      <c r="L23" s="360"/>
      <c r="M23" s="246"/>
      <c r="N23" s="245"/>
      <c r="O23" s="246"/>
      <c r="P23" s="246"/>
      <c r="Q23" s="245"/>
      <c r="R23" s="246"/>
      <c r="S23" s="247"/>
      <c r="T23" s="247"/>
      <c r="U23" s="247"/>
      <c r="V23" s="247"/>
    </row>
    <row r="24" spans="1:25" ht="15" customHeight="1">
      <c r="A24" s="260">
        <f t="shared" si="0"/>
        <v>14</v>
      </c>
      <c r="B24" s="127" t="s">
        <v>13</v>
      </c>
      <c r="C24" s="285"/>
      <c r="D24" s="293"/>
      <c r="E24" s="286"/>
      <c r="F24" s="294"/>
      <c r="G24" s="359"/>
      <c r="H24" s="357"/>
      <c r="I24" s="360"/>
      <c r="J24" s="359"/>
      <c r="K24" s="357"/>
      <c r="L24" s="360"/>
      <c r="M24" s="246"/>
      <c r="N24" s="245"/>
      <c r="O24" s="246"/>
      <c r="P24" s="246"/>
      <c r="Q24" s="245"/>
      <c r="R24" s="246"/>
      <c r="S24" s="247"/>
      <c r="T24" s="247"/>
      <c r="U24" s="247"/>
      <c r="V24" s="247"/>
    </row>
    <row r="25" spans="1:25" ht="15" customHeight="1">
      <c r="A25" s="260">
        <f t="shared" si="0"/>
        <v>15</v>
      </c>
      <c r="B25" s="440" t="s">
        <v>14</v>
      </c>
      <c r="C25" s="285"/>
      <c r="D25" s="293"/>
      <c r="E25" s="286"/>
      <c r="F25" s="294"/>
      <c r="G25" s="359"/>
      <c r="H25" s="357"/>
      <c r="I25" s="360"/>
      <c r="J25" s="359"/>
      <c r="K25" s="357"/>
      <c r="L25" s="360"/>
      <c r="M25" s="246"/>
      <c r="N25" s="245"/>
      <c r="O25" s="246"/>
      <c r="P25" s="246"/>
      <c r="Q25" s="245"/>
      <c r="R25" s="246"/>
      <c r="S25" s="247"/>
      <c r="T25" s="247"/>
      <c r="U25" s="247"/>
      <c r="V25" s="247"/>
    </row>
    <row r="26" spans="1:25" ht="15" customHeight="1">
      <c r="A26" s="260">
        <f t="shared" si="0"/>
        <v>16</v>
      </c>
      <c r="B26" s="440" t="s">
        <v>15</v>
      </c>
      <c r="C26" s="285"/>
      <c r="D26" s="293"/>
      <c r="E26" s="286"/>
      <c r="F26" s="294"/>
      <c r="G26" s="359"/>
      <c r="H26" s="357"/>
      <c r="I26" s="360"/>
      <c r="J26" s="359"/>
      <c r="K26" s="357"/>
      <c r="L26" s="360"/>
      <c r="M26" s="246"/>
      <c r="N26" s="245"/>
      <c r="O26" s="246"/>
      <c r="P26" s="246"/>
      <c r="Q26" s="245"/>
      <c r="R26" s="246"/>
      <c r="S26" s="247"/>
      <c r="T26" s="247"/>
      <c r="U26" s="247"/>
      <c r="V26" s="247"/>
    </row>
    <row r="27" spans="1:25" ht="15" customHeight="1">
      <c r="A27" s="260">
        <f t="shared" si="0"/>
        <v>17</v>
      </c>
      <c r="B27" s="440" t="s">
        <v>16</v>
      </c>
      <c r="C27" s="285"/>
      <c r="D27" s="293"/>
      <c r="E27" s="286"/>
      <c r="F27" s="294"/>
      <c r="G27" s="359"/>
      <c r="H27" s="357"/>
      <c r="I27" s="360"/>
      <c r="J27" s="359"/>
      <c r="K27" s="357"/>
      <c r="L27" s="360"/>
      <c r="M27" s="246"/>
      <c r="N27" s="245"/>
      <c r="O27" s="246"/>
      <c r="P27" s="246"/>
      <c r="Q27" s="245"/>
      <c r="R27" s="246"/>
      <c r="S27" s="247"/>
      <c r="T27" s="247"/>
      <c r="U27" s="247"/>
      <c r="V27" s="247"/>
    </row>
    <row r="28" spans="1:25" ht="15" customHeight="1">
      <c r="A28" s="260">
        <f t="shared" si="0"/>
        <v>18</v>
      </c>
      <c r="B28" s="440" t="s">
        <v>17</v>
      </c>
      <c r="C28" s="285"/>
      <c r="D28" s="293"/>
      <c r="E28" s="286"/>
      <c r="F28" s="294"/>
      <c r="G28" s="359"/>
      <c r="H28" s="357"/>
      <c r="I28" s="360"/>
      <c r="J28" s="359"/>
      <c r="K28" s="357"/>
      <c r="L28" s="360"/>
      <c r="M28" s="246"/>
      <c r="N28" s="245"/>
      <c r="O28" s="246"/>
      <c r="P28" s="246"/>
      <c r="Q28" s="245"/>
      <c r="R28" s="246"/>
      <c r="S28" s="247"/>
      <c r="T28" s="247"/>
      <c r="U28" s="247"/>
      <c r="V28" s="247"/>
    </row>
    <row r="29" spans="1:25" ht="15" customHeight="1">
      <c r="A29" s="260">
        <f t="shared" si="0"/>
        <v>19</v>
      </c>
      <c r="B29" s="127" t="s">
        <v>18</v>
      </c>
      <c r="C29" s="285"/>
      <c r="D29" s="293"/>
      <c r="E29" s="286"/>
      <c r="F29" s="294"/>
      <c r="G29" s="359"/>
      <c r="H29" s="357"/>
      <c r="I29" s="360"/>
      <c r="J29" s="359"/>
      <c r="K29" s="357"/>
      <c r="L29" s="360"/>
      <c r="M29" s="246"/>
      <c r="N29" s="245"/>
      <c r="O29" s="246"/>
      <c r="P29" s="246"/>
      <c r="Q29" s="245"/>
      <c r="R29" s="246"/>
      <c r="S29" s="247"/>
      <c r="T29" s="247"/>
      <c r="U29" s="247"/>
      <c r="V29" s="247"/>
    </row>
    <row r="30" spans="1:25" ht="15" customHeight="1">
      <c r="A30" s="488"/>
      <c r="B30" s="489" t="s">
        <v>19</v>
      </c>
      <c r="C30" s="490"/>
      <c r="D30" s="491"/>
      <c r="E30" s="492"/>
      <c r="F30" s="493"/>
      <c r="G30" s="364"/>
      <c r="H30" s="362"/>
      <c r="I30" s="365"/>
      <c r="J30" s="364"/>
      <c r="K30" s="362"/>
      <c r="L30" s="365"/>
      <c r="M30" s="318"/>
      <c r="N30" s="317"/>
      <c r="O30" s="318"/>
      <c r="P30" s="318"/>
      <c r="Q30" s="317"/>
      <c r="R30" s="396"/>
      <c r="S30" s="247"/>
      <c r="T30" s="247"/>
      <c r="U30" s="247"/>
      <c r="V30" s="247"/>
    </row>
    <row r="31" spans="1:25" ht="15" customHeight="1">
      <c r="A31" s="260">
        <v>1</v>
      </c>
      <c r="B31" s="440" t="s">
        <v>20</v>
      </c>
      <c r="C31" s="306"/>
      <c r="D31" s="324"/>
      <c r="E31" s="305"/>
      <c r="F31" s="325"/>
      <c r="G31" s="359"/>
      <c r="H31" s="357"/>
      <c r="I31" s="360"/>
      <c r="J31" s="359"/>
      <c r="K31" s="357"/>
      <c r="L31" s="360"/>
      <c r="M31" s="246"/>
      <c r="N31" s="245"/>
      <c r="O31" s="246"/>
      <c r="P31" s="246"/>
      <c r="Q31" s="245"/>
      <c r="R31" s="246"/>
      <c r="S31" s="247"/>
      <c r="T31" s="247"/>
      <c r="U31" s="247"/>
      <c r="V31" s="247"/>
    </row>
    <row r="32" spans="1:25" s="203" customFormat="1" ht="15" customHeight="1">
      <c r="A32" s="260">
        <f t="shared" ref="A32:A49" si="1">SUM(A31)+1</f>
        <v>2</v>
      </c>
      <c r="B32" s="127" t="s">
        <v>21</v>
      </c>
      <c r="C32" s="329"/>
      <c r="D32" s="330"/>
      <c r="E32" s="331"/>
      <c r="F32" s="332"/>
      <c r="G32" s="400"/>
      <c r="H32" s="398"/>
      <c r="I32" s="401"/>
      <c r="J32" s="400"/>
      <c r="K32" s="398"/>
      <c r="L32" s="401"/>
      <c r="M32" s="246"/>
      <c r="N32" s="245"/>
      <c r="O32" s="246"/>
      <c r="P32" s="246"/>
      <c r="Q32" s="245"/>
      <c r="R32" s="246"/>
      <c r="S32" s="247"/>
      <c r="T32" s="244"/>
      <c r="U32" s="244"/>
      <c r="V32" s="244"/>
    </row>
    <row r="33" spans="1:22" ht="15" customHeight="1">
      <c r="A33" s="260">
        <f t="shared" si="1"/>
        <v>3</v>
      </c>
      <c r="B33" s="440" t="s">
        <v>772</v>
      </c>
      <c r="C33" s="336"/>
      <c r="D33" s="337"/>
      <c r="E33" s="338"/>
      <c r="F33" s="339"/>
      <c r="G33" s="359"/>
      <c r="H33" s="357"/>
      <c r="I33" s="360"/>
      <c r="J33" s="359"/>
      <c r="K33" s="357"/>
      <c r="L33" s="360"/>
      <c r="M33" s="246"/>
      <c r="N33" s="245"/>
      <c r="O33" s="246"/>
      <c r="P33" s="246"/>
      <c r="Q33" s="245"/>
      <c r="R33" s="246"/>
      <c r="S33" s="247"/>
      <c r="T33" s="247"/>
      <c r="U33" s="247"/>
      <c r="V33" s="247"/>
    </row>
    <row r="34" spans="1:22" ht="15" customHeight="1">
      <c r="A34" s="260">
        <f t="shared" si="1"/>
        <v>4</v>
      </c>
      <c r="B34" s="440" t="s">
        <v>22</v>
      </c>
      <c r="C34" s="336"/>
      <c r="D34" s="337"/>
      <c r="E34" s="338"/>
      <c r="F34" s="339"/>
      <c r="G34" s="359"/>
      <c r="H34" s="357"/>
      <c r="I34" s="360"/>
      <c r="J34" s="359"/>
      <c r="K34" s="357"/>
      <c r="L34" s="360"/>
      <c r="M34" s="246"/>
      <c r="N34" s="245"/>
      <c r="O34" s="246"/>
      <c r="P34" s="246"/>
      <c r="Q34" s="245"/>
      <c r="R34" s="246"/>
      <c r="S34" s="247"/>
      <c r="T34" s="247"/>
      <c r="U34" s="247"/>
      <c r="V34" s="247"/>
    </row>
    <row r="35" spans="1:22" ht="15" customHeight="1">
      <c r="A35" s="260">
        <f t="shared" si="1"/>
        <v>5</v>
      </c>
      <c r="B35" s="440" t="s">
        <v>23</v>
      </c>
      <c r="C35" s="336"/>
      <c r="D35" s="337"/>
      <c r="E35" s="338"/>
      <c r="F35" s="339"/>
      <c r="G35" s="359"/>
      <c r="H35" s="357"/>
      <c r="I35" s="360"/>
      <c r="J35" s="359"/>
      <c r="K35" s="357"/>
      <c r="L35" s="360"/>
      <c r="M35" s="246"/>
      <c r="N35" s="245"/>
      <c r="O35" s="246"/>
      <c r="P35" s="246"/>
      <c r="Q35" s="245"/>
      <c r="R35" s="246"/>
      <c r="S35" s="247"/>
      <c r="T35" s="247"/>
      <c r="U35" s="247"/>
      <c r="V35" s="247"/>
    </row>
    <row r="36" spans="1:22" ht="15" customHeight="1">
      <c r="A36" s="260">
        <f t="shared" si="1"/>
        <v>6</v>
      </c>
      <c r="B36" s="440" t="s">
        <v>777</v>
      </c>
      <c r="C36" s="336"/>
      <c r="D36" s="337"/>
      <c r="E36" s="338"/>
      <c r="F36" s="339"/>
      <c r="G36" s="359"/>
      <c r="H36" s="357"/>
      <c r="I36" s="360"/>
      <c r="J36" s="359"/>
      <c r="K36" s="357"/>
      <c r="L36" s="360"/>
      <c r="M36" s="246"/>
      <c r="N36" s="245"/>
      <c r="O36" s="246"/>
      <c r="P36" s="246"/>
      <c r="Q36" s="245"/>
      <c r="R36" s="246"/>
      <c r="S36" s="247"/>
      <c r="T36" s="247"/>
      <c r="U36" s="247"/>
      <c r="V36" s="247"/>
    </row>
    <row r="37" spans="1:22" ht="15" customHeight="1">
      <c r="A37" s="260">
        <f t="shared" si="1"/>
        <v>7</v>
      </c>
      <c r="B37" s="440" t="s">
        <v>24</v>
      </c>
      <c r="C37" s="336"/>
      <c r="D37" s="337"/>
      <c r="E37" s="338"/>
      <c r="F37" s="407"/>
      <c r="G37" s="494"/>
      <c r="H37" s="409"/>
      <c r="I37" s="449"/>
      <c r="J37" s="411"/>
      <c r="K37" s="342"/>
      <c r="L37" s="307"/>
      <c r="M37" s="246"/>
      <c r="N37" s="245"/>
      <c r="O37" s="246"/>
      <c r="P37" s="246"/>
      <c r="Q37" s="245"/>
      <c r="R37" s="246"/>
      <c r="S37" s="247"/>
      <c r="T37" s="247"/>
      <c r="U37" s="247"/>
      <c r="V37" s="247"/>
    </row>
    <row r="38" spans="1:22" ht="15" customHeight="1">
      <c r="A38" s="260">
        <f t="shared" si="1"/>
        <v>8</v>
      </c>
      <c r="B38" s="440" t="s">
        <v>776</v>
      </c>
      <c r="C38" s="336"/>
      <c r="D38" s="337"/>
      <c r="E38" s="338"/>
      <c r="F38" s="339"/>
      <c r="G38" s="336"/>
      <c r="H38" s="338"/>
      <c r="I38" s="340"/>
      <c r="J38" s="341"/>
      <c r="K38" s="335"/>
      <c r="L38" s="307"/>
      <c r="M38" s="246"/>
      <c r="N38" s="245"/>
      <c r="O38" s="246"/>
      <c r="P38" s="246"/>
      <c r="Q38" s="245"/>
      <c r="R38" s="246"/>
      <c r="S38" s="247"/>
      <c r="T38" s="247"/>
      <c r="U38" s="247"/>
      <c r="V38" s="247"/>
    </row>
    <row r="39" spans="1:22" ht="15" customHeight="1">
      <c r="A39" s="260">
        <f t="shared" si="1"/>
        <v>9</v>
      </c>
      <c r="B39" s="127" t="s">
        <v>474</v>
      </c>
      <c r="C39" s="336"/>
      <c r="D39" s="337"/>
      <c r="E39" s="338"/>
      <c r="F39" s="339"/>
      <c r="G39" s="336"/>
      <c r="H39" s="338"/>
      <c r="I39" s="340"/>
      <c r="J39" s="341"/>
      <c r="K39" s="335"/>
      <c r="L39" s="307"/>
      <c r="M39" s="246"/>
      <c r="N39" s="245"/>
      <c r="O39" s="246"/>
      <c r="P39" s="246"/>
      <c r="Q39" s="245"/>
      <c r="R39" s="246"/>
      <c r="S39" s="247"/>
      <c r="T39" s="247"/>
      <c r="U39" s="247"/>
      <c r="V39" s="247"/>
    </row>
    <row r="40" spans="1:22" ht="15" customHeight="1">
      <c r="A40" s="260">
        <f t="shared" si="1"/>
        <v>10</v>
      </c>
      <c r="B40" s="253" t="s">
        <v>780</v>
      </c>
      <c r="C40" s="336"/>
      <c r="D40" s="338"/>
      <c r="E40" s="338"/>
      <c r="F40" s="384"/>
      <c r="G40" s="336"/>
      <c r="H40" s="338"/>
      <c r="I40" s="340"/>
      <c r="J40" s="341"/>
      <c r="K40" s="335"/>
      <c r="L40" s="307"/>
      <c r="M40" s="246"/>
      <c r="N40" s="245"/>
      <c r="O40" s="246"/>
      <c r="P40" s="246"/>
      <c r="Q40" s="245"/>
      <c r="R40" s="246"/>
      <c r="S40" s="247"/>
      <c r="T40" s="247"/>
      <c r="U40" s="247"/>
      <c r="V40" s="247"/>
    </row>
    <row r="41" spans="1:22" ht="15" customHeight="1">
      <c r="A41" s="260">
        <f t="shared" si="1"/>
        <v>11</v>
      </c>
      <c r="B41" s="253" t="s">
        <v>779</v>
      </c>
      <c r="C41" s="306"/>
      <c r="D41" s="305"/>
      <c r="E41" s="305"/>
      <c r="F41" s="369"/>
      <c r="G41" s="306"/>
      <c r="H41" s="305"/>
      <c r="I41" s="307"/>
      <c r="J41" s="326"/>
      <c r="K41" s="327"/>
      <c r="L41" s="307"/>
      <c r="M41" s="246"/>
      <c r="N41" s="245"/>
      <c r="O41" s="246"/>
      <c r="P41" s="246"/>
      <c r="Q41" s="245"/>
      <c r="R41" s="246"/>
      <c r="S41" s="247"/>
      <c r="T41" s="247"/>
      <c r="U41" s="247"/>
      <c r="V41" s="247"/>
    </row>
    <row r="42" spans="1:22" ht="15" customHeight="1">
      <c r="A42" s="260">
        <f t="shared" si="1"/>
        <v>12</v>
      </c>
      <c r="B42" s="253" t="s">
        <v>781</v>
      </c>
      <c r="C42" s="359"/>
      <c r="D42" s="357"/>
      <c r="E42" s="357"/>
      <c r="F42" s="360"/>
      <c r="G42" s="359"/>
      <c r="H42" s="357"/>
      <c r="I42" s="360"/>
      <c r="J42" s="359"/>
      <c r="K42" s="357"/>
      <c r="L42" s="360"/>
      <c r="M42" s="246"/>
      <c r="N42" s="245"/>
      <c r="O42" s="246"/>
      <c r="P42" s="246"/>
      <c r="Q42" s="245"/>
      <c r="R42" s="246"/>
    </row>
    <row r="43" spans="1:22" ht="15" customHeight="1">
      <c r="A43" s="260">
        <f t="shared" si="1"/>
        <v>13</v>
      </c>
      <c r="B43" s="253" t="s">
        <v>782</v>
      </c>
      <c r="C43" s="306"/>
      <c r="D43" s="305"/>
      <c r="E43" s="305"/>
      <c r="F43" s="369"/>
      <c r="G43" s="306"/>
      <c r="H43" s="305"/>
      <c r="I43" s="360"/>
      <c r="J43" s="359"/>
      <c r="K43" s="357"/>
      <c r="L43" s="360"/>
      <c r="M43" s="246"/>
      <c r="N43" s="245"/>
      <c r="O43" s="246"/>
      <c r="P43" s="246"/>
      <c r="Q43" s="245"/>
      <c r="R43" s="246"/>
    </row>
    <row r="44" spans="1:22" ht="15" customHeight="1">
      <c r="A44" s="260">
        <f t="shared" si="1"/>
        <v>14</v>
      </c>
      <c r="B44" s="253" t="s">
        <v>854</v>
      </c>
      <c r="C44" s="359"/>
      <c r="D44" s="357"/>
      <c r="E44" s="357"/>
      <c r="F44" s="360"/>
      <c r="G44" s="359"/>
      <c r="H44" s="357"/>
      <c r="I44" s="360"/>
      <c r="J44" s="359"/>
      <c r="K44" s="357"/>
      <c r="L44" s="360"/>
      <c r="M44" s="246"/>
      <c r="N44" s="245"/>
      <c r="O44" s="246"/>
      <c r="P44" s="246"/>
      <c r="Q44" s="245"/>
      <c r="R44" s="246"/>
    </row>
    <row r="45" spans="1:22" ht="15" customHeight="1">
      <c r="A45" s="260">
        <f t="shared" si="1"/>
        <v>15</v>
      </c>
      <c r="B45" s="253" t="s">
        <v>784</v>
      </c>
      <c r="C45" s="359"/>
      <c r="D45" s="357"/>
      <c r="E45" s="357"/>
      <c r="F45" s="360"/>
      <c r="G45" s="359"/>
      <c r="H45" s="357"/>
      <c r="I45" s="360"/>
      <c r="J45" s="359"/>
      <c r="K45" s="357"/>
      <c r="L45" s="360"/>
      <c r="M45" s="246"/>
      <c r="N45" s="245"/>
      <c r="O45" s="246"/>
      <c r="P45" s="246"/>
      <c r="Q45" s="245"/>
      <c r="R45" s="246"/>
    </row>
    <row r="46" spans="1:22" ht="15" customHeight="1">
      <c r="A46" s="260">
        <f t="shared" si="1"/>
        <v>16</v>
      </c>
      <c r="B46" s="253" t="s">
        <v>785</v>
      </c>
      <c r="C46" s="359"/>
      <c r="D46" s="357"/>
      <c r="E46" s="357"/>
      <c r="F46" s="360"/>
      <c r="G46" s="359"/>
      <c r="H46" s="357"/>
      <c r="I46" s="360"/>
      <c r="J46" s="359"/>
      <c r="K46" s="357"/>
      <c r="L46" s="360"/>
      <c r="M46" s="246"/>
      <c r="N46" s="245"/>
      <c r="O46" s="246"/>
      <c r="P46" s="246"/>
      <c r="Q46" s="245"/>
      <c r="R46" s="246"/>
    </row>
    <row r="47" spans="1:22" ht="15" customHeight="1">
      <c r="A47" s="260">
        <f t="shared" si="1"/>
        <v>17</v>
      </c>
      <c r="B47" s="253" t="s">
        <v>25</v>
      </c>
      <c r="C47" s="359"/>
      <c r="D47" s="357"/>
      <c r="E47" s="357"/>
      <c r="F47" s="360"/>
      <c r="G47" s="359"/>
      <c r="H47" s="357"/>
      <c r="I47" s="360"/>
      <c r="J47" s="359"/>
      <c r="K47" s="357"/>
      <c r="L47" s="360"/>
      <c r="M47" s="246"/>
      <c r="N47" s="245"/>
      <c r="O47" s="246"/>
      <c r="P47" s="246"/>
      <c r="Q47" s="245"/>
      <c r="R47" s="246"/>
    </row>
    <row r="48" spans="1:22" ht="15" customHeight="1">
      <c r="A48" s="260">
        <f t="shared" si="1"/>
        <v>18</v>
      </c>
      <c r="B48" s="253" t="s">
        <v>26</v>
      </c>
      <c r="C48" s="359"/>
      <c r="D48" s="357"/>
      <c r="E48" s="357"/>
      <c r="F48" s="360"/>
      <c r="G48" s="359"/>
      <c r="H48" s="357"/>
      <c r="I48" s="360"/>
      <c r="J48" s="359"/>
      <c r="K48" s="357"/>
      <c r="L48" s="360"/>
      <c r="M48" s="246"/>
      <c r="N48" s="245"/>
      <c r="O48" s="246"/>
      <c r="P48" s="246"/>
      <c r="Q48" s="245"/>
      <c r="R48" s="246"/>
    </row>
    <row r="49" spans="1:18" ht="15" customHeight="1">
      <c r="A49" s="260">
        <f t="shared" si="1"/>
        <v>19</v>
      </c>
      <c r="B49" s="253" t="s">
        <v>27</v>
      </c>
      <c r="C49" s="254"/>
      <c r="D49" s="255"/>
      <c r="E49" s="255"/>
      <c r="F49" s="256"/>
      <c r="G49" s="254"/>
      <c r="H49" s="255"/>
      <c r="I49" s="256"/>
      <c r="J49" s="254"/>
      <c r="K49" s="255"/>
      <c r="L49" s="256"/>
      <c r="M49" s="246"/>
      <c r="N49" s="245"/>
      <c r="O49" s="246"/>
      <c r="P49" s="246"/>
      <c r="Q49" s="245"/>
      <c r="R49" s="246"/>
    </row>
    <row r="50" spans="1:18" ht="15" customHeight="1">
      <c r="A50" s="488"/>
      <c r="B50" s="495" t="s">
        <v>28</v>
      </c>
      <c r="C50" s="364"/>
      <c r="D50" s="362"/>
      <c r="E50" s="362"/>
      <c r="F50" s="365"/>
      <c r="G50" s="364"/>
      <c r="H50" s="362"/>
      <c r="I50" s="365"/>
      <c r="J50" s="364"/>
      <c r="K50" s="362"/>
      <c r="L50" s="365"/>
      <c r="M50" s="318"/>
      <c r="N50" s="317"/>
      <c r="O50" s="318"/>
      <c r="P50" s="318"/>
      <c r="Q50" s="317"/>
      <c r="R50" s="396"/>
    </row>
    <row r="51" spans="1:18" ht="15" customHeight="1">
      <c r="A51" s="260">
        <v>1</v>
      </c>
      <c r="B51" s="253" t="s">
        <v>799</v>
      </c>
      <c r="C51" s="359"/>
      <c r="D51" s="357"/>
      <c r="E51" s="357"/>
      <c r="F51" s="360"/>
      <c r="G51" s="359"/>
      <c r="H51" s="357"/>
      <c r="I51" s="360"/>
      <c r="J51" s="359"/>
      <c r="K51" s="357"/>
      <c r="L51" s="360"/>
      <c r="M51" s="246"/>
      <c r="N51" s="245"/>
      <c r="O51" s="246"/>
      <c r="P51" s="246"/>
      <c r="Q51" s="245"/>
      <c r="R51" s="246"/>
    </row>
    <row r="52" spans="1:18" ht="15" customHeight="1">
      <c r="A52" s="260">
        <f t="shared" ref="A52:A60" si="2">SUM(A51)+1</f>
        <v>2</v>
      </c>
      <c r="B52" s="253" t="s">
        <v>688</v>
      </c>
      <c r="C52" s="359"/>
      <c r="D52" s="357"/>
      <c r="E52" s="357"/>
      <c r="F52" s="360"/>
      <c r="G52" s="359"/>
      <c r="H52" s="357"/>
      <c r="I52" s="360"/>
      <c r="J52" s="359"/>
      <c r="K52" s="357"/>
      <c r="L52" s="360"/>
      <c r="M52" s="246"/>
      <c r="N52" s="245"/>
      <c r="O52" s="246"/>
      <c r="P52" s="246"/>
      <c r="Q52" s="245"/>
      <c r="R52" s="246"/>
    </row>
    <row r="53" spans="1:18" ht="15" customHeight="1">
      <c r="A53" s="260">
        <f t="shared" si="2"/>
        <v>3</v>
      </c>
      <c r="B53" s="253" t="s">
        <v>691</v>
      </c>
      <c r="C53" s="359"/>
      <c r="D53" s="357"/>
      <c r="E53" s="357"/>
      <c r="F53" s="360"/>
      <c r="G53" s="359"/>
      <c r="H53" s="357"/>
      <c r="I53" s="360"/>
      <c r="J53" s="359"/>
      <c r="K53" s="357"/>
      <c r="L53" s="360"/>
      <c r="M53" s="246"/>
      <c r="N53" s="245"/>
      <c r="O53" s="246"/>
      <c r="P53" s="246"/>
      <c r="Q53" s="245"/>
      <c r="R53" s="246"/>
    </row>
    <row r="54" spans="1:18" ht="15" customHeight="1">
      <c r="A54" s="260">
        <f t="shared" si="2"/>
        <v>4</v>
      </c>
      <c r="B54" s="253" t="s">
        <v>692</v>
      </c>
      <c r="C54" s="359"/>
      <c r="D54" s="357"/>
      <c r="E54" s="357"/>
      <c r="F54" s="360"/>
      <c r="G54" s="359"/>
      <c r="H54" s="357"/>
      <c r="I54" s="360"/>
      <c r="J54" s="359"/>
      <c r="K54" s="357"/>
      <c r="L54" s="360"/>
      <c r="M54" s="246"/>
      <c r="N54" s="245"/>
      <c r="O54" s="246"/>
      <c r="P54" s="246"/>
      <c r="Q54" s="245"/>
      <c r="R54" s="246"/>
    </row>
    <row r="55" spans="1:18" ht="15" customHeight="1">
      <c r="A55" s="260">
        <f t="shared" si="2"/>
        <v>5</v>
      </c>
      <c r="B55" s="253" t="s">
        <v>804</v>
      </c>
      <c r="C55" s="359"/>
      <c r="D55" s="357"/>
      <c r="E55" s="357"/>
      <c r="F55" s="360"/>
      <c r="G55" s="359"/>
      <c r="H55" s="357"/>
      <c r="I55" s="360"/>
      <c r="J55" s="359"/>
      <c r="K55" s="357"/>
      <c r="L55" s="360"/>
      <c r="M55" s="246"/>
      <c r="N55" s="245"/>
      <c r="O55" s="246"/>
      <c r="P55" s="246"/>
      <c r="Q55" s="245"/>
      <c r="R55" s="246"/>
    </row>
    <row r="56" spans="1:18" ht="15" customHeight="1">
      <c r="A56" s="260">
        <f t="shared" si="2"/>
        <v>6</v>
      </c>
      <c r="B56" s="253" t="s">
        <v>29</v>
      </c>
      <c r="C56" s="359"/>
      <c r="D56" s="357"/>
      <c r="E56" s="357"/>
      <c r="F56" s="360"/>
      <c r="G56" s="359"/>
      <c r="H56" s="357"/>
      <c r="I56" s="360"/>
      <c r="J56" s="359"/>
      <c r="K56" s="357"/>
      <c r="L56" s="360"/>
      <c r="M56" s="246"/>
      <c r="N56" s="245"/>
      <c r="O56" s="246"/>
      <c r="P56" s="246"/>
      <c r="Q56" s="245"/>
      <c r="R56" s="246"/>
    </row>
    <row r="57" spans="1:18" ht="15" customHeight="1">
      <c r="A57" s="260">
        <f t="shared" si="2"/>
        <v>7</v>
      </c>
      <c r="B57" s="253" t="s">
        <v>807</v>
      </c>
      <c r="C57" s="359"/>
      <c r="D57" s="357"/>
      <c r="E57" s="357"/>
      <c r="F57" s="360"/>
      <c r="G57" s="359"/>
      <c r="H57" s="357"/>
      <c r="I57" s="360"/>
      <c r="J57" s="359"/>
      <c r="K57" s="357"/>
      <c r="L57" s="360"/>
      <c r="M57" s="246"/>
      <c r="N57" s="245"/>
      <c r="O57" s="246"/>
      <c r="P57" s="246"/>
      <c r="Q57" s="245"/>
      <c r="R57" s="246"/>
    </row>
    <row r="58" spans="1:18" ht="15" customHeight="1">
      <c r="A58" s="260">
        <f t="shared" si="2"/>
        <v>8</v>
      </c>
      <c r="B58" s="253" t="s">
        <v>808</v>
      </c>
      <c r="C58" s="254"/>
      <c r="D58" s="255"/>
      <c r="E58" s="255"/>
      <c r="F58" s="256"/>
      <c r="G58" s="254"/>
      <c r="H58" s="255"/>
      <c r="I58" s="256"/>
      <c r="J58" s="254"/>
      <c r="K58" s="255"/>
      <c r="L58" s="256"/>
      <c r="M58" s="246"/>
      <c r="N58" s="245"/>
      <c r="O58" s="246"/>
      <c r="P58" s="246"/>
      <c r="Q58" s="245"/>
      <c r="R58" s="246"/>
    </row>
    <row r="59" spans="1:18" ht="15" customHeight="1">
      <c r="A59" s="260">
        <f t="shared" si="2"/>
        <v>9</v>
      </c>
      <c r="B59" s="253" t="s">
        <v>690</v>
      </c>
      <c r="C59" s="254"/>
      <c r="D59" s="255"/>
      <c r="E59" s="255"/>
      <c r="F59" s="256"/>
      <c r="G59" s="254"/>
      <c r="H59" s="255"/>
      <c r="I59" s="256"/>
      <c r="J59" s="254"/>
      <c r="K59" s="255"/>
      <c r="L59" s="256"/>
      <c r="M59" s="246"/>
      <c r="N59" s="245"/>
      <c r="O59" s="246"/>
      <c r="P59" s="246"/>
      <c r="Q59" s="245"/>
      <c r="R59" s="246"/>
    </row>
    <row r="60" spans="1:18" ht="15" customHeight="1" thickBot="1">
      <c r="A60" s="260">
        <f t="shared" si="2"/>
        <v>10</v>
      </c>
      <c r="B60" s="257" t="s">
        <v>811</v>
      </c>
      <c r="C60" s="249"/>
      <c r="D60" s="250"/>
      <c r="E60" s="250"/>
      <c r="F60" s="251"/>
      <c r="G60" s="249"/>
      <c r="H60" s="250"/>
      <c r="I60" s="251"/>
      <c r="J60" s="249"/>
      <c r="K60" s="250"/>
      <c r="L60" s="251"/>
      <c r="M60" s="246"/>
      <c r="N60" s="245"/>
      <c r="O60" s="246"/>
      <c r="P60" s="246"/>
      <c r="Q60" s="245"/>
      <c r="R60" s="246"/>
    </row>
    <row r="61" spans="1:18">
      <c r="B61" s="248"/>
      <c r="C61" s="258"/>
      <c r="D61" s="227"/>
      <c r="E61" s="227"/>
      <c r="F61" s="227"/>
      <c r="G61" s="227"/>
      <c r="H61" s="227"/>
      <c r="I61" s="247"/>
      <c r="M61" s="252"/>
      <c r="P61" s="248"/>
    </row>
  </sheetData>
  <mergeCells count="10">
    <mergeCell ref="D3:L3"/>
    <mergeCell ref="H4:J4"/>
    <mergeCell ref="T18:Y21"/>
    <mergeCell ref="M9:O10"/>
    <mergeCell ref="P9:R10"/>
    <mergeCell ref="B8:B9"/>
    <mergeCell ref="C8:F8"/>
    <mergeCell ref="M8:R8"/>
    <mergeCell ref="T12:Y15"/>
    <mergeCell ref="C6:L6"/>
  </mergeCells>
  <phoneticPr fontId="3" type="noConversion"/>
  <printOptions horizontalCentered="1" verticalCentered="1"/>
  <pageMargins left="0.5" right="0.5" top="1.18" bottom="0.61" header="0.52" footer="0.25"/>
  <pageSetup scale="55"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985" r:id="rId5" name="Button 1">
              <controlPr defaultSize="0" print="0" autoFill="0" autoPict="0" macro="[0]!PLCOMPARISONS_Button20_Click">
                <anchor moveWithCells="1">
                  <from>
                    <xdr:col>0</xdr:col>
                    <xdr:colOff>9525</xdr:colOff>
                    <xdr:row>0</xdr:row>
                    <xdr:rowOff>9525</xdr:rowOff>
                  </from>
                  <to>
                    <xdr:col>1</xdr:col>
                    <xdr:colOff>1038225</xdr:colOff>
                    <xdr:row>1</xdr:row>
                    <xdr:rowOff>47625</xdr:rowOff>
                  </to>
                </anchor>
              </controlPr>
            </control>
          </mc:Choice>
        </mc:AlternateContent>
        <mc:AlternateContent xmlns:mc="http://schemas.openxmlformats.org/markup-compatibility/2006">
          <mc:Choice Requires="x14">
            <control shapeId="41986" r:id="rId6" name="Button 2">
              <controlPr defaultSize="0" print="0" autoFill="0" autoPict="0" macro="[0]!print_sheet">
                <anchor moveWithCells="1">
                  <from>
                    <xdr:col>17</xdr:col>
                    <xdr:colOff>133350</xdr:colOff>
                    <xdr:row>0</xdr:row>
                    <xdr:rowOff>152400</xdr:rowOff>
                  </from>
                  <to>
                    <xdr:col>19</xdr:col>
                    <xdr:colOff>333375</xdr:colOff>
                    <xdr:row>1</xdr:row>
                    <xdr:rowOff>200025</xdr:rowOff>
                  </to>
                </anchor>
              </controlPr>
            </control>
          </mc:Choice>
        </mc:AlternateContent>
      </controls>
    </mc:Choice>
  </mc:AlternateContent>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7">
    <tabColor indexed="13"/>
    <pageSetUpPr fitToPage="1"/>
  </sheetPr>
  <dimension ref="A1:V45"/>
  <sheetViews>
    <sheetView showGridLines="0" showRowColHeaders="0" showRuler="0" view="pageLayout" zoomScaleNormal="75" workbookViewId="0"/>
  </sheetViews>
  <sheetFormatPr defaultRowHeight="12.75"/>
  <cols>
    <col min="1" max="1" width="3.42578125" style="11" customWidth="1"/>
    <col min="2" max="2" width="54.42578125" bestFit="1" customWidth="1"/>
    <col min="3" max="12" width="6.28515625" customWidth="1"/>
    <col min="13" max="14" width="5" customWidth="1"/>
    <col min="15" max="15" width="6" customWidth="1"/>
    <col min="16" max="16" width="5" customWidth="1"/>
    <col min="17" max="17" width="6.28515625" customWidth="1"/>
    <col min="18" max="18" width="7.140625" customWidth="1"/>
    <col min="19" max="19" width="0.140625" customWidth="1"/>
    <col min="20" max="20" width="6.28515625" customWidth="1"/>
  </cols>
  <sheetData>
    <row r="1" spans="1:22" ht="18.75" customHeight="1"/>
    <row r="2" spans="1:22" ht="18.75" customHeight="1"/>
    <row r="3" spans="1:22" ht="21.75" customHeight="1">
      <c r="C3" s="1262" t="str">
        <f>REPT('BASIC CLIENT INFO'!B2,1)</f>
        <v/>
      </c>
      <c r="D3" s="1262"/>
      <c r="E3" s="1262"/>
      <c r="F3" s="1262"/>
      <c r="G3" s="1262"/>
      <c r="H3" s="1262"/>
      <c r="I3" s="1262"/>
      <c r="J3" s="1262"/>
      <c r="K3" s="1262"/>
    </row>
    <row r="4" spans="1:22" ht="18">
      <c r="B4" s="264"/>
      <c r="C4" s="265"/>
      <c r="D4" s="265"/>
      <c r="E4" s="265"/>
      <c r="F4" s="36" t="str">
        <f>REPT('BASIC CLIENT INFO'!B3,1)</f>
        <v>Survey #</v>
      </c>
      <c r="G4" s="1293" t="str">
        <f>REPT('BASIC CLIENT INFO'!D3,1)</f>
        <v/>
      </c>
      <c r="H4" s="1293"/>
      <c r="I4" s="1293"/>
      <c r="M4" s="265"/>
      <c r="N4" s="265"/>
      <c r="O4" s="265"/>
    </row>
    <row r="5" spans="1:22" ht="6" customHeight="1">
      <c r="B5" s="264"/>
      <c r="C5" s="265"/>
      <c r="D5" s="265"/>
      <c r="E5" s="265"/>
      <c r="M5" s="265"/>
      <c r="N5" s="265"/>
      <c r="O5" s="265"/>
    </row>
    <row r="6" spans="1:22" ht="16.5" customHeight="1">
      <c r="B6" s="217" t="s">
        <v>174</v>
      </c>
      <c r="C6" s="1271" t="s">
        <v>30</v>
      </c>
      <c r="D6" s="1271"/>
      <c r="E6" s="1271"/>
      <c r="F6" s="1271"/>
      <c r="G6" s="1271"/>
      <c r="H6" s="1271"/>
      <c r="I6" s="1271"/>
      <c r="J6" s="1271"/>
      <c r="K6" s="1271"/>
      <c r="L6" s="431"/>
      <c r="M6" s="431"/>
      <c r="N6" s="431"/>
      <c r="O6" s="432"/>
      <c r="P6" s="432"/>
    </row>
    <row r="7" spans="1:22" ht="6.75" customHeight="1" thickBot="1">
      <c r="B7" s="264"/>
      <c r="C7" s="265"/>
      <c r="D7" s="265"/>
      <c r="E7" s="265"/>
      <c r="K7" s="3"/>
      <c r="M7" s="266"/>
      <c r="N7" s="266"/>
      <c r="O7" s="265"/>
    </row>
    <row r="8" spans="1:22" ht="12.75" customHeight="1" thickBot="1">
      <c r="B8" s="217"/>
      <c r="C8" s="1294" t="s">
        <v>31</v>
      </c>
      <c r="D8" s="1292"/>
      <c r="E8" s="1292"/>
      <c r="F8" s="1295"/>
      <c r="G8" s="1292" t="s">
        <v>32</v>
      </c>
      <c r="H8" s="1292"/>
      <c r="I8" s="1295"/>
      <c r="J8" s="1294" t="s">
        <v>662</v>
      </c>
      <c r="K8" s="1292"/>
      <c r="L8" s="1295"/>
      <c r="M8" s="1292" t="s">
        <v>663</v>
      </c>
      <c r="N8" s="1292"/>
      <c r="O8" s="1292"/>
      <c r="P8" s="1292"/>
      <c r="Q8" s="1292"/>
      <c r="R8" s="1292"/>
      <c r="S8" s="478"/>
    </row>
    <row r="9" spans="1:22" ht="13.5" customHeight="1">
      <c r="B9" s="1267" t="s">
        <v>658</v>
      </c>
      <c r="C9" s="434">
        <v>0.1</v>
      </c>
      <c r="D9" s="435">
        <v>0.2</v>
      </c>
      <c r="E9" s="435">
        <v>0.3</v>
      </c>
      <c r="F9" s="469">
        <v>0.4</v>
      </c>
      <c r="G9" s="353">
        <v>0.5</v>
      </c>
      <c r="H9" s="276">
        <v>0.6</v>
      </c>
      <c r="I9" s="277">
        <v>0.7</v>
      </c>
      <c r="J9" s="275">
        <v>0.8</v>
      </c>
      <c r="K9" s="276">
        <v>0.9</v>
      </c>
      <c r="L9" s="277">
        <v>1</v>
      </c>
      <c r="M9" s="1278" t="s">
        <v>664</v>
      </c>
      <c r="N9" s="1278"/>
      <c r="O9" s="1279"/>
      <c r="P9" s="1282" t="s">
        <v>665</v>
      </c>
      <c r="Q9" s="1283"/>
      <c r="R9" s="1284"/>
      <c r="S9" s="394"/>
    </row>
    <row r="10" spans="1:22" ht="20.25" customHeight="1" thickBot="1">
      <c r="B10" s="1268"/>
      <c r="C10" s="280"/>
      <c r="D10" s="281"/>
      <c r="E10" s="281"/>
      <c r="F10" s="282"/>
      <c r="G10" s="17"/>
      <c r="H10" s="17"/>
      <c r="I10" s="394"/>
      <c r="J10" s="393"/>
      <c r="K10" s="17"/>
      <c r="L10" s="394"/>
      <c r="M10" s="1280"/>
      <c r="N10" s="1280"/>
      <c r="O10" s="1281"/>
      <c r="P10" s="1285"/>
      <c r="Q10" s="1286"/>
      <c r="R10" s="1287"/>
      <c r="S10" s="17"/>
    </row>
    <row r="11" spans="1:22" ht="15" customHeight="1">
      <c r="A11" s="437">
        <v>1</v>
      </c>
      <c r="B11" s="127" t="s">
        <v>1</v>
      </c>
      <c r="C11" s="289"/>
      <c r="D11" s="245"/>
      <c r="E11" s="245"/>
      <c r="F11" s="288"/>
      <c r="G11" s="356"/>
      <c r="H11" s="357"/>
      <c r="I11" s="360"/>
      <c r="J11" s="359"/>
      <c r="K11" s="357"/>
      <c r="L11" s="360"/>
      <c r="M11" s="246"/>
      <c r="N11" s="290"/>
      <c r="O11" s="246"/>
      <c r="P11" s="247"/>
      <c r="Q11" s="291"/>
      <c r="R11" s="247"/>
      <c r="S11" s="247"/>
      <c r="T11" s="247"/>
      <c r="U11" s="247"/>
      <c r="V11" s="247"/>
    </row>
    <row r="12" spans="1:22" ht="15" customHeight="1">
      <c r="A12" s="437">
        <f t="shared" ref="A12:A38" si="0">SUM(A11)+1</f>
        <v>2</v>
      </c>
      <c r="B12" s="479" t="s">
        <v>33</v>
      </c>
      <c r="C12" s="289"/>
      <c r="D12" s="245"/>
      <c r="E12" s="245"/>
      <c r="F12" s="288"/>
      <c r="G12" s="356"/>
      <c r="H12" s="357"/>
      <c r="I12" s="360"/>
      <c r="J12" s="359"/>
      <c r="K12" s="357"/>
      <c r="L12" s="360"/>
      <c r="M12" s="246"/>
      <c r="N12" s="245"/>
      <c r="O12" s="246"/>
      <c r="P12" s="247"/>
      <c r="Q12" s="327"/>
      <c r="R12" s="247"/>
      <c r="S12" s="247"/>
      <c r="T12" s="247"/>
      <c r="U12" s="247"/>
      <c r="V12" s="247"/>
    </row>
    <row r="13" spans="1:22" ht="15" customHeight="1">
      <c r="A13" s="437">
        <f t="shared" si="0"/>
        <v>3</v>
      </c>
      <c r="B13" s="440" t="s">
        <v>34</v>
      </c>
      <c r="C13" s="289"/>
      <c r="D13" s="245"/>
      <c r="E13" s="245"/>
      <c r="F13" s="288"/>
      <c r="G13" s="356"/>
      <c r="H13" s="357"/>
      <c r="I13" s="360"/>
      <c r="J13" s="359"/>
      <c r="K13" s="357"/>
      <c r="L13" s="360"/>
      <c r="M13" s="246"/>
      <c r="N13" s="245"/>
      <c r="O13" s="246"/>
      <c r="P13" s="247"/>
      <c r="Q13" s="327"/>
      <c r="R13" s="247"/>
      <c r="S13" s="247"/>
      <c r="T13" s="247"/>
      <c r="U13" s="247"/>
      <c r="V13" s="247"/>
    </row>
    <row r="14" spans="1:22" ht="15" customHeight="1">
      <c r="A14" s="437">
        <f t="shared" si="0"/>
        <v>4</v>
      </c>
      <c r="B14" s="127" t="s">
        <v>2</v>
      </c>
      <c r="C14" s="289"/>
      <c r="D14" s="245"/>
      <c r="E14" s="245"/>
      <c r="F14" s="288"/>
      <c r="G14" s="356"/>
      <c r="H14" s="357"/>
      <c r="I14" s="360"/>
      <c r="J14" s="359"/>
      <c r="K14" s="357"/>
      <c r="L14" s="360"/>
      <c r="M14" s="246"/>
      <c r="N14" s="245"/>
      <c r="O14" s="246"/>
      <c r="P14" s="247"/>
      <c r="Q14" s="327"/>
      <c r="R14" s="247"/>
      <c r="S14" s="247"/>
      <c r="T14" s="247"/>
      <c r="U14" s="247"/>
      <c r="V14" s="247"/>
    </row>
    <row r="15" spans="1:22" ht="15" customHeight="1">
      <c r="A15" s="437">
        <f t="shared" si="0"/>
        <v>5</v>
      </c>
      <c r="B15" s="440" t="s">
        <v>3</v>
      </c>
      <c r="C15" s="289"/>
      <c r="D15" s="245"/>
      <c r="E15" s="245"/>
      <c r="F15" s="288"/>
      <c r="G15" s="356"/>
      <c r="H15" s="357"/>
      <c r="I15" s="360"/>
      <c r="J15" s="359"/>
      <c r="K15" s="357"/>
      <c r="L15" s="360"/>
      <c r="M15" s="246"/>
      <c r="N15" s="245"/>
      <c r="O15" s="246"/>
      <c r="P15" s="247"/>
      <c r="Q15" s="327"/>
      <c r="R15" s="247"/>
      <c r="S15" s="247"/>
      <c r="T15" s="247"/>
      <c r="U15" s="247"/>
      <c r="V15" s="247"/>
    </row>
    <row r="16" spans="1:22" ht="15" customHeight="1">
      <c r="A16" s="437">
        <f t="shared" si="0"/>
        <v>6</v>
      </c>
      <c r="B16" s="127" t="s">
        <v>4</v>
      </c>
      <c r="C16" s="289"/>
      <c r="D16" s="245"/>
      <c r="E16" s="245"/>
      <c r="F16" s="288"/>
      <c r="G16" s="356"/>
      <c r="H16" s="357"/>
      <c r="I16" s="360"/>
      <c r="J16" s="359"/>
      <c r="K16" s="357"/>
      <c r="L16" s="360"/>
      <c r="M16" s="246"/>
      <c r="N16" s="245"/>
      <c r="O16" s="246"/>
      <c r="P16" s="247"/>
      <c r="Q16" s="327"/>
      <c r="R16" s="247"/>
      <c r="S16" s="247"/>
      <c r="T16" s="247"/>
      <c r="U16" s="247"/>
      <c r="V16" s="247"/>
    </row>
    <row r="17" spans="1:22" ht="15" customHeight="1">
      <c r="A17" s="437">
        <f t="shared" si="0"/>
        <v>7</v>
      </c>
      <c r="B17" s="440" t="s">
        <v>35</v>
      </c>
      <c r="C17" s="289"/>
      <c r="D17" s="245"/>
      <c r="E17" s="245"/>
      <c r="F17" s="288"/>
      <c r="G17" s="356"/>
      <c r="H17" s="357"/>
      <c r="I17" s="360"/>
      <c r="J17" s="359"/>
      <c r="K17" s="357"/>
      <c r="L17" s="360"/>
      <c r="M17" s="246"/>
      <c r="N17" s="245"/>
      <c r="O17" s="246"/>
      <c r="P17" s="247"/>
      <c r="Q17" s="327"/>
      <c r="R17" s="247"/>
      <c r="S17" s="247"/>
      <c r="T17" s="247"/>
      <c r="U17" s="247"/>
      <c r="V17" s="247"/>
    </row>
    <row r="18" spans="1:22" ht="15" customHeight="1">
      <c r="A18" s="437">
        <f t="shared" si="0"/>
        <v>8</v>
      </c>
      <c r="B18" s="127" t="s">
        <v>14</v>
      </c>
      <c r="C18" s="303"/>
      <c r="D18" s="304"/>
      <c r="E18" s="304"/>
      <c r="F18" s="302"/>
      <c r="G18" s="356"/>
      <c r="H18" s="357"/>
      <c r="I18" s="360"/>
      <c r="J18" s="359"/>
      <c r="K18" s="357"/>
      <c r="L18" s="360"/>
      <c r="M18" s="246"/>
      <c r="N18" s="245"/>
      <c r="O18" s="246"/>
      <c r="P18" s="247"/>
      <c r="Q18" s="327"/>
      <c r="R18" s="247"/>
      <c r="S18" s="247"/>
      <c r="T18" s="247"/>
      <c r="U18" s="247"/>
      <c r="V18" s="247"/>
    </row>
    <row r="19" spans="1:22" ht="15" customHeight="1">
      <c r="A19" s="437">
        <f t="shared" si="0"/>
        <v>9</v>
      </c>
      <c r="B19" s="440" t="s">
        <v>7</v>
      </c>
      <c r="C19" s="289"/>
      <c r="D19" s="304"/>
      <c r="E19" s="327"/>
      <c r="F19" s="302"/>
      <c r="G19" s="356"/>
      <c r="H19" s="357"/>
      <c r="I19" s="360"/>
      <c r="J19" s="359"/>
      <c r="K19" s="357"/>
      <c r="L19" s="360"/>
      <c r="M19" s="246"/>
      <c r="N19" s="245"/>
      <c r="O19" s="246"/>
      <c r="P19" s="247"/>
      <c r="Q19" s="327"/>
      <c r="R19" s="247"/>
      <c r="S19" s="247"/>
      <c r="T19" s="247"/>
      <c r="U19" s="247"/>
      <c r="V19" s="247"/>
    </row>
    <row r="20" spans="1:22" ht="15" customHeight="1">
      <c r="A20" s="437">
        <f t="shared" si="0"/>
        <v>10</v>
      </c>
      <c r="B20" s="127" t="s">
        <v>36</v>
      </c>
      <c r="C20" s="442"/>
      <c r="D20" s="304"/>
      <c r="E20" s="327"/>
      <c r="F20" s="302"/>
      <c r="G20" s="356"/>
      <c r="H20" s="357"/>
      <c r="I20" s="360"/>
      <c r="J20" s="359"/>
      <c r="K20" s="357"/>
      <c r="L20" s="360"/>
      <c r="M20" s="246"/>
      <c r="N20" s="245"/>
      <c r="O20" s="246"/>
      <c r="P20" s="247"/>
      <c r="Q20" s="327"/>
      <c r="R20" s="247"/>
      <c r="S20" s="247"/>
      <c r="T20" s="247"/>
      <c r="U20" s="247"/>
      <c r="V20" s="247"/>
    </row>
    <row r="21" spans="1:22" ht="15" customHeight="1">
      <c r="A21" s="437">
        <f t="shared" si="0"/>
        <v>11</v>
      </c>
      <c r="B21" s="440" t="s">
        <v>37</v>
      </c>
      <c r="C21" s="289"/>
      <c r="D21" s="245"/>
      <c r="E21" s="245"/>
      <c r="F21" s="288"/>
      <c r="G21" s="356"/>
      <c r="H21" s="357"/>
      <c r="I21" s="360"/>
      <c r="J21" s="359"/>
      <c r="K21" s="357"/>
      <c r="L21" s="360"/>
      <c r="M21" s="246"/>
      <c r="N21" s="245"/>
      <c r="O21" s="246"/>
      <c r="P21" s="247"/>
      <c r="Q21" s="327"/>
      <c r="R21" s="247"/>
      <c r="S21" s="247"/>
      <c r="T21" s="247"/>
      <c r="U21" s="247"/>
      <c r="V21" s="247"/>
    </row>
    <row r="22" spans="1:22" ht="15" customHeight="1">
      <c r="A22" s="437">
        <f t="shared" si="0"/>
        <v>12</v>
      </c>
      <c r="B22" s="127" t="s">
        <v>8</v>
      </c>
      <c r="C22" s="289"/>
      <c r="D22" s="245"/>
      <c r="E22" s="245"/>
      <c r="F22" s="288"/>
      <c r="G22" s="356"/>
      <c r="H22" s="357"/>
      <c r="I22" s="360"/>
      <c r="J22" s="359"/>
      <c r="K22" s="357"/>
      <c r="L22" s="360"/>
      <c r="M22" s="246"/>
      <c r="N22" s="245"/>
      <c r="O22" s="246"/>
      <c r="P22" s="247"/>
      <c r="Q22" s="327"/>
      <c r="R22" s="247"/>
      <c r="S22" s="247"/>
      <c r="T22" s="247"/>
      <c r="U22" s="247"/>
      <c r="V22" s="247"/>
    </row>
    <row r="23" spans="1:22" ht="15" customHeight="1">
      <c r="A23" s="437">
        <f t="shared" si="0"/>
        <v>13</v>
      </c>
      <c r="B23" s="440" t="s">
        <v>38</v>
      </c>
      <c r="C23" s="289"/>
      <c r="D23" s="245"/>
      <c r="E23" s="245"/>
      <c r="F23" s="288"/>
      <c r="G23" s="356"/>
      <c r="H23" s="357"/>
      <c r="I23" s="360"/>
      <c r="J23" s="359"/>
      <c r="K23" s="357"/>
      <c r="L23" s="360"/>
      <c r="M23" s="246"/>
      <c r="N23" s="245"/>
      <c r="O23" s="246"/>
      <c r="P23" s="247"/>
      <c r="Q23" s="327"/>
      <c r="R23" s="247"/>
      <c r="S23" s="247"/>
      <c r="T23" s="247"/>
      <c r="U23" s="247"/>
      <c r="V23" s="247"/>
    </row>
    <row r="24" spans="1:22" ht="15" customHeight="1">
      <c r="A24" s="437">
        <f t="shared" si="0"/>
        <v>14</v>
      </c>
      <c r="B24" s="127" t="s">
        <v>39</v>
      </c>
      <c r="C24" s="289"/>
      <c r="D24" s="245"/>
      <c r="E24" s="245"/>
      <c r="F24" s="288"/>
      <c r="G24" s="356"/>
      <c r="H24" s="357"/>
      <c r="I24" s="360"/>
      <c r="J24" s="359"/>
      <c r="K24" s="357"/>
      <c r="L24" s="360"/>
      <c r="M24" s="246"/>
      <c r="N24" s="245"/>
      <c r="O24" s="246"/>
      <c r="P24" s="247"/>
      <c r="Q24" s="327"/>
      <c r="R24" s="247"/>
      <c r="S24" s="247"/>
      <c r="T24" s="247"/>
      <c r="U24" s="247"/>
      <c r="V24" s="247"/>
    </row>
    <row r="25" spans="1:22" ht="15" customHeight="1">
      <c r="A25" s="437">
        <f t="shared" si="0"/>
        <v>15</v>
      </c>
      <c r="B25" s="440" t="s">
        <v>710</v>
      </c>
      <c r="C25" s="289"/>
      <c r="D25" s="245"/>
      <c r="E25" s="245"/>
      <c r="F25" s="288"/>
      <c r="G25" s="356"/>
      <c r="H25" s="357"/>
      <c r="I25" s="360"/>
      <c r="J25" s="359"/>
      <c r="K25" s="357"/>
      <c r="L25" s="360"/>
      <c r="M25" s="246"/>
      <c r="N25" s="245"/>
      <c r="O25" s="246"/>
      <c r="P25" s="247"/>
      <c r="Q25" s="327"/>
      <c r="R25" s="247"/>
      <c r="S25" s="247"/>
      <c r="T25" s="247"/>
      <c r="U25" s="247"/>
      <c r="V25" s="247"/>
    </row>
    <row r="26" spans="1:22" ht="15" customHeight="1">
      <c r="A26" s="437">
        <f t="shared" si="0"/>
        <v>16</v>
      </c>
      <c r="B26" s="127" t="s">
        <v>40</v>
      </c>
      <c r="C26" s="289"/>
      <c r="D26" s="245"/>
      <c r="E26" s="245"/>
      <c r="F26" s="288"/>
      <c r="G26" s="356"/>
      <c r="H26" s="357"/>
      <c r="I26" s="360"/>
      <c r="J26" s="359"/>
      <c r="K26" s="357"/>
      <c r="L26" s="360"/>
      <c r="M26" s="246"/>
      <c r="N26" s="245"/>
      <c r="O26" s="246"/>
      <c r="P26" s="247"/>
      <c r="Q26" s="327"/>
      <c r="R26" s="247"/>
      <c r="S26" s="247"/>
      <c r="T26" s="247"/>
      <c r="U26" s="247"/>
      <c r="V26" s="247"/>
    </row>
    <row r="27" spans="1:22" ht="15" customHeight="1">
      <c r="A27" s="437">
        <f t="shared" si="0"/>
        <v>17</v>
      </c>
      <c r="B27" s="440" t="s">
        <v>41</v>
      </c>
      <c r="C27" s="289"/>
      <c r="D27" s="245"/>
      <c r="E27" s="245"/>
      <c r="F27" s="288"/>
      <c r="G27" s="480"/>
      <c r="H27" s="357"/>
      <c r="I27" s="360"/>
      <c r="J27" s="359"/>
      <c r="K27" s="357"/>
      <c r="L27" s="360"/>
      <c r="M27" s="246"/>
      <c r="N27" s="245"/>
      <c r="O27" s="246"/>
      <c r="P27" s="247"/>
      <c r="Q27" s="327"/>
      <c r="R27" s="247"/>
      <c r="S27" s="247"/>
      <c r="T27" s="247"/>
      <c r="U27" s="247"/>
      <c r="V27" s="247"/>
    </row>
    <row r="28" spans="1:22" ht="15" customHeight="1">
      <c r="A28" s="437">
        <f t="shared" si="0"/>
        <v>18</v>
      </c>
      <c r="B28" s="127" t="s">
        <v>42</v>
      </c>
      <c r="C28" s="289"/>
      <c r="D28" s="245"/>
      <c r="E28" s="245"/>
      <c r="F28" s="288"/>
      <c r="G28" s="480"/>
      <c r="H28" s="357"/>
      <c r="I28" s="360"/>
      <c r="J28" s="359"/>
      <c r="K28" s="357"/>
      <c r="L28" s="360"/>
      <c r="M28" s="246"/>
      <c r="N28" s="245"/>
      <c r="O28" s="246"/>
      <c r="P28" s="247"/>
      <c r="Q28" s="327"/>
      <c r="R28" s="247"/>
      <c r="S28" s="247"/>
      <c r="T28" s="247"/>
      <c r="U28" s="247"/>
      <c r="V28" s="247"/>
    </row>
    <row r="29" spans="1:22" ht="15" customHeight="1">
      <c r="A29" s="437">
        <f t="shared" si="0"/>
        <v>19</v>
      </c>
      <c r="B29" s="440" t="s">
        <v>13</v>
      </c>
      <c r="C29" s="289"/>
      <c r="D29" s="245"/>
      <c r="E29" s="245"/>
      <c r="F29" s="288"/>
      <c r="G29" s="480"/>
      <c r="H29" s="357"/>
      <c r="I29" s="360"/>
      <c r="J29" s="359"/>
      <c r="K29" s="357"/>
      <c r="L29" s="360"/>
      <c r="M29" s="246"/>
      <c r="N29" s="245"/>
      <c r="O29" s="246"/>
      <c r="P29" s="247"/>
      <c r="Q29" s="327"/>
      <c r="R29" s="247"/>
      <c r="S29" s="247"/>
      <c r="T29" s="247"/>
      <c r="U29" s="247"/>
      <c r="V29" s="247"/>
    </row>
    <row r="30" spans="1:22" ht="15" customHeight="1">
      <c r="A30" s="437">
        <f t="shared" si="0"/>
        <v>20</v>
      </c>
      <c r="B30" s="127" t="s">
        <v>43</v>
      </c>
      <c r="C30" s="303"/>
      <c r="D30" s="304"/>
      <c r="E30" s="304"/>
      <c r="F30" s="302"/>
      <c r="G30" s="480"/>
      <c r="H30" s="357"/>
      <c r="I30" s="360"/>
      <c r="J30" s="359"/>
      <c r="K30" s="357"/>
      <c r="L30" s="360"/>
      <c r="M30" s="246"/>
      <c r="N30" s="245"/>
      <c r="O30" s="246"/>
      <c r="P30" s="247"/>
      <c r="Q30" s="327"/>
      <c r="R30" s="247"/>
      <c r="S30" s="247"/>
      <c r="T30" s="247"/>
      <c r="U30" s="247"/>
      <c r="V30" s="247"/>
    </row>
    <row r="31" spans="1:22" ht="15" customHeight="1">
      <c r="A31" s="437">
        <f t="shared" si="0"/>
        <v>21</v>
      </c>
      <c r="B31" s="440" t="s">
        <v>44</v>
      </c>
      <c r="C31" s="326"/>
      <c r="D31" s="327"/>
      <c r="E31" s="327"/>
      <c r="F31" s="307"/>
      <c r="G31" s="480"/>
      <c r="H31" s="357"/>
      <c r="I31" s="360"/>
      <c r="J31" s="359"/>
      <c r="K31" s="357"/>
      <c r="L31" s="360"/>
      <c r="M31" s="246"/>
      <c r="N31" s="245"/>
      <c r="O31" s="246"/>
      <c r="P31" s="247"/>
      <c r="Q31" s="327"/>
      <c r="R31" s="247"/>
      <c r="S31" s="247"/>
      <c r="T31" s="247"/>
      <c r="U31" s="247"/>
      <c r="V31" s="247"/>
    </row>
    <row r="32" spans="1:22" s="203" customFormat="1" ht="15" customHeight="1">
      <c r="A32" s="437">
        <f t="shared" si="0"/>
        <v>22</v>
      </c>
      <c r="B32" s="127" t="s">
        <v>45</v>
      </c>
      <c r="C32" s="334"/>
      <c r="D32" s="335"/>
      <c r="E32" s="335"/>
      <c r="F32" s="333"/>
      <c r="G32" s="480"/>
      <c r="H32" s="357"/>
      <c r="I32" s="360"/>
      <c r="J32" s="359"/>
      <c r="K32" s="357"/>
      <c r="L32" s="360"/>
      <c r="M32" s="246"/>
      <c r="N32" s="245"/>
      <c r="O32" s="246"/>
      <c r="P32" s="247"/>
      <c r="Q32" s="327"/>
      <c r="R32" s="247"/>
      <c r="S32" s="244"/>
      <c r="T32" s="244"/>
      <c r="U32" s="244"/>
      <c r="V32" s="244"/>
    </row>
    <row r="33" spans="1:22" ht="15" customHeight="1">
      <c r="A33" s="437">
        <f t="shared" si="0"/>
        <v>23</v>
      </c>
      <c r="B33" s="440" t="s">
        <v>46</v>
      </c>
      <c r="C33" s="341"/>
      <c r="D33" s="446"/>
      <c r="E33" s="446"/>
      <c r="F33" s="340"/>
      <c r="G33" s="480"/>
      <c r="H33" s="357"/>
      <c r="I33" s="360"/>
      <c r="J33" s="359"/>
      <c r="K33" s="357"/>
      <c r="L33" s="360"/>
      <c r="M33" s="246"/>
      <c r="N33" s="245"/>
      <c r="O33" s="246"/>
      <c r="P33" s="247"/>
      <c r="Q33" s="327"/>
      <c r="R33" s="247"/>
      <c r="S33" s="247"/>
      <c r="T33" s="247"/>
      <c r="U33" s="247"/>
      <c r="V33" s="247"/>
    </row>
    <row r="34" spans="1:22" ht="15" customHeight="1">
      <c r="A34" s="437">
        <f t="shared" si="0"/>
        <v>24</v>
      </c>
      <c r="B34" s="127" t="s">
        <v>47</v>
      </c>
      <c r="C34" s="341"/>
      <c r="D34" s="446"/>
      <c r="E34" s="446"/>
      <c r="F34" s="340"/>
      <c r="G34" s="480"/>
      <c r="H34" s="357"/>
      <c r="I34" s="360"/>
      <c r="J34" s="359"/>
      <c r="K34" s="357"/>
      <c r="L34" s="360"/>
      <c r="M34" s="246"/>
      <c r="N34" s="245"/>
      <c r="O34" s="246"/>
      <c r="P34" s="247"/>
      <c r="Q34" s="327"/>
      <c r="R34" s="247"/>
      <c r="S34" s="247"/>
      <c r="T34" s="247"/>
      <c r="U34" s="247"/>
      <c r="V34" s="247"/>
    </row>
    <row r="35" spans="1:22" ht="15" customHeight="1">
      <c r="A35" s="437">
        <f t="shared" si="0"/>
        <v>25</v>
      </c>
      <c r="B35" s="440" t="s">
        <v>48</v>
      </c>
      <c r="C35" s="341"/>
      <c r="D35" s="446"/>
      <c r="E35" s="446"/>
      <c r="F35" s="340"/>
      <c r="G35" s="480"/>
      <c r="H35" s="357"/>
      <c r="I35" s="360"/>
      <c r="J35" s="359"/>
      <c r="K35" s="357"/>
      <c r="L35" s="360"/>
      <c r="M35" s="246"/>
      <c r="N35" s="245"/>
      <c r="O35" s="246"/>
      <c r="P35" s="247"/>
      <c r="Q35" s="327"/>
      <c r="R35" s="247"/>
      <c r="S35" s="247"/>
      <c r="T35" s="247"/>
      <c r="U35" s="247"/>
      <c r="V35" s="247"/>
    </row>
    <row r="36" spans="1:22" ht="15" customHeight="1">
      <c r="A36" s="437">
        <f t="shared" si="0"/>
        <v>26</v>
      </c>
      <c r="B36" s="440" t="s">
        <v>49</v>
      </c>
      <c r="C36" s="341"/>
      <c r="D36" s="446"/>
      <c r="E36" s="446"/>
      <c r="F36" s="340"/>
      <c r="G36" s="480"/>
      <c r="H36" s="357"/>
      <c r="I36" s="360"/>
      <c r="J36" s="359"/>
      <c r="K36" s="357"/>
      <c r="L36" s="360"/>
      <c r="M36" s="246"/>
      <c r="N36" s="245"/>
      <c r="O36" s="246"/>
      <c r="P36" s="247"/>
      <c r="Q36" s="327"/>
      <c r="R36" s="247"/>
      <c r="S36" s="247"/>
      <c r="T36" s="247"/>
      <c r="U36" s="247"/>
      <c r="V36" s="247"/>
    </row>
    <row r="37" spans="1:22" ht="15" customHeight="1">
      <c r="A37" s="437">
        <f t="shared" si="0"/>
        <v>27</v>
      </c>
      <c r="B37" s="438" t="s">
        <v>722</v>
      </c>
      <c r="C37" s="341"/>
      <c r="D37" s="446"/>
      <c r="E37" s="446"/>
      <c r="F37" s="449"/>
      <c r="G37" s="480"/>
      <c r="H37" s="357"/>
      <c r="I37" s="360"/>
      <c r="J37" s="359"/>
      <c r="K37" s="357"/>
      <c r="L37" s="360"/>
      <c r="M37" s="246"/>
      <c r="N37" s="245"/>
      <c r="O37" s="246"/>
      <c r="P37" s="247"/>
      <c r="Q37" s="327"/>
      <c r="R37" s="247"/>
      <c r="S37" s="247"/>
      <c r="T37" s="247"/>
      <c r="U37" s="247"/>
      <c r="V37" s="247"/>
    </row>
    <row r="38" spans="1:22" ht="15" customHeight="1" thickBot="1">
      <c r="A38" s="437">
        <f t="shared" si="0"/>
        <v>28</v>
      </c>
      <c r="B38" s="440" t="s">
        <v>50</v>
      </c>
      <c r="C38" s="348"/>
      <c r="D38" s="452"/>
      <c r="E38" s="452"/>
      <c r="F38" s="347"/>
      <c r="G38" s="481"/>
      <c r="H38" s="452"/>
      <c r="I38" s="347"/>
      <c r="J38" s="348"/>
      <c r="K38" s="349"/>
      <c r="L38" s="350"/>
      <c r="M38" s="246"/>
      <c r="N38" s="245"/>
      <c r="O38" s="246"/>
      <c r="P38" s="247"/>
      <c r="Q38" s="327"/>
      <c r="R38" s="247"/>
      <c r="S38" s="247"/>
      <c r="T38" s="247"/>
      <c r="U38" s="247"/>
      <c r="V38" s="247"/>
    </row>
    <row r="39" spans="1:22" ht="12.75" customHeight="1">
      <c r="B39" s="246"/>
      <c r="C39" s="351"/>
      <c r="D39" s="351"/>
      <c r="E39" s="351"/>
      <c r="F39" s="351"/>
      <c r="G39" s="351"/>
      <c r="H39" s="351"/>
      <c r="I39" s="351"/>
      <c r="J39" s="351"/>
      <c r="K39" s="244"/>
      <c r="L39" s="247"/>
      <c r="M39" s="246"/>
      <c r="N39" s="246"/>
      <c r="O39" s="246"/>
      <c r="P39" s="247"/>
      <c r="Q39" s="247"/>
      <c r="R39" s="247"/>
      <c r="S39" s="247"/>
      <c r="T39" s="247"/>
      <c r="U39" s="247"/>
      <c r="V39" s="247"/>
    </row>
    <row r="40" spans="1:22" ht="12.75" customHeight="1">
      <c r="B40" s="459"/>
      <c r="C40" s="351"/>
      <c r="D40" s="1247"/>
      <c r="E40" s="1247"/>
      <c r="F40" s="1247"/>
      <c r="G40" s="1247"/>
      <c r="H40" s="1247"/>
      <c r="I40" s="1247"/>
      <c r="J40" s="351"/>
      <c r="K40" s="1264"/>
      <c r="L40" s="1264"/>
      <c r="M40" s="1264"/>
      <c r="N40" s="1264"/>
      <c r="O40" s="1264"/>
      <c r="P40" s="1264"/>
      <c r="Q40" s="247"/>
      <c r="R40" s="247"/>
      <c r="S40" s="247"/>
      <c r="T40" s="247"/>
      <c r="U40" s="247"/>
      <c r="V40" s="247"/>
    </row>
    <row r="41" spans="1:22" ht="12.75" customHeight="1">
      <c r="B41" s="248"/>
      <c r="C41" s="246"/>
      <c r="D41" s="1247"/>
      <c r="E41" s="1247"/>
      <c r="F41" s="1247"/>
      <c r="G41" s="1247"/>
      <c r="H41" s="1247"/>
      <c r="I41" s="1247"/>
      <c r="J41" s="246"/>
      <c r="K41" s="1264"/>
      <c r="L41" s="1264"/>
      <c r="M41" s="1264"/>
      <c r="N41" s="1264"/>
      <c r="O41" s="1264"/>
      <c r="P41" s="1264"/>
    </row>
    <row r="42" spans="1:22" ht="12.75" customHeight="1">
      <c r="C42" s="246"/>
      <c r="D42" s="1247"/>
      <c r="E42" s="1247"/>
      <c r="F42" s="1247"/>
      <c r="G42" s="1247"/>
      <c r="H42" s="1247"/>
      <c r="I42" s="1247"/>
      <c r="J42" s="246"/>
      <c r="K42" s="1264"/>
      <c r="L42" s="1264"/>
      <c r="M42" s="1264"/>
      <c r="N42" s="1264"/>
      <c r="O42" s="1264"/>
      <c r="P42" s="1264"/>
    </row>
    <row r="43" spans="1:22" ht="12.75" customHeight="1">
      <c r="D43" s="1247"/>
      <c r="E43" s="1247"/>
      <c r="F43" s="1247"/>
      <c r="G43" s="1247"/>
      <c r="H43" s="1247"/>
      <c r="I43" s="1247"/>
      <c r="K43" s="1264"/>
      <c r="L43" s="1264"/>
      <c r="M43" s="1264"/>
      <c r="N43" s="1264"/>
      <c r="O43" s="1264"/>
      <c r="P43" s="1264"/>
    </row>
    <row r="44" spans="1:22" ht="12.75" customHeight="1"/>
    <row r="45" spans="1:22" ht="12.75" customHeight="1"/>
  </sheetData>
  <mergeCells count="12">
    <mergeCell ref="G4:I4"/>
    <mergeCell ref="C3:K3"/>
    <mergeCell ref="C6:K6"/>
    <mergeCell ref="B9:B10"/>
    <mergeCell ref="C8:F8"/>
    <mergeCell ref="G8:I8"/>
    <mergeCell ref="J8:L8"/>
    <mergeCell ref="D40:I43"/>
    <mergeCell ref="K40:P43"/>
    <mergeCell ref="M8:R8"/>
    <mergeCell ref="M9:O10"/>
    <mergeCell ref="P9:R10"/>
  </mergeCells>
  <phoneticPr fontId="3" type="noConversion"/>
  <printOptions horizontalCentered="1" verticalCentered="1"/>
  <pageMargins left="0.5" right="0.5" top="1.18" bottom="0.61" header="0.52" footer="0.25"/>
  <pageSetup scale="78"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3009" r:id="rId5" name="Button 1">
              <controlPr defaultSize="0" print="0" autoFill="0" autoPict="0" macro="[0]!PLCOMPARISONS_Button20_Click">
                <anchor moveWithCells="1">
                  <from>
                    <xdr:col>0</xdr:col>
                    <xdr:colOff>19050</xdr:colOff>
                    <xdr:row>0</xdr:row>
                    <xdr:rowOff>38100</xdr:rowOff>
                  </from>
                  <to>
                    <xdr:col>1</xdr:col>
                    <xdr:colOff>800100</xdr:colOff>
                    <xdr:row>1</xdr:row>
                    <xdr:rowOff>152400</xdr:rowOff>
                  </to>
                </anchor>
              </controlPr>
            </control>
          </mc:Choice>
        </mc:AlternateContent>
        <mc:AlternateContent xmlns:mc="http://schemas.openxmlformats.org/markup-compatibility/2006">
          <mc:Choice Requires="x14">
            <control shapeId="43011" r:id="rId6" name="Button 3">
              <controlPr defaultSize="0" print="0" autoFill="0" autoPict="0" macro="[0]!print_sheet">
                <anchor moveWithCells="1">
                  <from>
                    <xdr:col>13</xdr:col>
                    <xdr:colOff>209550</xdr:colOff>
                    <xdr:row>0</xdr:row>
                    <xdr:rowOff>114300</xdr:rowOff>
                  </from>
                  <to>
                    <xdr:col>15</xdr:col>
                    <xdr:colOff>219075</xdr:colOff>
                    <xdr:row>1</xdr:row>
                    <xdr:rowOff>209550</xdr:rowOff>
                  </to>
                </anchor>
              </controlPr>
            </control>
          </mc:Choice>
        </mc:AlternateContent>
      </controls>
    </mc:Choice>
  </mc:AlternateContent>
</worksheet>
</file>

<file path=xl/worksheets/sheet4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8">
    <tabColor indexed="13"/>
    <pageSetUpPr fitToPage="1"/>
  </sheetPr>
  <dimension ref="A1:U61"/>
  <sheetViews>
    <sheetView showGridLines="0" showRowColHeaders="0" showRuler="0" view="pageLayout" zoomScaleNormal="75" workbookViewId="0"/>
  </sheetViews>
  <sheetFormatPr defaultRowHeight="12.75"/>
  <cols>
    <col min="1" max="1" width="3.42578125" style="11" customWidth="1"/>
    <col min="2" max="2" width="38.5703125" bestFit="1" customWidth="1"/>
    <col min="3" max="12" width="6.28515625" customWidth="1"/>
    <col min="13" max="13" width="5" customWidth="1"/>
    <col min="14" max="14" width="6" customWidth="1"/>
    <col min="15" max="15" width="5.85546875" customWidth="1"/>
    <col min="16" max="16" width="5" customWidth="1"/>
    <col min="17" max="17" width="7.85546875" customWidth="1"/>
    <col min="18" max="18" width="5.85546875" customWidth="1"/>
    <col min="19" max="19" width="6.28515625" customWidth="1"/>
  </cols>
  <sheetData>
    <row r="1" spans="1:21" ht="18">
      <c r="B1" s="264"/>
      <c r="C1" s="265"/>
      <c r="D1" s="265"/>
      <c r="E1" s="265"/>
      <c r="M1" s="265"/>
      <c r="N1" s="265"/>
      <c r="O1" s="265"/>
    </row>
    <row r="2" spans="1:21" ht="18">
      <c r="B2" s="264"/>
      <c r="C2" s="265"/>
      <c r="D2" s="265"/>
      <c r="E2" s="265"/>
      <c r="F2" s="431"/>
      <c r="G2" s="432"/>
      <c r="H2" s="431"/>
      <c r="I2" s="431"/>
      <c r="J2" s="431"/>
      <c r="K2" s="431"/>
      <c r="L2" s="431"/>
      <c r="M2" s="431"/>
      <c r="O2" s="265"/>
    </row>
    <row r="3" spans="1:21" ht="27" customHeight="1">
      <c r="B3" s="264"/>
      <c r="C3" s="1288" t="str">
        <f>REPT('BASIC CLIENT INFO'!B2,1)</f>
        <v/>
      </c>
      <c r="D3" s="1288"/>
      <c r="E3" s="1288"/>
      <c r="F3" s="1288"/>
      <c r="G3" s="1288"/>
      <c r="H3" s="1288"/>
      <c r="I3" s="1288"/>
      <c r="J3" s="1288"/>
      <c r="K3" s="1288"/>
      <c r="L3" s="1288"/>
      <c r="M3" s="464"/>
      <c r="N3" s="266"/>
      <c r="O3" s="266"/>
      <c r="P3" s="227"/>
    </row>
    <row r="4" spans="1:21" ht="5.25" customHeight="1">
      <c r="C4" s="246"/>
      <c r="D4" s="265"/>
      <c r="F4" s="431"/>
      <c r="G4" s="432"/>
      <c r="H4" s="396"/>
      <c r="I4" s="465"/>
      <c r="J4" s="466"/>
      <c r="K4" s="465"/>
      <c r="L4" s="467"/>
      <c r="M4" s="467"/>
      <c r="N4" s="468"/>
      <c r="O4" s="227"/>
      <c r="P4" s="227"/>
    </row>
    <row r="5" spans="1:21" ht="16.5" customHeight="1">
      <c r="C5" s="246"/>
      <c r="D5" s="265"/>
      <c r="F5" s="431"/>
      <c r="G5" s="36" t="str">
        <f>REPT('BASIC CLIENT INFO'!B3,1)</f>
        <v>Survey #</v>
      </c>
      <c r="H5" s="1186" t="str">
        <f>REPT('BASIC CLIENT INFO'!D3,1)</f>
        <v/>
      </c>
      <c r="I5" s="1186"/>
      <c r="J5" s="1186"/>
      <c r="M5" s="467"/>
      <c r="N5" s="468"/>
      <c r="O5" s="227"/>
      <c r="P5" s="227"/>
    </row>
    <row r="6" spans="1:21" ht="18.75" customHeight="1">
      <c r="B6" s="9" t="s">
        <v>175</v>
      </c>
      <c r="C6" s="1271" t="s">
        <v>51</v>
      </c>
      <c r="D6" s="1271"/>
      <c r="E6" s="1271"/>
      <c r="F6" s="1271"/>
      <c r="G6" s="1271"/>
      <c r="H6" s="1271"/>
      <c r="I6" s="1271"/>
      <c r="J6" s="1271"/>
      <c r="K6" s="1271"/>
      <c r="M6" s="464"/>
      <c r="N6" s="266"/>
      <c r="O6" s="227"/>
      <c r="P6" s="227"/>
    </row>
    <row r="7" spans="1:21" ht="5.25" customHeight="1" thickBot="1">
      <c r="B7" s="244"/>
      <c r="C7" s="90"/>
      <c r="M7" s="265"/>
      <c r="N7" s="265"/>
      <c r="O7" s="265"/>
      <c r="Q7" s="244"/>
    </row>
    <row r="8" spans="1:21" ht="12.75" customHeight="1" thickBot="1">
      <c r="B8" s="1267" t="s">
        <v>658</v>
      </c>
      <c r="C8" s="386"/>
      <c r="D8" s="387" t="s">
        <v>770</v>
      </c>
      <c r="E8" s="387"/>
      <c r="F8" s="389"/>
      <c r="G8" s="1294" t="s">
        <v>32</v>
      </c>
      <c r="H8" s="1292"/>
      <c r="I8" s="1295"/>
      <c r="J8" s="1294" t="s">
        <v>662</v>
      </c>
      <c r="K8" s="1292"/>
      <c r="L8" s="1295"/>
      <c r="M8" s="1269" t="s">
        <v>663</v>
      </c>
      <c r="N8" s="1269"/>
      <c r="O8" s="1269"/>
      <c r="P8" s="1269"/>
      <c r="Q8" s="1269"/>
      <c r="R8" s="1270"/>
    </row>
    <row r="9" spans="1:21" ht="12.75" customHeight="1" thickBot="1">
      <c r="B9" s="1268"/>
      <c r="C9" s="434">
        <v>0.1</v>
      </c>
      <c r="D9" s="435">
        <v>0.2</v>
      </c>
      <c r="E9" s="435">
        <v>0.3</v>
      </c>
      <c r="F9" s="469">
        <v>0.4</v>
      </c>
      <c r="G9" s="275">
        <v>0.5</v>
      </c>
      <c r="H9" s="276">
        <v>0.6</v>
      </c>
      <c r="I9" s="277">
        <v>0.7</v>
      </c>
      <c r="J9" s="275">
        <v>0.8</v>
      </c>
      <c r="K9" s="276">
        <v>0.9</v>
      </c>
      <c r="L9" s="277">
        <v>1</v>
      </c>
      <c r="M9" s="1278" t="s">
        <v>664</v>
      </c>
      <c r="N9" s="1278"/>
      <c r="O9" s="1279"/>
      <c r="P9" s="1282" t="s">
        <v>665</v>
      </c>
      <c r="Q9" s="1283"/>
      <c r="R9" s="1284"/>
    </row>
    <row r="10" spans="1:21" ht="26.25" customHeight="1" thickBot="1">
      <c r="A10" s="128"/>
      <c r="B10" s="470"/>
      <c r="C10" s="280"/>
      <c r="D10" s="281"/>
      <c r="E10" s="281"/>
      <c r="F10" s="282"/>
      <c r="G10" s="393"/>
      <c r="H10" s="17"/>
      <c r="I10" s="394"/>
      <c r="J10" s="393"/>
      <c r="K10" s="17"/>
      <c r="L10" s="394"/>
      <c r="M10" s="1280"/>
      <c r="N10" s="1280"/>
      <c r="O10" s="1281"/>
      <c r="P10" s="1285"/>
      <c r="Q10" s="1286"/>
      <c r="R10" s="1287"/>
    </row>
    <row r="11" spans="1:21" ht="15" customHeight="1">
      <c r="A11" s="437">
        <v>1</v>
      </c>
      <c r="B11" s="440" t="s">
        <v>52</v>
      </c>
      <c r="C11" s="289"/>
      <c r="D11" s="245"/>
      <c r="E11" s="245"/>
      <c r="F11" s="288"/>
      <c r="G11" s="359"/>
      <c r="H11" s="357"/>
      <c r="I11" s="360"/>
      <c r="J11" s="359"/>
      <c r="K11" s="357"/>
      <c r="L11" s="360"/>
      <c r="M11" s="246"/>
      <c r="N11" s="290"/>
      <c r="O11" s="246"/>
      <c r="P11" s="247"/>
      <c r="Q11" s="291"/>
      <c r="R11" s="247"/>
      <c r="S11" s="247"/>
      <c r="T11" s="247"/>
      <c r="U11" s="247"/>
    </row>
    <row r="12" spans="1:21" ht="15" customHeight="1">
      <c r="A12" s="437">
        <f t="shared" ref="A12:A44" si="0">SUM(A11)+1</f>
        <v>2</v>
      </c>
      <c r="B12" s="440" t="s">
        <v>53</v>
      </c>
      <c r="C12" s="471"/>
      <c r="D12" s="472"/>
      <c r="E12" s="290"/>
      <c r="F12" s="473"/>
      <c r="G12" s="359"/>
      <c r="H12" s="357"/>
      <c r="I12" s="360"/>
      <c r="J12" s="359"/>
      <c r="K12" s="357"/>
      <c r="L12" s="360"/>
      <c r="M12" s="246"/>
      <c r="N12" s="245"/>
      <c r="O12" s="246"/>
      <c r="P12" s="247"/>
      <c r="Q12" s="327"/>
      <c r="R12" s="247"/>
      <c r="S12" s="247"/>
      <c r="T12" s="247"/>
      <c r="U12" s="247"/>
    </row>
    <row r="13" spans="1:21" ht="15" customHeight="1">
      <c r="A13" s="437">
        <f t="shared" si="0"/>
        <v>3</v>
      </c>
      <c r="B13" s="440" t="s">
        <v>54</v>
      </c>
      <c r="C13" s="471"/>
      <c r="D13" s="472"/>
      <c r="E13" s="290"/>
      <c r="F13" s="473"/>
      <c r="G13" s="359"/>
      <c r="H13" s="357"/>
      <c r="I13" s="360"/>
      <c r="J13" s="359"/>
      <c r="K13" s="357"/>
      <c r="L13" s="360"/>
      <c r="M13" s="246"/>
      <c r="N13" s="245"/>
      <c r="O13" s="246"/>
      <c r="P13" s="247"/>
      <c r="Q13" s="327"/>
      <c r="R13" s="247"/>
      <c r="S13" s="247"/>
      <c r="T13" s="247"/>
      <c r="U13" s="247"/>
    </row>
    <row r="14" spans="1:21" ht="15" customHeight="1">
      <c r="A14" s="437">
        <f t="shared" si="0"/>
        <v>4</v>
      </c>
      <c r="B14" s="440" t="s">
        <v>55</v>
      </c>
      <c r="C14" s="471"/>
      <c r="D14" s="472"/>
      <c r="E14" s="290"/>
      <c r="F14" s="473"/>
      <c r="G14" s="359"/>
      <c r="H14" s="357"/>
      <c r="I14" s="360"/>
      <c r="J14" s="359"/>
      <c r="K14" s="357"/>
      <c r="L14" s="360"/>
      <c r="M14" s="246"/>
      <c r="N14" s="245"/>
      <c r="O14" s="246"/>
      <c r="P14" s="247"/>
      <c r="Q14" s="327"/>
      <c r="R14" s="247"/>
      <c r="S14" s="247"/>
      <c r="T14" s="247"/>
      <c r="U14" s="247"/>
    </row>
    <row r="15" spans="1:21" ht="15" customHeight="1">
      <c r="A15" s="437">
        <f t="shared" si="0"/>
        <v>5</v>
      </c>
      <c r="B15" s="440" t="s">
        <v>56</v>
      </c>
      <c r="C15" s="289"/>
      <c r="D15" s="439"/>
      <c r="E15" s="245"/>
      <c r="F15" s="288"/>
      <c r="G15" s="359"/>
      <c r="H15" s="357"/>
      <c r="I15" s="360"/>
      <c r="J15" s="359"/>
      <c r="K15" s="357"/>
      <c r="L15" s="360"/>
      <c r="M15" s="246"/>
      <c r="N15" s="245"/>
      <c r="O15" s="246"/>
      <c r="P15" s="247"/>
      <c r="Q15" s="327"/>
      <c r="R15" s="247"/>
      <c r="S15" s="247"/>
      <c r="T15" s="247"/>
      <c r="U15" s="247"/>
    </row>
    <row r="16" spans="1:21" ht="15" customHeight="1">
      <c r="A16" s="437">
        <f t="shared" si="0"/>
        <v>6</v>
      </c>
      <c r="B16" s="440" t="s">
        <v>57</v>
      </c>
      <c r="C16" s="289"/>
      <c r="D16" s="439"/>
      <c r="E16" s="245"/>
      <c r="F16" s="288"/>
      <c r="G16" s="359"/>
      <c r="H16" s="357"/>
      <c r="I16" s="360"/>
      <c r="J16" s="359"/>
      <c r="K16" s="357"/>
      <c r="L16" s="360"/>
      <c r="M16" s="246"/>
      <c r="N16" s="245"/>
      <c r="O16" s="246"/>
      <c r="P16" s="247"/>
      <c r="Q16" s="327"/>
      <c r="R16" s="247"/>
      <c r="S16" s="247"/>
      <c r="T16" s="247"/>
      <c r="U16" s="247"/>
    </row>
    <row r="17" spans="1:21" ht="15" customHeight="1">
      <c r="A17" s="437">
        <f t="shared" si="0"/>
        <v>7</v>
      </c>
      <c r="B17" s="440" t="s">
        <v>58</v>
      </c>
      <c r="C17" s="289"/>
      <c r="D17" s="439"/>
      <c r="E17" s="245"/>
      <c r="F17" s="288"/>
      <c r="G17" s="359"/>
      <c r="H17" s="357"/>
      <c r="I17" s="360"/>
      <c r="J17" s="359"/>
      <c r="K17" s="357"/>
      <c r="L17" s="360"/>
      <c r="M17" s="246"/>
      <c r="N17" s="245"/>
      <c r="O17" s="246"/>
      <c r="P17" s="247"/>
      <c r="Q17" s="327"/>
      <c r="R17" s="247"/>
      <c r="S17" s="247"/>
      <c r="T17" s="247"/>
      <c r="U17" s="247"/>
    </row>
    <row r="18" spans="1:21" ht="15" customHeight="1">
      <c r="A18" s="437">
        <f t="shared" si="0"/>
        <v>8</v>
      </c>
      <c r="B18" s="440" t="s">
        <v>59</v>
      </c>
      <c r="C18" s="289"/>
      <c r="D18" s="439"/>
      <c r="E18" s="245"/>
      <c r="F18" s="288"/>
      <c r="G18" s="359"/>
      <c r="H18" s="357"/>
      <c r="I18" s="360"/>
      <c r="J18" s="359"/>
      <c r="K18" s="357"/>
      <c r="L18" s="360"/>
      <c r="M18" s="246"/>
      <c r="N18" s="245"/>
      <c r="O18" s="246"/>
      <c r="P18" s="247"/>
      <c r="Q18" s="327"/>
      <c r="R18" s="247"/>
      <c r="S18" s="247"/>
      <c r="T18" s="247"/>
      <c r="U18" s="247"/>
    </row>
    <row r="19" spans="1:21" ht="15" customHeight="1">
      <c r="A19" s="437">
        <f t="shared" si="0"/>
        <v>9</v>
      </c>
      <c r="B19" s="440" t="s">
        <v>60</v>
      </c>
      <c r="C19" s="289"/>
      <c r="D19" s="439"/>
      <c r="E19" s="245"/>
      <c r="F19" s="288"/>
      <c r="G19" s="359"/>
      <c r="H19" s="357"/>
      <c r="I19" s="360"/>
      <c r="J19" s="359"/>
      <c r="K19" s="357"/>
      <c r="L19" s="360"/>
      <c r="M19" s="246"/>
      <c r="N19" s="245"/>
      <c r="O19" s="246"/>
      <c r="P19" s="247"/>
      <c r="Q19" s="327"/>
      <c r="R19" s="247"/>
      <c r="S19" s="247"/>
      <c r="T19" s="247"/>
      <c r="U19" s="247"/>
    </row>
    <row r="20" spans="1:21" ht="15" customHeight="1">
      <c r="A20" s="437">
        <f t="shared" si="0"/>
        <v>10</v>
      </c>
      <c r="B20" s="440" t="s">
        <v>61</v>
      </c>
      <c r="C20" s="289"/>
      <c r="D20" s="439"/>
      <c r="E20" s="245"/>
      <c r="F20" s="288"/>
      <c r="G20" s="359"/>
      <c r="H20" s="357"/>
      <c r="I20" s="360"/>
      <c r="J20" s="359"/>
      <c r="K20" s="357"/>
      <c r="L20" s="360"/>
      <c r="M20" s="246"/>
      <c r="N20" s="245"/>
      <c r="O20" s="246"/>
      <c r="P20" s="247"/>
      <c r="Q20" s="327"/>
      <c r="R20" s="247"/>
      <c r="S20" s="247"/>
      <c r="T20" s="247"/>
      <c r="U20" s="247"/>
    </row>
    <row r="21" spans="1:21" ht="15" customHeight="1">
      <c r="A21" s="437">
        <f t="shared" si="0"/>
        <v>11</v>
      </c>
      <c r="B21" s="440" t="s">
        <v>62</v>
      </c>
      <c r="C21" s="289"/>
      <c r="D21" s="439"/>
      <c r="E21" s="245"/>
      <c r="F21" s="288"/>
      <c r="G21" s="359"/>
      <c r="H21" s="357"/>
      <c r="I21" s="360"/>
      <c r="J21" s="359"/>
      <c r="K21" s="357"/>
      <c r="L21" s="360"/>
      <c r="M21" s="246"/>
      <c r="N21" s="245"/>
      <c r="O21" s="246"/>
      <c r="P21" s="247"/>
      <c r="Q21" s="327"/>
      <c r="R21" s="247"/>
      <c r="S21" s="247"/>
      <c r="T21" s="247"/>
      <c r="U21" s="247"/>
    </row>
    <row r="22" spans="1:21" ht="15" customHeight="1">
      <c r="A22" s="437">
        <f t="shared" si="0"/>
        <v>12</v>
      </c>
      <c r="B22" s="440" t="s">
        <v>63</v>
      </c>
      <c r="C22" s="289"/>
      <c r="D22" s="439"/>
      <c r="E22" s="245"/>
      <c r="F22" s="288"/>
      <c r="G22" s="359"/>
      <c r="H22" s="357"/>
      <c r="I22" s="360"/>
      <c r="J22" s="359"/>
      <c r="K22" s="357"/>
      <c r="L22" s="360"/>
      <c r="M22" s="246"/>
      <c r="N22" s="245"/>
      <c r="O22" s="246"/>
      <c r="P22" s="247"/>
      <c r="Q22" s="327"/>
      <c r="R22" s="247"/>
      <c r="S22" s="247"/>
      <c r="T22" s="247"/>
      <c r="U22" s="247"/>
    </row>
    <row r="23" spans="1:21" ht="15" customHeight="1">
      <c r="A23" s="437">
        <f t="shared" si="0"/>
        <v>13</v>
      </c>
      <c r="B23" s="440" t="s">
        <v>64</v>
      </c>
      <c r="C23" s="303"/>
      <c r="D23" s="441"/>
      <c r="E23" s="304"/>
      <c r="F23" s="302"/>
      <c r="G23" s="359"/>
      <c r="H23" s="357"/>
      <c r="I23" s="360"/>
      <c r="J23" s="359"/>
      <c r="K23" s="357"/>
      <c r="L23" s="360"/>
      <c r="M23" s="246"/>
      <c r="N23" s="245"/>
      <c r="O23" s="246"/>
      <c r="P23" s="247"/>
      <c r="Q23" s="327"/>
      <c r="R23" s="247"/>
      <c r="S23" s="247"/>
      <c r="T23" s="247"/>
      <c r="U23" s="247"/>
    </row>
    <row r="24" spans="1:21" ht="15" customHeight="1">
      <c r="A24" s="437">
        <f t="shared" si="0"/>
        <v>14</v>
      </c>
      <c r="B24" s="440" t="s">
        <v>65</v>
      </c>
      <c r="C24" s="289"/>
      <c r="D24" s="441"/>
      <c r="E24" s="327"/>
      <c r="F24" s="302"/>
      <c r="G24" s="359"/>
      <c r="H24" s="357"/>
      <c r="I24" s="360"/>
      <c r="J24" s="359"/>
      <c r="K24" s="357"/>
      <c r="L24" s="360"/>
      <c r="M24" s="246"/>
      <c r="N24" s="245"/>
      <c r="O24" s="246"/>
      <c r="P24" s="247"/>
      <c r="Q24" s="327"/>
      <c r="R24" s="247"/>
      <c r="S24" s="247"/>
      <c r="T24" s="247"/>
      <c r="U24" s="247"/>
    </row>
    <row r="25" spans="1:21" ht="15" customHeight="1">
      <c r="A25" s="437">
        <f t="shared" si="0"/>
        <v>15</v>
      </c>
      <c r="B25" s="440" t="s">
        <v>66</v>
      </c>
      <c r="C25" s="289"/>
      <c r="D25" s="441"/>
      <c r="E25" s="327"/>
      <c r="F25" s="302"/>
      <c r="G25" s="359"/>
      <c r="H25" s="357"/>
      <c r="I25" s="360"/>
      <c r="J25" s="359"/>
      <c r="K25" s="357"/>
      <c r="L25" s="360"/>
      <c r="M25" s="246"/>
      <c r="N25" s="245"/>
      <c r="O25" s="246"/>
      <c r="P25" s="247"/>
      <c r="Q25" s="327"/>
      <c r="R25" s="247"/>
      <c r="S25" s="247"/>
      <c r="T25" s="247"/>
      <c r="U25" s="247"/>
    </row>
    <row r="26" spans="1:21" ht="15" customHeight="1">
      <c r="A26" s="437">
        <f t="shared" si="0"/>
        <v>16</v>
      </c>
      <c r="B26" s="440" t="s">
        <v>67</v>
      </c>
      <c r="C26" s="289"/>
      <c r="D26" s="439"/>
      <c r="E26" s="245"/>
      <c r="F26" s="288"/>
      <c r="G26" s="359"/>
      <c r="H26" s="357"/>
      <c r="I26" s="360"/>
      <c r="J26" s="359"/>
      <c r="K26" s="357"/>
      <c r="L26" s="360"/>
      <c r="M26" s="246"/>
      <c r="N26" s="245"/>
      <c r="O26" s="246"/>
      <c r="P26" s="247"/>
      <c r="Q26" s="327"/>
      <c r="R26" s="247"/>
      <c r="S26" s="247"/>
      <c r="T26" s="247"/>
      <c r="U26" s="247"/>
    </row>
    <row r="27" spans="1:21" ht="15" customHeight="1">
      <c r="A27" s="437">
        <f t="shared" si="0"/>
        <v>17</v>
      </c>
      <c r="B27" s="440" t="s">
        <v>68</v>
      </c>
      <c r="C27" s="289"/>
      <c r="D27" s="439"/>
      <c r="E27" s="245"/>
      <c r="F27" s="288"/>
      <c r="G27" s="359"/>
      <c r="H27" s="357"/>
      <c r="I27" s="360"/>
      <c r="J27" s="359"/>
      <c r="K27" s="357"/>
      <c r="L27" s="360"/>
      <c r="M27" s="246"/>
      <c r="N27" s="245"/>
      <c r="O27" s="246"/>
      <c r="P27" s="247"/>
      <c r="Q27" s="327"/>
      <c r="R27" s="247"/>
      <c r="S27" s="247"/>
      <c r="T27" s="247"/>
      <c r="U27" s="247"/>
    </row>
    <row r="28" spans="1:21" ht="15" customHeight="1">
      <c r="A28" s="437">
        <f t="shared" si="0"/>
        <v>18</v>
      </c>
      <c r="B28" s="440" t="s">
        <v>69</v>
      </c>
      <c r="C28" s="289"/>
      <c r="D28" s="439"/>
      <c r="E28" s="245"/>
      <c r="F28" s="288"/>
      <c r="G28" s="359"/>
      <c r="H28" s="357"/>
      <c r="I28" s="360"/>
      <c r="J28" s="359"/>
      <c r="K28" s="357"/>
      <c r="L28" s="360"/>
      <c r="M28" s="246"/>
      <c r="N28" s="245"/>
      <c r="O28" s="246"/>
      <c r="P28" s="247"/>
      <c r="Q28" s="327"/>
      <c r="R28" s="247"/>
      <c r="S28" s="247"/>
      <c r="T28" s="247"/>
      <c r="U28" s="247"/>
    </row>
    <row r="29" spans="1:21" ht="15" customHeight="1">
      <c r="A29" s="437">
        <f t="shared" si="0"/>
        <v>19</v>
      </c>
      <c r="B29" s="440" t="s">
        <v>70</v>
      </c>
      <c r="C29" s="289"/>
      <c r="D29" s="439"/>
      <c r="E29" s="245"/>
      <c r="F29" s="288"/>
      <c r="G29" s="359"/>
      <c r="H29" s="357"/>
      <c r="I29" s="360"/>
      <c r="J29" s="359"/>
      <c r="K29" s="357"/>
      <c r="L29" s="360"/>
      <c r="M29" s="246"/>
      <c r="N29" s="245"/>
      <c r="O29" s="246"/>
      <c r="P29" s="247"/>
      <c r="Q29" s="327"/>
      <c r="R29" s="247"/>
      <c r="S29" s="247"/>
      <c r="T29" s="247"/>
      <c r="U29" s="247"/>
    </row>
    <row r="30" spans="1:21" ht="15" customHeight="1">
      <c r="A30" s="437">
        <f t="shared" si="0"/>
        <v>20</v>
      </c>
      <c r="B30" s="440" t="s">
        <v>71</v>
      </c>
      <c r="C30" s="289"/>
      <c r="D30" s="439"/>
      <c r="E30" s="245"/>
      <c r="F30" s="288"/>
      <c r="G30" s="359"/>
      <c r="H30" s="357"/>
      <c r="I30" s="360"/>
      <c r="J30" s="359"/>
      <c r="K30" s="357"/>
      <c r="L30" s="360"/>
      <c r="M30" s="246"/>
      <c r="N30" s="245"/>
      <c r="O30" s="246"/>
      <c r="P30" s="247"/>
      <c r="Q30" s="327"/>
      <c r="R30" s="247"/>
      <c r="S30" s="247"/>
      <c r="T30" s="247"/>
      <c r="U30" s="247"/>
    </row>
    <row r="31" spans="1:21" ht="15" customHeight="1">
      <c r="A31" s="437">
        <f t="shared" si="0"/>
        <v>21</v>
      </c>
      <c r="B31" s="440" t="s">
        <v>716</v>
      </c>
      <c r="C31" s="289"/>
      <c r="D31" s="439"/>
      <c r="E31" s="245"/>
      <c r="F31" s="288"/>
      <c r="G31" s="359"/>
      <c r="H31" s="357"/>
      <c r="I31" s="360"/>
      <c r="J31" s="359"/>
      <c r="K31" s="357"/>
      <c r="L31" s="360"/>
      <c r="M31" s="246"/>
      <c r="N31" s="245"/>
      <c r="O31" s="246"/>
      <c r="P31" s="247"/>
      <c r="Q31" s="327"/>
      <c r="R31" s="247"/>
      <c r="S31" s="247"/>
      <c r="T31" s="247"/>
      <c r="U31" s="247"/>
    </row>
    <row r="32" spans="1:21" ht="15" customHeight="1">
      <c r="A32" s="437">
        <f t="shared" si="0"/>
        <v>22</v>
      </c>
      <c r="B32" s="440" t="s">
        <v>72</v>
      </c>
      <c r="C32" s="289"/>
      <c r="D32" s="439"/>
      <c r="E32" s="245"/>
      <c r="F32" s="288"/>
      <c r="G32" s="359"/>
      <c r="H32" s="357"/>
      <c r="I32" s="360"/>
      <c r="J32" s="359"/>
      <c r="K32" s="357"/>
      <c r="L32" s="360"/>
      <c r="M32" s="246"/>
      <c r="N32" s="245"/>
      <c r="O32" s="246"/>
      <c r="P32" s="247"/>
      <c r="Q32" s="327"/>
      <c r="R32" s="247"/>
      <c r="S32" s="247"/>
      <c r="T32" s="247"/>
      <c r="U32" s="247"/>
    </row>
    <row r="33" spans="1:21" ht="15" customHeight="1">
      <c r="A33" s="437">
        <f t="shared" si="0"/>
        <v>23</v>
      </c>
      <c r="B33" s="440" t="s">
        <v>73</v>
      </c>
      <c r="C33" s="289"/>
      <c r="D33" s="439"/>
      <c r="E33" s="245"/>
      <c r="F33" s="288"/>
      <c r="G33" s="443"/>
      <c r="H33" s="245"/>
      <c r="I33" s="360"/>
      <c r="J33" s="359"/>
      <c r="K33" s="357"/>
      <c r="L33" s="360"/>
      <c r="M33" s="246"/>
      <c r="N33" s="245"/>
      <c r="O33" s="246"/>
      <c r="P33" s="247"/>
      <c r="Q33" s="327"/>
      <c r="R33" s="247"/>
      <c r="S33" s="247"/>
      <c r="T33" s="247"/>
      <c r="U33" s="247"/>
    </row>
    <row r="34" spans="1:21" ht="15" customHeight="1">
      <c r="A34" s="437">
        <f t="shared" si="0"/>
        <v>24</v>
      </c>
      <c r="B34" s="440" t="s">
        <v>74</v>
      </c>
      <c r="C34" s="289"/>
      <c r="D34" s="439"/>
      <c r="E34" s="245"/>
      <c r="F34" s="288"/>
      <c r="G34" s="289"/>
      <c r="H34" s="245"/>
      <c r="I34" s="288"/>
      <c r="J34" s="289"/>
      <c r="K34" s="245"/>
      <c r="L34" s="288"/>
      <c r="M34" s="246"/>
      <c r="N34" s="245"/>
      <c r="O34" s="246"/>
      <c r="P34" s="247"/>
      <c r="Q34" s="327"/>
      <c r="R34" s="247"/>
      <c r="S34" s="247"/>
      <c r="T34" s="247"/>
      <c r="U34" s="247"/>
    </row>
    <row r="35" spans="1:21" ht="15" customHeight="1">
      <c r="A35" s="437">
        <f t="shared" si="0"/>
        <v>25</v>
      </c>
      <c r="B35" s="440" t="s">
        <v>745</v>
      </c>
      <c r="C35" s="289"/>
      <c r="D35" s="439"/>
      <c r="E35" s="245"/>
      <c r="F35" s="288"/>
      <c r="G35" s="289"/>
      <c r="H35" s="245"/>
      <c r="I35" s="288"/>
      <c r="J35" s="289"/>
      <c r="K35" s="245"/>
      <c r="L35" s="288"/>
      <c r="M35" s="246"/>
      <c r="N35" s="245"/>
      <c r="O35" s="246"/>
      <c r="P35" s="247"/>
      <c r="Q35" s="327"/>
      <c r="R35" s="247"/>
      <c r="S35" s="247"/>
      <c r="T35" s="247"/>
      <c r="U35" s="247"/>
    </row>
    <row r="36" spans="1:21" ht="15" customHeight="1">
      <c r="A36" s="437">
        <f t="shared" si="0"/>
        <v>26</v>
      </c>
      <c r="B36" s="440" t="s">
        <v>75</v>
      </c>
      <c r="C36" s="289"/>
      <c r="D36" s="439"/>
      <c r="E36" s="245"/>
      <c r="F36" s="288"/>
      <c r="G36" s="289"/>
      <c r="H36" s="245"/>
      <c r="I36" s="288"/>
      <c r="J36" s="289"/>
      <c r="K36" s="245"/>
      <c r="L36" s="288"/>
      <c r="M36" s="246"/>
      <c r="N36" s="245"/>
      <c r="O36" s="246"/>
      <c r="P36" s="247"/>
      <c r="Q36" s="327"/>
      <c r="R36" s="247"/>
      <c r="S36" s="247"/>
      <c r="T36" s="247"/>
      <c r="U36" s="247"/>
    </row>
    <row r="37" spans="1:21" ht="15" customHeight="1">
      <c r="A37" s="437">
        <f t="shared" si="0"/>
        <v>27</v>
      </c>
      <c r="B37" s="440" t="s">
        <v>76</v>
      </c>
      <c r="C37" s="289"/>
      <c r="D37" s="439"/>
      <c r="E37" s="245"/>
      <c r="F37" s="288"/>
      <c r="G37" s="289"/>
      <c r="H37" s="245"/>
      <c r="I37" s="288"/>
      <c r="J37" s="289"/>
      <c r="K37" s="245"/>
      <c r="L37" s="288"/>
      <c r="M37" s="246"/>
      <c r="N37" s="245"/>
      <c r="O37" s="246"/>
      <c r="P37" s="247"/>
      <c r="Q37" s="327"/>
      <c r="R37" s="247"/>
      <c r="S37" s="247"/>
      <c r="T37" s="247"/>
      <c r="U37" s="247"/>
    </row>
    <row r="38" spans="1:21" ht="15" customHeight="1">
      <c r="A38" s="437">
        <f t="shared" si="0"/>
        <v>28</v>
      </c>
      <c r="B38" s="440" t="s">
        <v>77</v>
      </c>
      <c r="C38" s="289"/>
      <c r="D38" s="439"/>
      <c r="E38" s="245"/>
      <c r="F38" s="288"/>
      <c r="G38" s="289"/>
      <c r="H38" s="245"/>
      <c r="I38" s="288"/>
      <c r="J38" s="289"/>
      <c r="K38" s="245"/>
      <c r="L38" s="288"/>
      <c r="M38" s="246"/>
      <c r="N38" s="245"/>
      <c r="O38" s="246"/>
      <c r="P38" s="247"/>
      <c r="Q38" s="327"/>
      <c r="R38" s="247"/>
      <c r="S38" s="247"/>
      <c r="T38" s="247"/>
      <c r="U38" s="247"/>
    </row>
    <row r="39" spans="1:21" ht="15" customHeight="1">
      <c r="A39" s="437">
        <f t="shared" si="0"/>
        <v>29</v>
      </c>
      <c r="B39" s="440" t="s">
        <v>78</v>
      </c>
      <c r="C39" s="289"/>
      <c r="D39" s="439"/>
      <c r="E39" s="245"/>
      <c r="F39" s="288"/>
      <c r="G39" s="289"/>
      <c r="H39" s="245"/>
      <c r="I39" s="288"/>
      <c r="J39" s="289"/>
      <c r="K39" s="245"/>
      <c r="L39" s="288"/>
      <c r="M39" s="246"/>
      <c r="N39" s="245"/>
      <c r="O39" s="246"/>
      <c r="P39" s="247"/>
      <c r="Q39" s="327"/>
      <c r="R39" s="247"/>
      <c r="S39" s="247"/>
      <c r="T39" s="247"/>
      <c r="U39" s="247"/>
    </row>
    <row r="40" spans="1:21" ht="15" customHeight="1">
      <c r="A40" s="437">
        <f t="shared" si="0"/>
        <v>30</v>
      </c>
      <c r="B40" s="440" t="s">
        <v>79</v>
      </c>
      <c r="C40" s="289"/>
      <c r="D40" s="439"/>
      <c r="E40" s="245"/>
      <c r="F40" s="288"/>
      <c r="G40" s="289"/>
      <c r="H40" s="245"/>
      <c r="I40" s="288"/>
      <c r="J40" s="289"/>
      <c r="K40" s="245"/>
      <c r="L40" s="288"/>
      <c r="M40" s="246"/>
      <c r="N40" s="245"/>
      <c r="O40" s="246"/>
      <c r="P40" s="247"/>
      <c r="Q40" s="327"/>
      <c r="R40" s="247"/>
      <c r="S40" s="247"/>
      <c r="T40" s="247"/>
      <c r="U40" s="247"/>
    </row>
    <row r="41" spans="1:21" ht="15" customHeight="1">
      <c r="A41" s="437">
        <f t="shared" si="0"/>
        <v>31</v>
      </c>
      <c r="B41" s="440" t="s">
        <v>80</v>
      </c>
      <c r="C41" s="444"/>
      <c r="D41" s="445"/>
      <c r="E41" s="304"/>
      <c r="F41" s="302"/>
      <c r="G41" s="444"/>
      <c r="H41" s="322"/>
      <c r="I41" s="323"/>
      <c r="J41" s="444"/>
      <c r="K41" s="322"/>
      <c r="L41" s="323"/>
      <c r="M41" s="246"/>
      <c r="N41" s="245"/>
      <c r="O41" s="246"/>
      <c r="P41" s="247"/>
      <c r="Q41" s="327"/>
      <c r="R41" s="247"/>
      <c r="S41" s="247"/>
      <c r="T41" s="247"/>
      <c r="U41" s="247"/>
    </row>
    <row r="42" spans="1:21" ht="15" customHeight="1">
      <c r="A42" s="437">
        <f t="shared" si="0"/>
        <v>32</v>
      </c>
      <c r="B42" s="440" t="s">
        <v>81</v>
      </c>
      <c r="C42" s="326"/>
      <c r="D42" s="385"/>
      <c r="E42" s="327"/>
      <c r="F42" s="307"/>
      <c r="G42" s="326"/>
      <c r="H42" s="327"/>
      <c r="I42" s="307"/>
      <c r="J42" s="326"/>
      <c r="K42" s="327"/>
      <c r="L42" s="307"/>
      <c r="M42" s="246"/>
      <c r="N42" s="245"/>
      <c r="O42" s="246"/>
      <c r="P42" s="247"/>
      <c r="Q42" s="327"/>
      <c r="R42" s="247"/>
      <c r="S42" s="247"/>
      <c r="T42" s="247"/>
      <c r="U42" s="247"/>
    </row>
    <row r="43" spans="1:21" ht="15" customHeight="1">
      <c r="A43" s="437">
        <f t="shared" si="0"/>
        <v>33</v>
      </c>
      <c r="B43" s="440" t="s">
        <v>82</v>
      </c>
      <c r="C43" s="326"/>
      <c r="D43" s="385"/>
      <c r="E43" s="327"/>
      <c r="F43" s="307"/>
      <c r="G43" s="326"/>
      <c r="H43" s="327"/>
      <c r="I43" s="307"/>
      <c r="J43" s="326"/>
      <c r="K43" s="327"/>
      <c r="L43" s="307"/>
      <c r="M43" s="246"/>
      <c r="N43" s="245"/>
      <c r="O43" s="246"/>
      <c r="P43" s="247"/>
      <c r="Q43" s="327"/>
      <c r="R43" s="247"/>
      <c r="S43" s="247"/>
      <c r="T43" s="247"/>
      <c r="U43" s="247"/>
    </row>
    <row r="44" spans="1:21" s="203" customFormat="1" ht="15" customHeight="1" thickBot="1">
      <c r="A44" s="437">
        <f t="shared" si="0"/>
        <v>34</v>
      </c>
      <c r="B44" s="440" t="s">
        <v>83</v>
      </c>
      <c r="C44" s="474"/>
      <c r="D44" s="475"/>
      <c r="E44" s="349"/>
      <c r="F44" s="476"/>
      <c r="G44" s="474"/>
      <c r="H44" s="349"/>
      <c r="I44" s="476"/>
      <c r="J44" s="474"/>
      <c r="K44" s="349"/>
      <c r="L44" s="476"/>
      <c r="M44" s="246"/>
      <c r="N44" s="245"/>
      <c r="O44" s="246"/>
      <c r="P44" s="247"/>
      <c r="Q44" s="327"/>
      <c r="R44" s="247"/>
      <c r="S44" s="244"/>
      <c r="T44" s="244"/>
      <c r="U44" s="244"/>
    </row>
    <row r="45" spans="1:21" ht="12.75" customHeight="1">
      <c r="B45" s="248"/>
      <c r="C45" s="252"/>
      <c r="D45" s="247"/>
      <c r="E45" s="247"/>
      <c r="F45" s="247"/>
      <c r="G45" s="247"/>
      <c r="H45" s="247"/>
      <c r="I45" s="247"/>
      <c r="M45" s="252"/>
      <c r="P45" s="248"/>
    </row>
    <row r="46" spans="1:21" ht="26.25" customHeight="1">
      <c r="B46" s="246"/>
      <c r="C46" s="351"/>
      <c r="D46" s="1296"/>
      <c r="E46" s="1296"/>
      <c r="F46" s="1296"/>
      <c r="G46" s="1296"/>
      <c r="H46" s="1296"/>
      <c r="I46" s="477"/>
      <c r="J46" s="351"/>
      <c r="K46" s="1296"/>
      <c r="L46" s="1296"/>
      <c r="M46" s="1296"/>
      <c r="N46" s="1296"/>
      <c r="O46" s="1296"/>
      <c r="P46" s="1296"/>
    </row>
    <row r="47" spans="1:21">
      <c r="B47" s="246"/>
      <c r="C47" s="246"/>
      <c r="D47" s="1296"/>
      <c r="E47" s="1296"/>
      <c r="F47" s="1296"/>
      <c r="G47" s="1296"/>
      <c r="H47" s="1296"/>
      <c r="J47" s="246"/>
      <c r="K47" s="1296"/>
      <c r="L47" s="1296"/>
      <c r="M47" s="1296"/>
      <c r="N47" s="1296"/>
      <c r="O47" s="1296"/>
      <c r="P47" s="1296"/>
    </row>
    <row r="48" spans="1:21">
      <c r="B48" s="246"/>
      <c r="C48" s="246"/>
      <c r="D48" s="1296"/>
      <c r="E48" s="1296"/>
      <c r="F48" s="1296"/>
      <c r="G48" s="1296"/>
      <c r="H48" s="1296"/>
      <c r="J48" s="246"/>
      <c r="K48" s="1296"/>
      <c r="L48" s="1296"/>
      <c r="M48" s="1296"/>
      <c r="N48" s="1296"/>
      <c r="O48" s="1296"/>
      <c r="P48" s="1296"/>
    </row>
    <row r="49" spans="2:16">
      <c r="B49" s="246"/>
      <c r="D49" s="1296"/>
      <c r="E49" s="1296"/>
      <c r="F49" s="1296"/>
      <c r="G49" s="1296"/>
      <c r="H49" s="1296"/>
      <c r="K49" s="1296"/>
      <c r="L49" s="1296"/>
      <c r="M49" s="1296"/>
      <c r="N49" s="1296"/>
      <c r="O49" s="1296"/>
      <c r="P49" s="1296"/>
    </row>
    <row r="50" spans="2:16">
      <c r="D50" s="1296"/>
      <c r="E50" s="1296"/>
      <c r="F50" s="1296"/>
      <c r="G50" s="1296"/>
      <c r="H50" s="1296"/>
      <c r="K50" s="1296"/>
      <c r="L50" s="1296"/>
      <c r="M50" s="1296"/>
      <c r="N50" s="1296"/>
      <c r="O50" s="1296"/>
      <c r="P50" s="1296"/>
    </row>
    <row r="51" spans="2:16">
      <c r="B51" s="246"/>
    </row>
    <row r="52" spans="2:16">
      <c r="B52" s="246"/>
    </row>
    <row r="53" spans="2:16">
      <c r="B53" s="246"/>
    </row>
    <row r="54" spans="2:16">
      <c r="B54" s="246"/>
    </row>
    <row r="55" spans="2:16">
      <c r="B55" s="246"/>
    </row>
    <row r="56" spans="2:16">
      <c r="B56" s="246"/>
    </row>
    <row r="57" spans="2:16">
      <c r="B57" s="246"/>
    </row>
    <row r="58" spans="2:16">
      <c r="B58" s="246"/>
    </row>
    <row r="59" spans="2:16">
      <c r="B59" s="246"/>
    </row>
    <row r="60" spans="2:16">
      <c r="B60" s="246"/>
    </row>
    <row r="61" spans="2:16">
      <c r="B61" s="246"/>
    </row>
  </sheetData>
  <mergeCells count="11">
    <mergeCell ref="C3:L3"/>
    <mergeCell ref="H5:J5"/>
    <mergeCell ref="C6:K6"/>
    <mergeCell ref="B8:B9"/>
    <mergeCell ref="D46:H50"/>
    <mergeCell ref="K46:P50"/>
    <mergeCell ref="G8:I8"/>
    <mergeCell ref="J8:L8"/>
    <mergeCell ref="M9:O10"/>
    <mergeCell ref="P9:R10"/>
    <mergeCell ref="M8:R8"/>
  </mergeCells>
  <phoneticPr fontId="3" type="noConversion"/>
  <printOptions horizontalCentered="1" verticalCentered="1"/>
  <pageMargins left="0.5" right="0.5" top="1.18" bottom="0.61" header="0.52" footer="0.25"/>
  <pageSetup scale="65"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4033" r:id="rId5" name="Button 1">
              <controlPr defaultSize="0" print="0" autoFill="0" autoPict="0" macro="[0]!PLCOMPARISONS_Button20_Click">
                <anchor moveWithCells="1">
                  <from>
                    <xdr:col>0</xdr:col>
                    <xdr:colOff>19050</xdr:colOff>
                    <xdr:row>0</xdr:row>
                    <xdr:rowOff>123825</xdr:rowOff>
                  </from>
                  <to>
                    <xdr:col>1</xdr:col>
                    <xdr:colOff>1009650</xdr:colOff>
                    <xdr:row>1</xdr:row>
                    <xdr:rowOff>219075</xdr:rowOff>
                  </to>
                </anchor>
              </controlPr>
            </control>
          </mc:Choice>
        </mc:AlternateContent>
        <mc:AlternateContent xmlns:mc="http://schemas.openxmlformats.org/markup-compatibility/2006">
          <mc:Choice Requires="x14">
            <control shapeId="44034" r:id="rId6" name="Button 2">
              <controlPr defaultSize="0" print="0" autoFill="0" autoPict="0" macro="[0]!print_sheet">
                <anchor moveWithCells="1">
                  <from>
                    <xdr:col>18</xdr:col>
                    <xdr:colOff>190500</xdr:colOff>
                    <xdr:row>0</xdr:row>
                    <xdr:rowOff>66675</xdr:rowOff>
                  </from>
                  <to>
                    <xdr:col>20</xdr:col>
                    <xdr:colOff>304800</xdr:colOff>
                    <xdr:row>2</xdr:row>
                    <xdr:rowOff>38100</xdr:rowOff>
                  </to>
                </anchor>
              </controlPr>
            </control>
          </mc:Choice>
        </mc:AlternateContent>
      </controls>
    </mc:Choice>
  </mc:AlternateContent>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9">
    <tabColor indexed="13"/>
    <pageSetUpPr fitToPage="1"/>
  </sheetPr>
  <dimension ref="A3:L49"/>
  <sheetViews>
    <sheetView showGridLines="0" showRowColHeaders="0" showRuler="0" view="pageLayout" zoomScaleNormal="75" workbookViewId="0"/>
  </sheetViews>
  <sheetFormatPr defaultRowHeight="12.75"/>
  <cols>
    <col min="1" max="1" width="3.7109375" style="11" customWidth="1"/>
    <col min="2" max="2" width="13.42578125" customWidth="1"/>
    <col min="3" max="3" width="53" customWidth="1"/>
    <col min="4" max="4" width="7.5703125" customWidth="1"/>
    <col min="5" max="5" width="7.85546875" customWidth="1"/>
  </cols>
  <sheetData>
    <row r="3" spans="1:12" ht="23.25">
      <c r="B3" s="460"/>
      <c r="D3" s="1299" t="str">
        <f>REPT('BASIC CLIENT INFO'!B2,1)</f>
        <v/>
      </c>
      <c r="E3" s="1299"/>
      <c r="F3" s="1299"/>
      <c r="G3" s="1299"/>
      <c r="H3" s="1299"/>
      <c r="I3" s="1299"/>
    </row>
    <row r="4" spans="1:12" ht="3.75" customHeight="1"/>
    <row r="5" spans="1:12" ht="16.5" customHeight="1">
      <c r="B5" s="9" t="s">
        <v>176</v>
      </c>
      <c r="C5" s="460"/>
      <c r="E5" s="36" t="str">
        <f>REPT('BASIC CLIENT INFO'!B3,1)</f>
        <v>Survey #</v>
      </c>
      <c r="F5" s="1186" t="str">
        <f>REPT('BASIC CLIENT INFO'!D3,1)</f>
        <v/>
      </c>
      <c r="G5" s="1186"/>
      <c r="I5" s="462"/>
      <c r="J5" s="203"/>
      <c r="K5" s="9"/>
      <c r="L5" s="9"/>
    </row>
    <row r="6" spans="1:12" ht="11.25" customHeight="1">
      <c r="B6" s="460"/>
      <c r="C6" s="463" t="s">
        <v>193</v>
      </c>
    </row>
    <row r="7" spans="1:12" ht="22.5" customHeight="1">
      <c r="B7" s="9" t="s">
        <v>177</v>
      </c>
      <c r="C7" s="1263" t="s">
        <v>84</v>
      </c>
      <c r="D7" s="1263"/>
      <c r="E7" s="1263"/>
      <c r="F7" s="215" t="s">
        <v>1016</v>
      </c>
    </row>
    <row r="8" spans="1:12" ht="8.25" customHeight="1"/>
    <row r="9" spans="1:12">
      <c r="B9" s="146" t="s">
        <v>85</v>
      </c>
      <c r="C9" s="146"/>
      <c r="D9" s="146"/>
      <c r="E9" s="146"/>
      <c r="F9" s="146"/>
    </row>
    <row r="10" spans="1:12">
      <c r="B10" s="146" t="s">
        <v>86</v>
      </c>
      <c r="C10" s="146"/>
      <c r="D10" s="146"/>
      <c r="E10" s="146"/>
      <c r="F10" s="146"/>
    </row>
    <row r="11" spans="1:12">
      <c r="B11" s="146" t="s">
        <v>87</v>
      </c>
      <c r="C11" s="146"/>
      <c r="D11" s="146"/>
      <c r="E11" s="146"/>
      <c r="F11" s="146"/>
    </row>
    <row r="12" spans="1:12">
      <c r="B12" s="146" t="s">
        <v>172</v>
      </c>
      <c r="C12" s="146"/>
      <c r="D12" s="146"/>
      <c r="E12" s="146"/>
      <c r="F12" s="146"/>
    </row>
    <row r="13" spans="1:12">
      <c r="B13" s="146" t="s">
        <v>192</v>
      </c>
      <c r="C13" s="146"/>
      <c r="D13" s="146"/>
      <c r="E13" s="146"/>
      <c r="F13" s="146"/>
    </row>
    <row r="14" spans="1:12">
      <c r="B14" s="146"/>
      <c r="C14" s="146"/>
      <c r="D14" s="146"/>
      <c r="E14" s="146"/>
      <c r="F14" s="146"/>
    </row>
    <row r="15" spans="1:12" ht="18" customHeight="1">
      <c r="A15" s="521">
        <v>1</v>
      </c>
      <c r="B15" s="203" t="s">
        <v>754</v>
      </c>
      <c r="C15" s="203"/>
      <c r="D15" s="203"/>
      <c r="E15" s="203"/>
      <c r="F15" s="203"/>
      <c r="G15" s="203"/>
      <c r="H15" s="203"/>
      <c r="I15" s="203"/>
      <c r="J15" s="203"/>
      <c r="K15" s="9"/>
      <c r="L15" s="9"/>
    </row>
    <row r="16" spans="1:12" ht="18" customHeight="1">
      <c r="A16" s="521">
        <v>2</v>
      </c>
      <c r="B16" s="203" t="s">
        <v>99</v>
      </c>
      <c r="C16" s="203"/>
      <c r="D16" s="203"/>
      <c r="E16" s="203"/>
      <c r="F16" s="203"/>
      <c r="G16" s="203"/>
      <c r="H16" s="203"/>
      <c r="I16" s="203"/>
      <c r="J16" s="203"/>
      <c r="K16" s="9"/>
      <c r="L16" s="9"/>
    </row>
    <row r="17" spans="1:12" ht="18" customHeight="1">
      <c r="A17" s="521">
        <v>3</v>
      </c>
      <c r="B17" s="203" t="s">
        <v>100</v>
      </c>
      <c r="C17" s="203"/>
      <c r="D17" s="203"/>
      <c r="E17" s="203"/>
      <c r="F17" s="203"/>
      <c r="G17" s="203"/>
      <c r="H17" s="203"/>
      <c r="I17" s="203"/>
      <c r="J17" s="203"/>
      <c r="K17" s="9"/>
      <c r="L17" s="9"/>
    </row>
    <row r="18" spans="1:12" ht="18" customHeight="1">
      <c r="A18" s="521">
        <v>4</v>
      </c>
      <c r="B18" s="205" t="s">
        <v>761</v>
      </c>
      <c r="C18" s="462"/>
      <c r="D18" s="203"/>
      <c r="E18" s="203"/>
      <c r="F18" s="203"/>
      <c r="G18" s="203"/>
      <c r="H18" s="203"/>
      <c r="I18" s="203"/>
      <c r="J18" s="203"/>
      <c r="K18" s="9"/>
      <c r="L18" s="9"/>
    </row>
    <row r="19" spans="1:12" ht="18" customHeight="1">
      <c r="A19" s="521"/>
      <c r="B19" s="205" t="s">
        <v>751</v>
      </c>
      <c r="C19" s="462"/>
      <c r="D19" s="203"/>
      <c r="E19" s="203"/>
      <c r="F19" s="203"/>
      <c r="G19" s="203"/>
      <c r="H19" s="203"/>
      <c r="I19" s="203"/>
      <c r="J19" s="203"/>
      <c r="K19" s="9"/>
      <c r="L19" s="9"/>
    </row>
    <row r="20" spans="1:12" ht="18" customHeight="1">
      <c r="A20" s="521">
        <v>5</v>
      </c>
      <c r="B20" s="205" t="s">
        <v>759</v>
      </c>
      <c r="C20" s="462"/>
      <c r="D20" s="203"/>
      <c r="E20" s="203"/>
      <c r="F20" s="203"/>
      <c r="G20" s="203"/>
      <c r="H20" s="203"/>
      <c r="I20" s="203"/>
      <c r="J20" s="203"/>
      <c r="K20" s="9"/>
      <c r="L20" s="9"/>
    </row>
    <row r="21" spans="1:12" ht="18" customHeight="1">
      <c r="A21" s="521"/>
      <c r="B21" s="205" t="s">
        <v>751</v>
      </c>
      <c r="C21" s="462"/>
      <c r="D21" s="203"/>
      <c r="E21" s="203"/>
      <c r="F21" s="203"/>
      <c r="G21" s="203"/>
      <c r="H21" s="203"/>
      <c r="I21" s="203"/>
      <c r="J21" s="203"/>
      <c r="K21" s="9"/>
      <c r="L21" s="9"/>
    </row>
    <row r="22" spans="1:12" ht="18" customHeight="1">
      <c r="A22" s="521">
        <v>6</v>
      </c>
      <c r="B22" s="205" t="s">
        <v>758</v>
      </c>
      <c r="C22" s="462"/>
      <c r="D22" s="203"/>
      <c r="E22" s="203"/>
      <c r="F22" s="203"/>
      <c r="G22" s="203"/>
      <c r="H22" s="203"/>
      <c r="I22" s="203"/>
      <c r="J22" s="203"/>
      <c r="K22" s="9"/>
      <c r="L22" s="9"/>
    </row>
    <row r="23" spans="1:12" ht="18" customHeight="1">
      <c r="A23" s="521"/>
      <c r="B23" s="205" t="s">
        <v>751</v>
      </c>
      <c r="C23" s="462"/>
      <c r="D23" s="203"/>
      <c r="E23" s="203"/>
      <c r="F23" s="203"/>
      <c r="G23" s="203"/>
      <c r="H23" s="203"/>
      <c r="I23" s="203"/>
      <c r="J23" s="203"/>
      <c r="K23" s="9"/>
      <c r="L23" s="9"/>
    </row>
    <row r="24" spans="1:12" ht="18" customHeight="1">
      <c r="A24" s="521">
        <v>7</v>
      </c>
      <c r="B24" s="205" t="s">
        <v>757</v>
      </c>
      <c r="C24" s="462"/>
      <c r="D24" s="203"/>
      <c r="E24" s="203"/>
      <c r="F24" s="203"/>
      <c r="G24" s="203"/>
      <c r="H24" s="203"/>
      <c r="I24" s="203"/>
      <c r="J24" s="203"/>
      <c r="K24" s="9"/>
      <c r="L24" s="9"/>
    </row>
    <row r="25" spans="1:12" ht="18" customHeight="1">
      <c r="A25" s="521"/>
      <c r="B25" s="205" t="s">
        <v>752</v>
      </c>
      <c r="C25" s="462"/>
      <c r="D25" s="203"/>
      <c r="E25" s="203"/>
      <c r="F25" s="203"/>
      <c r="G25" s="203"/>
      <c r="H25" s="203"/>
      <c r="I25" s="203"/>
      <c r="J25" s="203"/>
      <c r="K25" s="9"/>
      <c r="L25" s="9"/>
    </row>
    <row r="26" spans="1:12" ht="18" customHeight="1">
      <c r="A26" s="521">
        <v>8</v>
      </c>
      <c r="B26" s="205" t="s">
        <v>756</v>
      </c>
      <c r="C26" s="462"/>
      <c r="D26" s="203"/>
      <c r="E26" s="203"/>
      <c r="F26" s="203"/>
      <c r="G26" s="203"/>
      <c r="H26" s="203"/>
      <c r="I26" s="203"/>
      <c r="J26" s="203"/>
      <c r="K26" s="9"/>
      <c r="L26" s="9"/>
    </row>
    <row r="27" spans="1:12" ht="18" customHeight="1">
      <c r="A27" s="521">
        <v>9</v>
      </c>
      <c r="B27" s="205" t="s">
        <v>753</v>
      </c>
      <c r="C27" s="462"/>
      <c r="D27" s="203"/>
      <c r="E27" s="203"/>
      <c r="F27" s="203"/>
      <c r="G27" s="203"/>
      <c r="H27" s="203"/>
      <c r="I27" s="203"/>
      <c r="J27" s="203"/>
      <c r="K27" s="9"/>
      <c r="L27" s="9"/>
    </row>
    <row r="28" spans="1:12" ht="18" customHeight="1">
      <c r="A28" s="521">
        <v>10</v>
      </c>
      <c r="B28" s="205" t="s">
        <v>760</v>
      </c>
      <c r="C28" s="462"/>
      <c r="D28" s="203"/>
      <c r="E28" s="203"/>
      <c r="F28" s="203"/>
      <c r="G28" s="203"/>
      <c r="H28" s="203"/>
      <c r="I28" s="203"/>
      <c r="J28" s="203"/>
      <c r="K28" s="9"/>
      <c r="L28" s="9"/>
    </row>
    <row r="29" spans="1:12" ht="18" customHeight="1">
      <c r="A29" s="521">
        <v>11</v>
      </c>
      <c r="B29" s="205" t="s">
        <v>755</v>
      </c>
      <c r="C29" s="462"/>
      <c r="D29" s="203"/>
      <c r="E29" s="203"/>
      <c r="F29" s="203"/>
      <c r="G29" s="203"/>
      <c r="H29" s="203"/>
      <c r="I29" s="203"/>
      <c r="J29" s="203"/>
      <c r="K29" s="9"/>
      <c r="L29" s="9"/>
    </row>
    <row r="30" spans="1:12" ht="18" customHeight="1" thickBot="1">
      <c r="A30" s="521"/>
      <c r="B30" s="739"/>
      <c r="C30" s="740"/>
      <c r="D30" s="741"/>
      <c r="E30" s="741"/>
      <c r="F30" s="741"/>
      <c r="G30" s="741"/>
      <c r="H30" s="741"/>
      <c r="I30" s="741"/>
      <c r="J30" s="203"/>
      <c r="K30" s="9"/>
      <c r="L30" s="9"/>
    </row>
    <row r="31" spans="1:12" ht="18" customHeight="1" thickBot="1">
      <c r="A31" s="521"/>
      <c r="B31" s="736"/>
      <c r="C31" s="737"/>
      <c r="D31" s="738"/>
      <c r="E31" s="738"/>
      <c r="F31" s="738"/>
      <c r="G31" s="738"/>
      <c r="H31" s="738"/>
      <c r="I31" s="738"/>
      <c r="J31" s="203"/>
      <c r="K31" s="9"/>
      <c r="L31" s="9"/>
    </row>
    <row r="32" spans="1:12" ht="18" customHeight="1" thickBot="1">
      <c r="A32" s="521"/>
      <c r="B32" s="736"/>
      <c r="C32" s="737"/>
      <c r="D32" s="738"/>
      <c r="E32" s="738"/>
      <c r="F32" s="738"/>
      <c r="G32" s="738"/>
      <c r="H32" s="738"/>
      <c r="I32" s="738"/>
      <c r="J32" s="203"/>
      <c r="K32" s="9"/>
      <c r="L32" s="9"/>
    </row>
    <row r="33" spans="1:12" ht="18" customHeight="1" thickBot="1">
      <c r="A33" s="521"/>
      <c r="B33" s="736"/>
      <c r="C33" s="737"/>
      <c r="D33" s="738"/>
      <c r="E33" s="738"/>
      <c r="F33" s="738"/>
      <c r="G33" s="738"/>
      <c r="H33" s="738"/>
      <c r="I33" s="738"/>
      <c r="J33" s="203"/>
      <c r="K33" s="9"/>
      <c r="L33" s="9"/>
    </row>
    <row r="34" spans="1:12" ht="18" customHeight="1" thickBot="1">
      <c r="A34" s="521"/>
      <c r="B34" s="736"/>
      <c r="C34" s="737"/>
      <c r="D34" s="738"/>
      <c r="E34" s="738"/>
      <c r="F34" s="738"/>
      <c r="G34" s="738"/>
      <c r="H34" s="738"/>
      <c r="I34" s="738"/>
      <c r="J34" s="203"/>
      <c r="K34" s="9"/>
      <c r="L34" s="9"/>
    </row>
    <row r="35" spans="1:12" ht="18" customHeight="1" thickBot="1">
      <c r="A35" s="521">
        <v>12</v>
      </c>
      <c r="B35" s="205" t="s">
        <v>126</v>
      </c>
      <c r="C35" s="462"/>
      <c r="D35" s="203"/>
      <c r="E35" s="203"/>
      <c r="F35" s="203"/>
      <c r="G35" s="203"/>
      <c r="H35" s="203"/>
      <c r="I35" s="742"/>
      <c r="J35" s="203"/>
      <c r="K35" s="9"/>
      <c r="L35" s="9"/>
    </row>
    <row r="36" spans="1:12" ht="12.2" customHeight="1">
      <c r="B36" s="217"/>
      <c r="C36" s="463" t="s">
        <v>127</v>
      </c>
      <c r="D36" s="463"/>
      <c r="E36" s="463"/>
      <c r="F36" s="463"/>
    </row>
    <row r="37" spans="1:12" ht="12.2" customHeight="1">
      <c r="C37" s="1297"/>
      <c r="D37" s="1297"/>
      <c r="E37" s="1297"/>
      <c r="F37" s="1297"/>
      <c r="G37" s="1298"/>
      <c r="H37" s="9"/>
      <c r="I37" s="9"/>
      <c r="J37" s="9"/>
    </row>
    <row r="38" spans="1:12" ht="12.2" customHeight="1">
      <c r="I38" s="146"/>
      <c r="J38" s="146"/>
    </row>
    <row r="39" spans="1:12" ht="12.2" customHeight="1">
      <c r="G39" s="146"/>
      <c r="H39" s="146"/>
      <c r="I39" s="146"/>
      <c r="J39" s="146"/>
    </row>
    <row r="40" spans="1:12" ht="12.2" customHeight="1">
      <c r="G40" s="146"/>
      <c r="H40" s="146"/>
      <c r="I40" s="146"/>
      <c r="J40" s="146"/>
    </row>
    <row r="41" spans="1:12" ht="12.2" customHeight="1">
      <c r="G41" s="146"/>
      <c r="H41" s="146"/>
      <c r="I41" s="146"/>
      <c r="J41" s="146"/>
    </row>
    <row r="42" spans="1:12" ht="12.2" customHeight="1"/>
    <row r="43" spans="1:12" ht="12.2" customHeight="1"/>
    <row r="44" spans="1:12" ht="12.2" customHeight="1"/>
    <row r="45" spans="1:12" ht="12.2" customHeight="1"/>
    <row r="46" spans="1:12" ht="12.2" customHeight="1"/>
    <row r="47" spans="1:12" ht="12.2" customHeight="1"/>
    <row r="48" spans="1:12" ht="12.2" customHeight="1"/>
    <row r="49" ht="11.85" customHeight="1"/>
  </sheetData>
  <mergeCells count="4">
    <mergeCell ref="C37:G37"/>
    <mergeCell ref="C7:E7"/>
    <mergeCell ref="F5:G5"/>
    <mergeCell ref="D3:I3"/>
  </mergeCells>
  <phoneticPr fontId="3" type="noConversion"/>
  <printOptions horizontalCentered="1" verticalCentered="1"/>
  <pageMargins left="0.5" right="0.5" top="1.18" bottom="0.61" header="0.52" footer="0.25"/>
  <pageSetup scale="86"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5057" r:id="rId5" name="Button 1">
              <controlPr defaultSize="0" print="0" autoFill="0" autoPict="0" macro="[0]!PLCOMPARISONS_Button20_Click">
                <anchor moveWithCells="1">
                  <from>
                    <xdr:col>0</xdr:col>
                    <xdr:colOff>0</xdr:colOff>
                    <xdr:row>1</xdr:row>
                    <xdr:rowOff>0</xdr:rowOff>
                  </from>
                  <to>
                    <xdr:col>1</xdr:col>
                    <xdr:colOff>723900</xdr:colOff>
                    <xdr:row>2</xdr:row>
                    <xdr:rowOff>133350</xdr:rowOff>
                  </to>
                </anchor>
              </controlPr>
            </control>
          </mc:Choice>
        </mc:AlternateContent>
        <mc:AlternateContent xmlns:mc="http://schemas.openxmlformats.org/markup-compatibility/2006">
          <mc:Choice Requires="x14">
            <control shapeId="45058" r:id="rId6" name="Button 2">
              <controlPr defaultSize="0" print="0" autoFill="0" autoPict="0" macro="[0]!print_sheet">
                <anchor moveWithCells="1">
                  <from>
                    <xdr:col>7</xdr:col>
                    <xdr:colOff>466725</xdr:colOff>
                    <xdr:row>0</xdr:row>
                    <xdr:rowOff>0</xdr:rowOff>
                  </from>
                  <to>
                    <xdr:col>9</xdr:col>
                    <xdr:colOff>133350</xdr:colOff>
                    <xdr:row>2</xdr:row>
                    <xdr:rowOff>9525</xdr:rowOff>
                  </to>
                </anchor>
              </controlPr>
            </control>
          </mc:Choice>
        </mc:AlternateContent>
      </controls>
    </mc:Choice>
  </mc:AlternateContent>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50">
    <tabColor indexed="13"/>
    <pageSetUpPr fitToPage="1"/>
  </sheetPr>
  <dimension ref="A3:L53"/>
  <sheetViews>
    <sheetView showGridLines="0" showRowColHeaders="0" view="pageLayout" zoomScaleNormal="75" workbookViewId="0">
      <selection activeCell="B3" sqref="B3"/>
    </sheetView>
  </sheetViews>
  <sheetFormatPr defaultRowHeight="12.75"/>
  <cols>
    <col min="1" max="1" width="2" style="11" bestFit="1" customWidth="1"/>
    <col min="2" max="2" width="43.140625" customWidth="1"/>
    <col min="3" max="3" width="42.7109375" customWidth="1"/>
    <col min="4" max="4" width="29.42578125" customWidth="1"/>
    <col min="5" max="5" width="6.28515625" customWidth="1"/>
    <col min="6" max="6" width="56.28515625" customWidth="1"/>
    <col min="7" max="7" width="12" customWidth="1"/>
    <col min="8" max="8" width="13" customWidth="1"/>
  </cols>
  <sheetData>
    <row r="3" spans="1:12" ht="23.25">
      <c r="A3" s="76"/>
      <c r="B3" s="460"/>
      <c r="C3" s="1262" t="str">
        <f>REPT('BASIC CLIENT INFO'!B2,1)</f>
        <v/>
      </c>
      <c r="D3" s="1262"/>
      <c r="E3" s="461"/>
      <c r="F3" s="461"/>
      <c r="G3" s="461"/>
      <c r="H3" s="461"/>
      <c r="I3" s="461"/>
    </row>
    <row r="4" spans="1:12" ht="3.75" customHeight="1">
      <c r="A4" s="76"/>
      <c r="B4" s="84"/>
    </row>
    <row r="5" spans="1:12" ht="15" customHeight="1">
      <c r="A5" s="76"/>
      <c r="B5" s="105"/>
      <c r="C5" s="36" t="str">
        <f>REPT('BASIC CLIENT INFO'!B3,1)</f>
        <v>Survey #</v>
      </c>
      <c r="D5" s="1188" t="str">
        <f>REPT('BASIC CLIENT INFO'!D3,1)</f>
        <v/>
      </c>
      <c r="E5" s="1188"/>
      <c r="I5" s="462"/>
      <c r="J5" s="203"/>
      <c r="K5" s="9"/>
      <c r="L5" s="9"/>
    </row>
    <row r="6" spans="1:12" ht="17.25" customHeight="1">
      <c r="A6" s="76"/>
      <c r="B6" s="546"/>
    </row>
    <row r="7" spans="1:12" ht="16.5" customHeight="1">
      <c r="A7" s="76"/>
      <c r="B7" s="105"/>
      <c r="C7" s="1263" t="s">
        <v>84</v>
      </c>
      <c r="D7" s="1263"/>
      <c r="E7" s="1066" t="s">
        <v>1016</v>
      </c>
    </row>
    <row r="8" spans="1:12" ht="26.25" customHeight="1">
      <c r="A8" s="76"/>
      <c r="B8" s="84"/>
      <c r="C8" s="105" t="s">
        <v>176</v>
      </c>
    </row>
    <row r="9" spans="1:12" ht="24.95" customHeight="1" thickBot="1">
      <c r="B9" s="230"/>
      <c r="C9" s="1067" t="s">
        <v>193</v>
      </c>
      <c r="D9" s="24"/>
      <c r="E9" s="24"/>
      <c r="F9" s="24"/>
    </row>
    <row r="10" spans="1:12" ht="24.95" customHeight="1" thickBot="1">
      <c r="A10" s="31"/>
      <c r="B10" s="31"/>
      <c r="C10" s="230" t="s">
        <v>643</v>
      </c>
      <c r="D10" s="24"/>
      <c r="E10" s="24"/>
      <c r="F10" s="24"/>
      <c r="G10" s="556" t="s">
        <v>129</v>
      </c>
      <c r="H10" s="557" t="s">
        <v>128</v>
      </c>
    </row>
    <row r="11" spans="1:12" ht="35.1" customHeight="1">
      <c r="A11" s="31"/>
      <c r="B11" s="31"/>
      <c r="C11" s="1147" t="s">
        <v>1049</v>
      </c>
      <c r="D11" s="548"/>
      <c r="E11" s="548"/>
      <c r="F11" s="730"/>
      <c r="G11" s="729"/>
      <c r="H11" s="549"/>
      <c r="I11" s="1160"/>
    </row>
    <row r="12" spans="1:12" ht="35.1" customHeight="1">
      <c r="A12" s="31"/>
      <c r="B12" s="31"/>
      <c r="C12" s="1149" t="s">
        <v>1028</v>
      </c>
      <c r="D12" s="461"/>
      <c r="E12" s="461"/>
      <c r="F12" s="731"/>
      <c r="G12" s="725"/>
      <c r="H12" s="550"/>
      <c r="I12" s="1160"/>
    </row>
    <row r="13" spans="1:12" ht="35.1" customHeight="1">
      <c r="A13" s="31"/>
      <c r="B13" s="31"/>
      <c r="C13" s="1152" t="s">
        <v>1029</v>
      </c>
      <c r="D13" s="551"/>
      <c r="E13" s="551"/>
      <c r="F13" s="732"/>
      <c r="G13" s="725"/>
      <c r="H13" s="550"/>
      <c r="I13" s="1160"/>
    </row>
    <row r="14" spans="1:12" ht="35.1" customHeight="1">
      <c r="A14" s="31"/>
      <c r="B14" s="31"/>
      <c r="C14" s="1152" t="s">
        <v>1030</v>
      </c>
      <c r="D14" s="551"/>
      <c r="E14" s="551"/>
      <c r="F14" s="732"/>
      <c r="G14" s="725"/>
      <c r="H14" s="550"/>
      <c r="I14" s="1160"/>
    </row>
    <row r="15" spans="1:12" ht="35.1" customHeight="1" thickBot="1">
      <c r="A15" s="31"/>
      <c r="B15" s="31"/>
      <c r="C15" s="1161" t="s">
        <v>1031</v>
      </c>
      <c r="D15" s="461"/>
      <c r="E15" s="461"/>
      <c r="F15" s="731"/>
      <c r="G15" s="725"/>
      <c r="H15" s="550"/>
      <c r="I15" s="1162">
        <v>5</v>
      </c>
    </row>
    <row r="16" spans="1:12" ht="35.1" customHeight="1">
      <c r="A16" s="31"/>
      <c r="B16" s="31"/>
      <c r="C16" s="1153" t="s">
        <v>1032</v>
      </c>
      <c r="D16" s="551"/>
      <c r="E16" s="551"/>
      <c r="F16" s="732"/>
      <c r="G16" s="725"/>
      <c r="H16" s="550"/>
      <c r="I16" s="1160"/>
    </row>
    <row r="17" spans="1:9" ht="35.1" customHeight="1">
      <c r="A17" s="31"/>
      <c r="B17" s="31"/>
      <c r="C17" s="1154" t="s">
        <v>1033</v>
      </c>
      <c r="D17" s="553"/>
      <c r="E17" s="553"/>
      <c r="F17" s="724"/>
      <c r="G17" s="725"/>
      <c r="H17" s="550"/>
      <c r="I17" s="1160"/>
    </row>
    <row r="18" spans="1:9" ht="35.1" customHeight="1">
      <c r="A18" s="31"/>
      <c r="B18" s="31"/>
      <c r="C18" s="1155" t="s">
        <v>1034</v>
      </c>
      <c r="D18" s="552"/>
      <c r="E18" s="552"/>
      <c r="F18" s="733"/>
      <c r="G18" s="725"/>
      <c r="H18" s="550"/>
      <c r="I18" s="1160"/>
    </row>
    <row r="19" spans="1:9" ht="35.1" customHeight="1">
      <c r="A19" s="31"/>
      <c r="B19" s="31"/>
      <c r="C19" s="1154" t="s">
        <v>1035</v>
      </c>
      <c r="D19" s="553"/>
      <c r="E19" s="553"/>
      <c r="F19" s="724"/>
      <c r="G19" s="725"/>
      <c r="H19" s="550"/>
      <c r="I19" s="1160"/>
    </row>
    <row r="20" spans="1:9" ht="35.1" customHeight="1" thickBot="1">
      <c r="A20" s="31"/>
      <c r="B20" s="31"/>
      <c r="C20" s="1163" t="s">
        <v>1036</v>
      </c>
      <c r="D20" s="553"/>
      <c r="E20" s="553"/>
      <c r="F20" s="724"/>
      <c r="G20" s="725"/>
      <c r="H20" s="550"/>
      <c r="I20" s="1162">
        <v>10</v>
      </c>
    </row>
    <row r="21" spans="1:9" ht="35.1" customHeight="1">
      <c r="A21" s="31" t="s">
        <v>336</v>
      </c>
      <c r="B21" s="31"/>
      <c r="C21" s="1164" t="s">
        <v>1037</v>
      </c>
      <c r="D21" s="553"/>
      <c r="E21" s="553"/>
      <c r="F21" s="724"/>
      <c r="G21" s="725"/>
      <c r="H21" s="550"/>
      <c r="I21" s="1160"/>
    </row>
    <row r="22" spans="1:9" ht="35.1" customHeight="1">
      <c r="A22" s="31"/>
      <c r="B22" s="31"/>
      <c r="C22" s="1155" t="s">
        <v>1038</v>
      </c>
      <c r="D22" s="552"/>
      <c r="E22" s="552"/>
      <c r="F22" s="733"/>
      <c r="G22" s="725"/>
      <c r="H22" s="550"/>
      <c r="I22" s="1160"/>
    </row>
    <row r="23" spans="1:9" ht="35.1" customHeight="1">
      <c r="A23" s="31"/>
      <c r="B23" s="31"/>
      <c r="C23" s="1154" t="s">
        <v>1039</v>
      </c>
      <c r="D23" s="553"/>
      <c r="E23" s="553"/>
      <c r="F23" s="724"/>
      <c r="G23" s="725"/>
      <c r="H23" s="550"/>
      <c r="I23" s="1160"/>
    </row>
    <row r="24" spans="1:9" ht="35.1" customHeight="1">
      <c r="A24" s="31"/>
      <c r="B24" s="31"/>
      <c r="C24" s="1155" t="s">
        <v>1040</v>
      </c>
      <c r="D24" s="552"/>
      <c r="E24" s="552"/>
      <c r="F24" s="733"/>
      <c r="G24" s="725"/>
      <c r="H24" s="550"/>
      <c r="I24" s="1160"/>
    </row>
    <row r="25" spans="1:9" ht="35.1" customHeight="1" thickBot="1">
      <c r="A25" s="261"/>
      <c r="B25" s="547"/>
      <c r="C25" s="1163" t="s">
        <v>1050</v>
      </c>
      <c r="D25" s="553"/>
      <c r="E25" s="553"/>
      <c r="F25" s="724"/>
      <c r="G25" s="725"/>
      <c r="H25" s="550"/>
      <c r="I25" s="1162">
        <v>15</v>
      </c>
    </row>
    <row r="26" spans="1:9" ht="35.1" customHeight="1">
      <c r="A26" s="558"/>
      <c r="B26" s="65"/>
      <c r="C26" s="1164" t="s">
        <v>1041</v>
      </c>
      <c r="D26" s="553"/>
      <c r="E26" s="553"/>
      <c r="F26" s="724"/>
      <c r="G26" s="725"/>
      <c r="H26" s="550"/>
      <c r="I26" s="1160"/>
    </row>
    <row r="27" spans="1:9" ht="35.1" customHeight="1">
      <c r="A27" s="65"/>
      <c r="B27" s="65"/>
      <c r="C27" s="1155" t="s">
        <v>1042</v>
      </c>
      <c r="D27" s="552"/>
      <c r="E27" s="552"/>
      <c r="F27" s="733"/>
      <c r="G27" s="725"/>
      <c r="H27" s="550"/>
      <c r="I27" s="1160"/>
    </row>
    <row r="28" spans="1:9" ht="35.1" customHeight="1">
      <c r="A28" s="558"/>
      <c r="C28" s="1154" t="s">
        <v>1043</v>
      </c>
      <c r="D28" s="553"/>
      <c r="E28" s="553"/>
      <c r="F28" s="724"/>
      <c r="G28" s="725"/>
      <c r="H28" s="550"/>
      <c r="I28" s="1160"/>
    </row>
    <row r="29" spans="1:9" ht="35.1" customHeight="1">
      <c r="A29" s="65"/>
      <c r="B29" s="65"/>
      <c r="C29" s="1155" t="s">
        <v>1052</v>
      </c>
      <c r="D29" s="552"/>
      <c r="E29" s="552"/>
      <c r="F29" s="733"/>
      <c r="G29" s="725"/>
      <c r="H29" s="550"/>
      <c r="I29" s="1160"/>
    </row>
    <row r="30" spans="1:9" ht="35.1" customHeight="1" thickBot="1">
      <c r="A30" s="84"/>
      <c r="B30" s="84"/>
      <c r="C30" s="1163" t="s">
        <v>1044</v>
      </c>
      <c r="D30" s="553"/>
      <c r="E30" s="553"/>
      <c r="F30" s="724"/>
      <c r="G30" s="725"/>
      <c r="H30" s="550"/>
      <c r="I30" s="1162">
        <v>20</v>
      </c>
    </row>
    <row r="31" spans="1:9" ht="35.1" customHeight="1">
      <c r="A31" s="84"/>
      <c r="B31" s="84"/>
      <c r="C31" s="1155" t="s">
        <v>1045</v>
      </c>
      <c r="D31" s="552"/>
      <c r="E31" s="552"/>
      <c r="F31" s="733"/>
      <c r="G31" s="725"/>
      <c r="H31" s="550"/>
      <c r="I31" s="1160"/>
    </row>
    <row r="32" spans="1:9" ht="35.1" customHeight="1">
      <c r="B32" s="217"/>
      <c r="C32" s="1154" t="s">
        <v>1046</v>
      </c>
      <c r="D32" s="553"/>
      <c r="E32" s="553"/>
      <c r="F32" s="724"/>
      <c r="G32" s="725"/>
      <c r="H32" s="550"/>
      <c r="I32" s="1160"/>
    </row>
    <row r="33" spans="2:10" ht="35.1" customHeight="1">
      <c r="B33" s="217"/>
      <c r="C33" s="1156" t="s">
        <v>1047</v>
      </c>
      <c r="D33" s="726"/>
      <c r="E33" s="726"/>
      <c r="F33" s="734"/>
      <c r="G33" s="725"/>
      <c r="H33" s="550"/>
      <c r="I33" s="1160"/>
    </row>
    <row r="34" spans="2:10" ht="35.1" customHeight="1">
      <c r="B34" s="217"/>
      <c r="C34" s="1156" t="s">
        <v>1048</v>
      </c>
      <c r="D34" s="726"/>
      <c r="E34" s="726"/>
      <c r="F34" s="734"/>
      <c r="G34" s="725"/>
      <c r="H34" s="550"/>
      <c r="I34" s="1160"/>
    </row>
    <row r="35" spans="2:10" ht="35.1" customHeight="1" thickBot="1">
      <c r="B35" s="217"/>
      <c r="C35" s="1157" t="s">
        <v>1054</v>
      </c>
      <c r="D35" s="727"/>
      <c r="E35" s="727"/>
      <c r="F35" s="728"/>
      <c r="G35" s="554"/>
      <c r="H35" s="555"/>
      <c r="I35" s="1162">
        <v>25</v>
      </c>
    </row>
    <row r="36" spans="2:10" ht="35.1" customHeight="1">
      <c r="B36" s="217"/>
      <c r="G36" s="735"/>
      <c r="H36" s="735"/>
    </row>
    <row r="37" spans="2:10" ht="35.1" customHeight="1">
      <c r="C37" s="230" t="s">
        <v>1051</v>
      </c>
      <c r="G37" s="735"/>
      <c r="H37" s="735"/>
    </row>
    <row r="38" spans="2:10" ht="35.1" customHeight="1">
      <c r="B38" s="217"/>
      <c r="G38" s="735"/>
      <c r="H38" s="735"/>
    </row>
    <row r="39" spans="2:10" ht="24.95" customHeight="1">
      <c r="B39" s="217"/>
    </row>
    <row r="40" spans="2:10" ht="20.100000000000001" customHeight="1">
      <c r="B40" s="217"/>
    </row>
    <row r="41" spans="2:10" ht="20.100000000000001" customHeight="1">
      <c r="B41" s="217"/>
    </row>
    <row r="42" spans="2:10" ht="20.100000000000001" customHeight="1">
      <c r="B42" s="217"/>
    </row>
    <row r="43" spans="2:10" ht="20.100000000000001" customHeight="1">
      <c r="I43" s="9"/>
      <c r="J43" s="9"/>
    </row>
    <row r="44" spans="2:10" ht="20.100000000000001" customHeight="1">
      <c r="I44" s="146"/>
      <c r="J44" s="146"/>
    </row>
    <row r="45" spans="2:10" ht="20.100000000000001" customHeight="1">
      <c r="I45" s="146"/>
      <c r="J45" s="146"/>
    </row>
    <row r="46" spans="2:10" ht="20.100000000000001" customHeight="1">
      <c r="I46" s="146"/>
      <c r="J46" s="146"/>
    </row>
    <row r="47" spans="2:10" ht="20.100000000000001" customHeight="1">
      <c r="I47" s="146"/>
      <c r="J47" s="146"/>
    </row>
    <row r="48" spans="2:10" ht="20.100000000000001" customHeight="1"/>
    <row r="49" ht="20.100000000000001" customHeight="1"/>
    <row r="50" ht="20.100000000000001" customHeight="1"/>
    <row r="51" ht="20.100000000000001" customHeight="1"/>
    <row r="52" ht="20.100000000000001" customHeight="1"/>
    <row r="53" ht="20.100000000000001" customHeight="1"/>
  </sheetData>
  <mergeCells count="3">
    <mergeCell ref="D5:E5"/>
    <mergeCell ref="C3:D3"/>
    <mergeCell ref="C7:D7"/>
  </mergeCells>
  <phoneticPr fontId="3" type="noConversion"/>
  <printOptions horizontalCentered="1" verticalCentered="1"/>
  <pageMargins left="0.5" right="0.5" top="1.18" bottom="0.61" header="0.52" footer="0.25"/>
  <pageSetup scale="45"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6081" r:id="rId5" name="Button 1">
              <controlPr defaultSize="0" print="0" autoFill="0" autoPict="0" macro="[0]!PLCOMPARISONS_Button20_Click">
                <anchor moveWithCells="1">
                  <from>
                    <xdr:col>1</xdr:col>
                    <xdr:colOff>257175</xdr:colOff>
                    <xdr:row>1</xdr:row>
                    <xdr:rowOff>57150</xdr:rowOff>
                  </from>
                  <to>
                    <xdr:col>1</xdr:col>
                    <xdr:colOff>1933575</xdr:colOff>
                    <xdr:row>4</xdr:row>
                    <xdr:rowOff>19050</xdr:rowOff>
                  </to>
                </anchor>
              </controlPr>
            </control>
          </mc:Choice>
        </mc:AlternateContent>
        <mc:AlternateContent xmlns:mc="http://schemas.openxmlformats.org/markup-compatibility/2006">
          <mc:Choice Requires="x14">
            <control shapeId="46082" r:id="rId6" name="Button 2">
              <controlPr defaultSize="0" print="0" autoFill="0" autoPict="0" macro="[0]!print_sheet">
                <anchor moveWithCells="1">
                  <from>
                    <xdr:col>7</xdr:col>
                    <xdr:colOff>76200</xdr:colOff>
                    <xdr:row>0</xdr:row>
                    <xdr:rowOff>133350</xdr:rowOff>
                  </from>
                  <to>
                    <xdr:col>8</xdr:col>
                    <xdr:colOff>590550</xdr:colOff>
                    <xdr:row>4</xdr:row>
                    <xdr:rowOff>19050</xdr:rowOff>
                  </to>
                </anchor>
              </controlPr>
            </control>
          </mc:Choice>
        </mc:AlternateContent>
      </controls>
    </mc:Choice>
  </mc:AlternateContent>
</worksheet>
</file>

<file path=xl/worksheets/sheet5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72">
    <tabColor rgb="FFFFFF00"/>
    <pageSetUpPr fitToPage="1"/>
  </sheetPr>
  <dimension ref="A1"/>
  <sheetViews>
    <sheetView view="pageLayout" zoomScaleNormal="90" workbookViewId="0"/>
  </sheetViews>
  <sheetFormatPr defaultRowHeight="12.75"/>
  <sheetData/>
  <printOptions horizontalCentered="1" verticalCentered="1"/>
  <pageMargins left="0.5" right="0.5" top="1.43" bottom="0.61" header="0.52" footer="0.25"/>
  <pageSetup scale="92" orientation="portrait" r:id="rId1"/>
  <headerFooter scaleWithDoc="0">
    <oddHeader>&amp;L&amp;G</oddHeader>
    <oddFooter>&amp;Cwww.belfieldinc.com</oddFooter>
  </headerFooter>
  <drawing r:id="rId2"/>
  <legacyDrawing r:id="rId3"/>
  <legacyDrawingHF r:id="rId4"/>
  <oleObjects>
    <mc:AlternateContent xmlns:mc="http://schemas.openxmlformats.org/markup-compatibility/2006">
      <mc:Choice Requires="x14">
        <oleObject progId="Document" shapeId="3136513" r:id="rId5">
          <objectPr defaultSize="0" autoPict="0" r:id="rId6">
            <anchor moveWithCells="1">
              <from>
                <xdr:col>0</xdr:col>
                <xdr:colOff>0</xdr:colOff>
                <xdr:row>0</xdr:row>
                <xdr:rowOff>0</xdr:rowOff>
              </from>
              <to>
                <xdr:col>8</xdr:col>
                <xdr:colOff>190500</xdr:colOff>
                <xdr:row>55</xdr:row>
                <xdr:rowOff>104775</xdr:rowOff>
              </to>
            </anchor>
          </objectPr>
        </oleObject>
      </mc:Choice>
      <mc:Fallback>
        <oleObject progId="Document" shapeId="3136513" r:id="rId5"/>
      </mc:Fallback>
    </mc:AlternateContent>
  </oleObjects>
  <mc:AlternateContent xmlns:mc="http://schemas.openxmlformats.org/markup-compatibility/2006">
    <mc:Choice Requires="x14">
      <controls>
        <mc:AlternateContent xmlns:mc="http://schemas.openxmlformats.org/markup-compatibility/2006">
          <mc:Choice Requires="x14">
            <control shapeId="3136514" r:id="rId7" name="Button 2">
              <controlPr defaultSize="0" print="0" autoFill="0" autoPict="0" macro="[0]!PLCOMPARISONS_Button20_Click">
                <anchor moveWithCells="1">
                  <from>
                    <xdr:col>0</xdr:col>
                    <xdr:colOff>76200</xdr:colOff>
                    <xdr:row>0</xdr:row>
                    <xdr:rowOff>76200</xdr:rowOff>
                  </from>
                  <to>
                    <xdr:col>2</xdr:col>
                    <xdr:colOff>104775</xdr:colOff>
                    <xdr:row>2</xdr:row>
                    <xdr:rowOff>123825</xdr:rowOff>
                  </to>
                </anchor>
              </controlPr>
            </control>
          </mc:Choice>
        </mc:AlternateContent>
        <mc:AlternateContent xmlns:mc="http://schemas.openxmlformats.org/markup-compatibility/2006">
          <mc:Choice Requires="x14">
            <control shapeId="3136515" r:id="rId8" name="Button 3">
              <controlPr defaultSize="0" print="0" autoFill="0" autoPict="0" macro="[0]!print_sheet">
                <anchor moveWithCells="1">
                  <from>
                    <xdr:col>9</xdr:col>
                    <xdr:colOff>19050</xdr:colOff>
                    <xdr:row>0</xdr:row>
                    <xdr:rowOff>19050</xdr:rowOff>
                  </from>
                  <to>
                    <xdr:col>10</xdr:col>
                    <xdr:colOff>371475</xdr:colOff>
                    <xdr:row>2</xdr:row>
                    <xdr:rowOff>85725</xdr:rowOff>
                  </to>
                </anchor>
              </controlPr>
            </control>
          </mc:Choice>
        </mc:AlternateContent>
      </controls>
    </mc:Choice>
  </mc:AlternateContent>
</worksheet>
</file>

<file path=xl/worksheets/sheet5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indexed="13"/>
    <pageSetUpPr fitToPage="1"/>
  </sheetPr>
  <dimension ref="A1:Q56"/>
  <sheetViews>
    <sheetView showGridLines="0" showRowColHeaders="0" showRuler="0" view="pageLayout" zoomScale="80" zoomScaleNormal="75" zoomScalePageLayoutView="80" workbookViewId="0"/>
  </sheetViews>
  <sheetFormatPr defaultRowHeight="12.75"/>
  <cols>
    <col min="1" max="1" width="3.42578125" style="235" customWidth="1"/>
    <col min="2" max="2" width="38.7109375" customWidth="1"/>
    <col min="3" max="5" width="6.7109375" customWidth="1"/>
    <col min="6" max="8" width="6.28515625" customWidth="1"/>
    <col min="9" max="9" width="5.140625" customWidth="1"/>
    <col min="10" max="10" width="38.7109375" customWidth="1"/>
    <col min="11" max="14" width="6.7109375" customWidth="1"/>
    <col min="15" max="15" width="12.28515625" customWidth="1"/>
    <col min="16" max="16" width="5" customWidth="1"/>
    <col min="17" max="17" width="7.85546875" customWidth="1"/>
    <col min="18" max="18" width="5.85546875" customWidth="1"/>
    <col min="19" max="19" width="6.28515625" customWidth="1"/>
  </cols>
  <sheetData>
    <row r="1" spans="1:17" ht="18">
      <c r="B1" s="264"/>
      <c r="C1" s="265"/>
      <c r="D1" s="265"/>
      <c r="E1" s="265"/>
      <c r="M1" s="265"/>
      <c r="N1" s="265"/>
      <c r="O1" s="265"/>
    </row>
    <row r="2" spans="1:17" ht="18">
      <c r="B2" s="264"/>
      <c r="C2" s="265"/>
      <c r="D2" s="265"/>
      <c r="E2" s="265"/>
      <c r="F2" s="431"/>
      <c r="G2" s="432"/>
      <c r="H2" s="431"/>
      <c r="I2" s="431"/>
      <c r="J2" s="431"/>
      <c r="K2" s="431"/>
      <c r="L2" s="431"/>
      <c r="M2" s="431"/>
      <c r="O2" s="265"/>
    </row>
    <row r="3" spans="1:17" ht="27" customHeight="1">
      <c r="B3" s="264"/>
      <c r="D3" s="518"/>
      <c r="E3" s="518"/>
      <c r="F3" s="1300" t="str">
        <f>REPT('BASIC CLIENT INFO'!B2,1)</f>
        <v/>
      </c>
      <c r="G3" s="1300"/>
      <c r="H3" s="1300"/>
      <c r="I3" s="1300"/>
      <c r="J3" s="1300"/>
      <c r="K3" s="515"/>
      <c r="L3" s="515"/>
      <c r="M3" s="464"/>
      <c r="N3" s="266"/>
      <c r="O3" s="266"/>
      <c r="P3" s="227"/>
    </row>
    <row r="4" spans="1:17" ht="5.25" customHeight="1">
      <c r="C4" s="246"/>
      <c r="D4" s="265"/>
      <c r="F4" s="431"/>
      <c r="G4" s="432"/>
      <c r="H4" s="396"/>
      <c r="I4" s="465"/>
      <c r="J4" s="466"/>
      <c r="K4" s="465"/>
      <c r="L4" s="467"/>
      <c r="M4" s="467"/>
      <c r="N4" s="468"/>
      <c r="O4" s="227"/>
      <c r="P4" s="227"/>
    </row>
    <row r="5" spans="1:17" ht="16.5" customHeight="1">
      <c r="C5" s="246"/>
      <c r="D5" s="265"/>
      <c r="F5" s="431"/>
      <c r="H5" s="36" t="str">
        <f>REPT('BASIC CLIENT INFO'!B3,1)</f>
        <v>Survey #</v>
      </c>
      <c r="I5" s="1188" t="str">
        <f>REPT('BASIC CLIENT INFO'!D3,1)</f>
        <v/>
      </c>
      <c r="J5" s="1188"/>
      <c r="M5" s="467"/>
      <c r="N5" s="468"/>
      <c r="O5" s="227"/>
      <c r="P5" s="227"/>
    </row>
    <row r="6" spans="1:17" ht="18.75" customHeight="1">
      <c r="A6" s="1302" t="s">
        <v>175</v>
      </c>
      <c r="B6" s="1302"/>
      <c r="C6" s="1303" t="s">
        <v>186</v>
      </c>
      <c r="D6" s="1303"/>
      <c r="E6" s="1303"/>
      <c r="F6" s="1303"/>
      <c r="G6" s="1303"/>
      <c r="H6" s="1303"/>
      <c r="I6" s="1303"/>
      <c r="J6" s="1303"/>
      <c r="K6" s="1303"/>
      <c r="M6" s="464"/>
      <c r="N6" s="266"/>
      <c r="O6" s="227"/>
      <c r="P6" s="227"/>
    </row>
    <row r="7" spans="1:17" ht="5.25" customHeight="1">
      <c r="B7" s="244"/>
      <c r="C7" s="90"/>
      <c r="M7" s="265"/>
      <c r="N7" s="265"/>
      <c r="O7" s="265"/>
      <c r="Q7" s="244"/>
    </row>
    <row r="8" spans="1:17" ht="15" customHeight="1"/>
    <row r="9" spans="1:17" ht="18">
      <c r="A9" s="1301" t="s">
        <v>179</v>
      </c>
      <c r="B9" s="1301"/>
      <c r="C9" s="1301"/>
      <c r="D9" s="1301"/>
      <c r="E9" s="1301"/>
      <c r="F9" s="1301"/>
      <c r="G9" s="1301"/>
      <c r="I9" s="1301" t="s">
        <v>182</v>
      </c>
      <c r="J9" s="1301"/>
      <c r="K9" s="1301"/>
      <c r="L9" s="1301"/>
      <c r="M9" s="1301"/>
      <c r="N9" s="1301"/>
      <c r="O9" s="1301"/>
    </row>
    <row r="10" spans="1:17" ht="15" customHeight="1">
      <c r="B10" s="519" t="s">
        <v>180</v>
      </c>
      <c r="I10" s="259"/>
      <c r="J10" s="222"/>
    </row>
    <row r="11" spans="1:17" ht="15" customHeight="1">
      <c r="A11" s="73">
        <v>1</v>
      </c>
      <c r="B11" s="514"/>
      <c r="C11" s="514"/>
      <c r="D11" s="262"/>
      <c r="E11" s="262"/>
      <c r="F11" s="262"/>
      <c r="G11" s="262"/>
      <c r="I11" s="73">
        <v>1</v>
      </c>
      <c r="J11" s="514"/>
      <c r="K11" s="514"/>
      <c r="L11" s="262"/>
      <c r="M11" s="262"/>
      <c r="N11" s="262"/>
      <c r="O11" s="262"/>
    </row>
    <row r="12" spans="1:17" ht="20.100000000000001" customHeight="1">
      <c r="B12" s="247"/>
      <c r="C12" s="247"/>
      <c r="I12" s="73"/>
      <c r="J12" s="247"/>
      <c r="K12" s="247"/>
    </row>
    <row r="13" spans="1:17" ht="15" customHeight="1">
      <c r="A13" s="73">
        <v>2</v>
      </c>
      <c r="B13" s="514"/>
      <c r="C13" s="514"/>
      <c r="D13" s="262"/>
      <c r="E13" s="262"/>
      <c r="F13" s="262"/>
      <c r="G13" s="262"/>
      <c r="I13" s="73">
        <v>2</v>
      </c>
      <c r="J13" s="514"/>
      <c r="K13" s="514"/>
      <c r="L13" s="262"/>
      <c r="M13" s="262"/>
      <c r="N13" s="262"/>
      <c r="O13" s="262"/>
    </row>
    <row r="14" spans="1:17" ht="20.100000000000001" customHeight="1">
      <c r="B14" s="247"/>
      <c r="C14" s="247"/>
      <c r="I14" s="73"/>
      <c r="J14" s="247"/>
      <c r="K14" s="247"/>
    </row>
    <row r="15" spans="1:17" ht="15" customHeight="1">
      <c r="A15" s="73">
        <v>3</v>
      </c>
      <c r="B15" s="514"/>
      <c r="C15" s="514"/>
      <c r="D15" s="262"/>
      <c r="E15" s="262"/>
      <c r="F15" s="262"/>
      <c r="G15" s="262"/>
      <c r="I15" s="73">
        <v>3</v>
      </c>
      <c r="J15" s="514"/>
      <c r="K15" s="514"/>
      <c r="L15" s="262"/>
      <c r="M15" s="262"/>
      <c r="N15" s="262"/>
      <c r="O15" s="262"/>
    </row>
    <row r="16" spans="1:17" ht="20.100000000000001" customHeight="1">
      <c r="B16" s="247"/>
      <c r="C16" s="247"/>
      <c r="I16" s="73"/>
      <c r="J16" s="247"/>
      <c r="K16" s="247"/>
    </row>
    <row r="17" spans="1:15" ht="15" customHeight="1">
      <c r="A17" s="73">
        <v>4</v>
      </c>
      <c r="B17" s="514"/>
      <c r="C17" s="514"/>
      <c r="D17" s="262"/>
      <c r="E17" s="262"/>
      <c r="F17" s="262"/>
      <c r="G17" s="262"/>
      <c r="I17" s="73">
        <v>4</v>
      </c>
      <c r="J17" s="514"/>
      <c r="K17" s="514"/>
      <c r="L17" s="262"/>
      <c r="M17" s="262"/>
      <c r="N17" s="262"/>
      <c r="O17" s="262"/>
    </row>
    <row r="18" spans="1:15" ht="15" customHeight="1">
      <c r="B18" s="247"/>
      <c r="C18" s="247"/>
    </row>
    <row r="19" spans="1:15" ht="18">
      <c r="A19" s="1301" t="s">
        <v>178</v>
      </c>
      <c r="B19" s="1301"/>
      <c r="C19" s="1301"/>
      <c r="D19" s="1301"/>
      <c r="E19" s="1301"/>
      <c r="F19" s="1301"/>
      <c r="G19" s="1301"/>
      <c r="I19" s="1301" t="s">
        <v>183</v>
      </c>
      <c r="J19" s="1301"/>
      <c r="K19" s="1301"/>
      <c r="L19" s="1301"/>
      <c r="M19" s="1301"/>
      <c r="N19" s="1301"/>
      <c r="O19" s="1301"/>
    </row>
    <row r="20" spans="1:15" ht="15" customHeight="1">
      <c r="B20" s="519" t="s">
        <v>181</v>
      </c>
      <c r="I20" s="259"/>
      <c r="J20" s="222"/>
    </row>
    <row r="21" spans="1:15" ht="15" customHeight="1">
      <c r="A21" s="73">
        <v>1</v>
      </c>
      <c r="B21" s="514"/>
      <c r="C21" s="514"/>
      <c r="D21" s="262"/>
      <c r="E21" s="262"/>
      <c r="F21" s="262"/>
      <c r="G21" s="262"/>
      <c r="I21" s="73">
        <v>1</v>
      </c>
      <c r="J21" s="514"/>
      <c r="K21" s="514"/>
      <c r="L21" s="262"/>
      <c r="M21" s="262"/>
      <c r="N21" s="262"/>
      <c r="O21" s="262"/>
    </row>
    <row r="22" spans="1:15" ht="20.100000000000001" customHeight="1">
      <c r="B22" s="247"/>
      <c r="C22" s="247"/>
      <c r="I22" s="73"/>
      <c r="J22" s="247"/>
      <c r="K22" s="247"/>
    </row>
    <row r="23" spans="1:15" ht="15" customHeight="1">
      <c r="A23" s="73">
        <v>2</v>
      </c>
      <c r="B23" s="514"/>
      <c r="C23" s="514"/>
      <c r="D23" s="262"/>
      <c r="E23" s="262"/>
      <c r="F23" s="262"/>
      <c r="G23" s="262"/>
      <c r="I23" s="73">
        <v>2</v>
      </c>
      <c r="J23" s="514"/>
      <c r="K23" s="514"/>
      <c r="L23" s="262"/>
      <c r="M23" s="262"/>
      <c r="N23" s="262"/>
      <c r="O23" s="262"/>
    </row>
    <row r="24" spans="1:15" ht="20.100000000000001" customHeight="1">
      <c r="B24" s="247"/>
      <c r="C24" s="247"/>
      <c r="I24" s="73"/>
      <c r="J24" s="247"/>
      <c r="K24" s="247"/>
    </row>
    <row r="25" spans="1:15" ht="15" customHeight="1">
      <c r="A25" s="73">
        <v>3</v>
      </c>
      <c r="B25" s="514"/>
      <c r="C25" s="514"/>
      <c r="D25" s="262"/>
      <c r="E25" s="262"/>
      <c r="F25" s="262"/>
      <c r="G25" s="262"/>
      <c r="I25" s="73">
        <v>3</v>
      </c>
      <c r="J25" s="514"/>
      <c r="K25" s="514"/>
      <c r="L25" s="262"/>
      <c r="M25" s="262"/>
      <c r="N25" s="262"/>
      <c r="O25" s="262"/>
    </row>
    <row r="26" spans="1:15" ht="20.100000000000001" customHeight="1">
      <c r="B26" s="247"/>
      <c r="C26" s="247"/>
      <c r="I26" s="73"/>
      <c r="J26" s="247"/>
      <c r="K26" s="247"/>
    </row>
    <row r="27" spans="1:15" ht="15" customHeight="1">
      <c r="A27" s="73">
        <v>4</v>
      </c>
      <c r="B27" s="514"/>
      <c r="C27" s="514"/>
      <c r="D27" s="262"/>
      <c r="E27" s="262"/>
      <c r="F27" s="262"/>
      <c r="G27" s="262"/>
      <c r="I27" s="73">
        <v>4</v>
      </c>
      <c r="J27" s="514"/>
      <c r="K27" s="514"/>
      <c r="L27" s="262"/>
      <c r="M27" s="262"/>
      <c r="N27" s="262"/>
      <c r="O27" s="262"/>
    </row>
    <row r="28" spans="1:15" ht="15" customHeight="1">
      <c r="B28" s="247"/>
      <c r="C28" s="247"/>
    </row>
    <row r="29" spans="1:15" ht="18">
      <c r="A29" s="520" t="s">
        <v>184</v>
      </c>
      <c r="C29" s="247"/>
    </row>
    <row r="30" spans="1:15" ht="12" customHeight="1">
      <c r="B30" s="247"/>
      <c r="C30" s="247"/>
    </row>
    <row r="31" spans="1:15" ht="15" customHeight="1">
      <c r="A31" s="73">
        <v>1</v>
      </c>
      <c r="B31" s="514"/>
      <c r="C31" s="514"/>
      <c r="D31" s="262"/>
      <c r="E31" s="262"/>
      <c r="F31" s="262"/>
      <c r="G31" s="262"/>
      <c r="H31" s="262"/>
      <c r="I31" s="262"/>
      <c r="J31" s="262"/>
      <c r="K31" s="262"/>
      <c r="L31" s="262"/>
      <c r="M31" s="262"/>
      <c r="N31" s="262"/>
      <c r="O31" s="262"/>
    </row>
    <row r="32" spans="1:15" ht="20.100000000000001" customHeight="1">
      <c r="B32" s="247"/>
      <c r="C32" s="247"/>
    </row>
    <row r="33" spans="1:15" ht="15" customHeight="1">
      <c r="A33" s="73">
        <v>2</v>
      </c>
      <c r="B33" s="514"/>
      <c r="C33" s="514"/>
      <c r="D33" s="262"/>
      <c r="E33" s="262"/>
      <c r="F33" s="262"/>
      <c r="G33" s="262"/>
      <c r="H33" s="262"/>
      <c r="I33" s="262"/>
      <c r="J33" s="262"/>
      <c r="K33" s="262"/>
      <c r="L33" s="262"/>
      <c r="M33" s="262"/>
      <c r="N33" s="262"/>
      <c r="O33" s="262"/>
    </row>
    <row r="34" spans="1:15" ht="20.100000000000001" customHeight="1">
      <c r="B34" s="247"/>
      <c r="C34" s="247"/>
    </row>
    <row r="35" spans="1:15" ht="15" customHeight="1">
      <c r="A35" s="73">
        <v>3</v>
      </c>
      <c r="B35" s="514"/>
      <c r="C35" s="514"/>
      <c r="D35" s="262"/>
      <c r="E35" s="262"/>
      <c r="F35" s="262"/>
      <c r="G35" s="262"/>
      <c r="H35" s="262"/>
      <c r="I35" s="262"/>
      <c r="J35" s="262"/>
      <c r="K35" s="262"/>
      <c r="L35" s="262"/>
      <c r="M35" s="262"/>
      <c r="N35" s="262"/>
      <c r="O35" s="262"/>
    </row>
    <row r="36" spans="1:15" ht="15" customHeight="1">
      <c r="B36" s="247"/>
      <c r="C36" s="247"/>
    </row>
    <row r="37" spans="1:15" ht="18">
      <c r="A37" s="520" t="s">
        <v>185</v>
      </c>
      <c r="C37" s="247"/>
    </row>
    <row r="38" spans="1:15" ht="15" customHeight="1">
      <c r="B38" s="247"/>
      <c r="C38" s="247"/>
    </row>
    <row r="39" spans="1:15" s="203" customFormat="1" ht="15" customHeight="1">
      <c r="A39" s="73">
        <v>1</v>
      </c>
      <c r="B39" s="516"/>
      <c r="C39" s="516"/>
      <c r="D39" s="517"/>
      <c r="E39" s="517"/>
      <c r="F39" s="517"/>
      <c r="G39" s="517"/>
      <c r="H39" s="517"/>
      <c r="I39" s="517"/>
      <c r="J39" s="517"/>
      <c r="K39" s="517"/>
      <c r="L39" s="517"/>
      <c r="M39" s="517"/>
      <c r="N39" s="517"/>
      <c r="O39" s="517"/>
    </row>
    <row r="40" spans="1:15" ht="20.100000000000001" customHeight="1"/>
    <row r="41" spans="1:15" ht="15" customHeight="1">
      <c r="A41" s="73">
        <v>2</v>
      </c>
      <c r="B41" s="262"/>
      <c r="C41" s="262"/>
      <c r="D41" s="262"/>
      <c r="E41" s="262"/>
      <c r="F41" s="262"/>
      <c r="G41" s="262"/>
      <c r="H41" s="262"/>
      <c r="I41" s="262"/>
      <c r="J41" s="262"/>
      <c r="K41" s="262"/>
      <c r="L41" s="262"/>
      <c r="M41" s="262"/>
      <c r="N41" s="262"/>
      <c r="O41" s="262"/>
    </row>
    <row r="42" spans="1:15" ht="20.100000000000001" customHeight="1"/>
    <row r="43" spans="1:15" ht="15" customHeight="1">
      <c r="A43" s="73">
        <v>3</v>
      </c>
      <c r="B43" s="262"/>
      <c r="C43" s="262"/>
      <c r="D43" s="262"/>
      <c r="E43" s="262"/>
      <c r="F43" s="262"/>
      <c r="G43" s="262"/>
      <c r="H43" s="262"/>
      <c r="I43" s="262"/>
      <c r="J43" s="262"/>
      <c r="K43" s="262"/>
      <c r="L43" s="262"/>
      <c r="M43" s="262"/>
      <c r="N43" s="262"/>
      <c r="O43" s="262"/>
    </row>
    <row r="44" spans="1:15" ht="15" customHeight="1"/>
    <row r="45" spans="1:15" ht="15" customHeight="1"/>
    <row r="46" spans="1:15" ht="15" customHeight="1">
      <c r="B46" s="246"/>
    </row>
    <row r="47" spans="1:15">
      <c r="B47" s="246"/>
    </row>
    <row r="48" spans="1:15">
      <c r="B48" s="246"/>
    </row>
    <row r="49" spans="2:2">
      <c r="B49" s="246"/>
    </row>
    <row r="50" spans="2:2">
      <c r="B50" s="246"/>
    </row>
    <row r="51" spans="2:2">
      <c r="B51" s="246"/>
    </row>
    <row r="52" spans="2:2">
      <c r="B52" s="246"/>
    </row>
    <row r="53" spans="2:2">
      <c r="B53" s="246"/>
    </row>
    <row r="54" spans="2:2">
      <c r="B54" s="246"/>
    </row>
    <row r="55" spans="2:2">
      <c r="B55" s="246"/>
    </row>
    <row r="56" spans="2:2">
      <c r="B56" s="246"/>
    </row>
  </sheetData>
  <mergeCells count="8">
    <mergeCell ref="F3:J3"/>
    <mergeCell ref="A9:G9"/>
    <mergeCell ref="A19:G19"/>
    <mergeCell ref="I19:O19"/>
    <mergeCell ref="A6:B6"/>
    <mergeCell ref="I9:O9"/>
    <mergeCell ref="I5:J5"/>
    <mergeCell ref="C6:K6"/>
  </mergeCells>
  <phoneticPr fontId="3" type="noConversion"/>
  <printOptions horizontalCentered="1" verticalCentered="1"/>
  <pageMargins left="0.5" right="0.5" top="1.43" bottom="0.61" header="0.52" footer="0.25"/>
  <pageSetup scale="67"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7105" r:id="rId5" name="Button 1">
              <controlPr defaultSize="0" print="0" autoFill="0" autoPict="0" macro="[0]!PLCOMPARISONS_Button20_Click">
                <anchor moveWithCells="1">
                  <from>
                    <xdr:col>0</xdr:col>
                    <xdr:colOff>19050</xdr:colOff>
                    <xdr:row>0</xdr:row>
                    <xdr:rowOff>28575</xdr:rowOff>
                  </from>
                  <to>
                    <xdr:col>1</xdr:col>
                    <xdr:colOff>1343025</xdr:colOff>
                    <xdr:row>1</xdr:row>
                    <xdr:rowOff>190500</xdr:rowOff>
                  </to>
                </anchor>
              </controlPr>
            </control>
          </mc:Choice>
        </mc:AlternateContent>
        <mc:AlternateContent xmlns:mc="http://schemas.openxmlformats.org/markup-compatibility/2006">
          <mc:Choice Requires="x14">
            <control shapeId="47106" r:id="rId6" name="Button 2">
              <controlPr defaultSize="0" print="0" autoFill="0" autoPict="0" macro="[0]!print_sheet">
                <anchor moveWithCells="1">
                  <from>
                    <xdr:col>13</xdr:col>
                    <xdr:colOff>419100</xdr:colOff>
                    <xdr:row>0</xdr:row>
                    <xdr:rowOff>161925</xdr:rowOff>
                  </from>
                  <to>
                    <xdr:col>15</xdr:col>
                    <xdr:colOff>247650</xdr:colOff>
                    <xdr:row>2</xdr:row>
                    <xdr:rowOff>180975</xdr:rowOff>
                  </to>
                </anchor>
              </controlPr>
            </control>
          </mc:Choice>
        </mc:AlternateContent>
      </controls>
    </mc:Choice>
  </mc:AlternateContent>
</worksheet>
</file>

<file path=xl/worksheets/sheet5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indexed="13"/>
    <pageSetUpPr fitToPage="1"/>
  </sheetPr>
  <dimension ref="A1:Q56"/>
  <sheetViews>
    <sheetView showGridLines="0" showRowColHeaders="0" showRuler="0" view="pageLayout" zoomScaleNormal="75" workbookViewId="0"/>
  </sheetViews>
  <sheetFormatPr defaultRowHeight="12.75"/>
  <cols>
    <col min="1" max="1" width="3.42578125" style="235" customWidth="1"/>
    <col min="2" max="2" width="38.7109375" customWidth="1"/>
    <col min="3" max="5" width="6.7109375" customWidth="1"/>
    <col min="6" max="8" width="6.28515625" customWidth="1"/>
    <col min="9" max="9" width="5.140625" customWidth="1"/>
    <col min="10" max="10" width="38.7109375" customWidth="1"/>
    <col min="11" max="14" width="6.7109375" customWidth="1"/>
    <col min="15" max="15" width="12.28515625" customWidth="1"/>
    <col min="16" max="16" width="5" customWidth="1"/>
    <col min="17" max="17" width="7.85546875" customWidth="1"/>
    <col min="18" max="18" width="5.85546875" customWidth="1"/>
    <col min="19" max="19" width="6.28515625" customWidth="1"/>
  </cols>
  <sheetData>
    <row r="1" spans="1:17" ht="18">
      <c r="B1" s="264"/>
      <c r="C1" s="265"/>
      <c r="D1" s="265"/>
      <c r="E1" s="265"/>
      <c r="M1" s="265"/>
      <c r="N1" s="265"/>
      <c r="O1" s="265"/>
    </row>
    <row r="2" spans="1:17" ht="18">
      <c r="B2" s="264"/>
      <c r="C2" s="265"/>
      <c r="D2" s="265"/>
      <c r="E2" s="265"/>
      <c r="F2" s="431"/>
      <c r="G2" s="432"/>
      <c r="H2" s="431"/>
      <c r="I2" s="431"/>
      <c r="J2" s="431"/>
      <c r="K2" s="431"/>
      <c r="L2" s="431"/>
      <c r="M2" s="431"/>
      <c r="O2" s="265"/>
    </row>
    <row r="3" spans="1:17" ht="27" customHeight="1">
      <c r="B3" s="264"/>
      <c r="D3" s="518"/>
      <c r="E3" s="518"/>
      <c r="F3" s="1300" t="str">
        <f>REPT('BASIC CLIENT INFO'!B2,1)</f>
        <v/>
      </c>
      <c r="G3" s="1300"/>
      <c r="H3" s="1300"/>
      <c r="I3" s="1300"/>
      <c r="J3" s="1300"/>
      <c r="K3" s="515"/>
      <c r="L3" s="515"/>
      <c r="M3" s="464"/>
      <c r="N3" s="266"/>
      <c r="O3" s="266"/>
      <c r="P3" s="227"/>
    </row>
    <row r="4" spans="1:17" ht="5.25" customHeight="1">
      <c r="C4" s="246"/>
      <c r="D4" s="265"/>
      <c r="F4" s="431"/>
      <c r="G4" s="432"/>
      <c r="H4" s="396"/>
      <c r="I4" s="465"/>
      <c r="J4" s="466"/>
      <c r="K4" s="465"/>
      <c r="L4" s="467"/>
      <c r="M4" s="467"/>
      <c r="N4" s="468"/>
      <c r="O4" s="227"/>
      <c r="P4" s="227"/>
    </row>
    <row r="5" spans="1:17" ht="16.5" customHeight="1">
      <c r="C5" s="246"/>
      <c r="D5" s="265"/>
      <c r="F5" s="431"/>
      <c r="H5" s="36" t="str">
        <f>REPT('BASIC CLIENT INFO'!B3,1)</f>
        <v>Survey #</v>
      </c>
      <c r="I5" s="1188" t="str">
        <f>REPT('BASIC CLIENT INFO'!D3,1)</f>
        <v/>
      </c>
      <c r="J5" s="1188"/>
      <c r="M5" s="467"/>
      <c r="N5" s="468"/>
      <c r="O5" s="227"/>
      <c r="P5" s="227"/>
    </row>
    <row r="6" spans="1:17" ht="18.75" customHeight="1">
      <c r="A6" s="1302" t="s">
        <v>175</v>
      </c>
      <c r="B6" s="1302"/>
      <c r="C6" s="1303" t="s">
        <v>187</v>
      </c>
      <c r="D6" s="1303"/>
      <c r="E6" s="1303"/>
      <c r="F6" s="1303"/>
      <c r="G6" s="1303"/>
      <c r="H6" s="1303"/>
      <c r="I6" s="1303"/>
      <c r="J6" s="1303"/>
      <c r="K6" s="1303"/>
      <c r="M6" s="464"/>
      <c r="N6" s="266"/>
      <c r="O6" s="227"/>
      <c r="P6" s="227"/>
    </row>
    <row r="7" spans="1:17" ht="5.25" customHeight="1">
      <c r="B7" s="244"/>
      <c r="C7" s="90"/>
      <c r="M7" s="265"/>
      <c r="N7" s="265"/>
      <c r="O7" s="265"/>
      <c r="Q7" s="244"/>
    </row>
    <row r="8" spans="1:17" ht="15" customHeight="1"/>
    <row r="9" spans="1:17" ht="18">
      <c r="A9" s="1301" t="s">
        <v>188</v>
      </c>
      <c r="B9" s="1301"/>
      <c r="C9" s="1301"/>
      <c r="D9" s="1301"/>
      <c r="E9" s="1301"/>
      <c r="F9" s="1301"/>
      <c r="G9" s="1301"/>
      <c r="I9" s="1301" t="s">
        <v>182</v>
      </c>
      <c r="J9" s="1301"/>
      <c r="K9" s="1301"/>
      <c r="L9" s="1301"/>
      <c r="M9" s="1301"/>
      <c r="N9" s="1301"/>
      <c r="O9" s="1301"/>
    </row>
    <row r="10" spans="1:17" ht="15" customHeight="1">
      <c r="B10" s="519" t="s">
        <v>180</v>
      </c>
      <c r="I10" s="259"/>
      <c r="J10" s="222"/>
    </row>
    <row r="11" spans="1:17" ht="15" customHeight="1">
      <c r="A11" s="73">
        <v>1</v>
      </c>
      <c r="B11" s="514"/>
      <c r="C11" s="514"/>
      <c r="D11" s="262"/>
      <c r="E11" s="262"/>
      <c r="F11" s="262"/>
      <c r="G11" s="262"/>
      <c r="I11" s="73">
        <v>1</v>
      </c>
      <c r="J11" s="514"/>
      <c r="K11" s="514"/>
      <c r="L11" s="262"/>
      <c r="M11" s="262"/>
      <c r="N11" s="262"/>
      <c r="O11" s="262"/>
    </row>
    <row r="12" spans="1:17" ht="20.100000000000001" customHeight="1">
      <c r="B12" s="247"/>
      <c r="C12" s="247"/>
      <c r="I12" s="73"/>
      <c r="J12" s="247"/>
      <c r="K12" s="247"/>
    </row>
    <row r="13" spans="1:17" ht="15" customHeight="1">
      <c r="A13" s="73">
        <v>2</v>
      </c>
      <c r="B13" s="514"/>
      <c r="C13" s="514"/>
      <c r="D13" s="262"/>
      <c r="E13" s="262"/>
      <c r="F13" s="262"/>
      <c r="G13" s="262"/>
      <c r="I13" s="73">
        <v>2</v>
      </c>
      <c r="J13" s="514"/>
      <c r="K13" s="514"/>
      <c r="L13" s="262"/>
      <c r="M13" s="262"/>
      <c r="N13" s="262"/>
      <c r="O13" s="262"/>
    </row>
    <row r="14" spans="1:17" ht="20.100000000000001" customHeight="1">
      <c r="B14" s="247"/>
      <c r="C14" s="247"/>
      <c r="I14" s="73"/>
      <c r="J14" s="247"/>
      <c r="K14" s="247"/>
    </row>
    <row r="15" spans="1:17" ht="15" customHeight="1">
      <c r="A15" s="73">
        <v>3</v>
      </c>
      <c r="B15" s="514"/>
      <c r="C15" s="514"/>
      <c r="D15" s="262"/>
      <c r="E15" s="262"/>
      <c r="F15" s="262"/>
      <c r="G15" s="262"/>
      <c r="I15" s="73">
        <v>3</v>
      </c>
      <c r="J15" s="514"/>
      <c r="K15" s="514"/>
      <c r="L15" s="262"/>
      <c r="M15" s="262"/>
      <c r="N15" s="262"/>
      <c r="O15" s="262"/>
    </row>
    <row r="16" spans="1:17" ht="20.100000000000001" customHeight="1">
      <c r="B16" s="247"/>
      <c r="C16" s="247"/>
      <c r="I16" s="73"/>
      <c r="J16" s="247"/>
      <c r="K16" s="247"/>
    </row>
    <row r="17" spans="1:15" ht="15" customHeight="1">
      <c r="A17" s="73">
        <v>4</v>
      </c>
      <c r="B17" s="514"/>
      <c r="C17" s="514"/>
      <c r="D17" s="262"/>
      <c r="E17" s="262"/>
      <c r="F17" s="262"/>
      <c r="G17" s="262"/>
      <c r="I17" s="73">
        <v>4</v>
      </c>
      <c r="J17" s="514"/>
      <c r="K17" s="514"/>
      <c r="L17" s="262"/>
      <c r="M17" s="262"/>
      <c r="N17" s="262"/>
      <c r="O17" s="262"/>
    </row>
    <row r="18" spans="1:15" ht="15" customHeight="1">
      <c r="B18" s="247"/>
      <c r="C18" s="247"/>
    </row>
    <row r="19" spans="1:15" ht="18">
      <c r="A19" s="1301" t="s">
        <v>189</v>
      </c>
      <c r="B19" s="1301"/>
      <c r="C19" s="1301"/>
      <c r="D19" s="1301"/>
      <c r="E19" s="1301"/>
      <c r="F19" s="1301"/>
      <c r="G19" s="1301"/>
      <c r="I19" s="1301" t="s">
        <v>183</v>
      </c>
      <c r="J19" s="1301"/>
      <c r="K19" s="1301"/>
      <c r="L19" s="1301"/>
      <c r="M19" s="1301"/>
      <c r="N19" s="1301"/>
      <c r="O19" s="1301"/>
    </row>
    <row r="20" spans="1:15" ht="15" customHeight="1">
      <c r="B20" s="519" t="s">
        <v>181</v>
      </c>
      <c r="I20" s="259"/>
      <c r="J20" s="222"/>
    </row>
    <row r="21" spans="1:15" ht="15" customHeight="1">
      <c r="A21" s="73">
        <v>1</v>
      </c>
      <c r="B21" s="514"/>
      <c r="C21" s="514"/>
      <c r="D21" s="262"/>
      <c r="E21" s="262"/>
      <c r="F21" s="262"/>
      <c r="G21" s="262"/>
      <c r="I21" s="73">
        <v>1</v>
      </c>
      <c r="J21" s="514"/>
      <c r="K21" s="514"/>
      <c r="L21" s="262"/>
      <c r="M21" s="262"/>
      <c r="N21" s="262"/>
      <c r="O21" s="262"/>
    </row>
    <row r="22" spans="1:15" ht="20.100000000000001" customHeight="1">
      <c r="B22" s="247"/>
      <c r="C22" s="247"/>
      <c r="I22" s="73"/>
      <c r="J22" s="247"/>
      <c r="K22" s="247"/>
    </row>
    <row r="23" spans="1:15" ht="15" customHeight="1">
      <c r="A23" s="73">
        <v>2</v>
      </c>
      <c r="B23" s="514"/>
      <c r="C23" s="514"/>
      <c r="D23" s="262"/>
      <c r="E23" s="262"/>
      <c r="F23" s="262"/>
      <c r="G23" s="262"/>
      <c r="I23" s="73">
        <v>2</v>
      </c>
      <c r="J23" s="514"/>
      <c r="K23" s="514"/>
      <c r="L23" s="262"/>
      <c r="M23" s="262"/>
      <c r="N23" s="262"/>
      <c r="O23" s="262"/>
    </row>
    <row r="24" spans="1:15" ht="20.100000000000001" customHeight="1">
      <c r="B24" s="247"/>
      <c r="C24" s="247"/>
      <c r="I24" s="73"/>
      <c r="J24" s="247"/>
      <c r="K24" s="247"/>
    </row>
    <row r="25" spans="1:15" ht="15" customHeight="1">
      <c r="A25" s="73">
        <v>3</v>
      </c>
      <c r="B25" s="514"/>
      <c r="C25" s="514"/>
      <c r="D25" s="262"/>
      <c r="E25" s="262"/>
      <c r="F25" s="262"/>
      <c r="G25" s="262"/>
      <c r="I25" s="73">
        <v>3</v>
      </c>
      <c r="J25" s="514"/>
      <c r="K25" s="514"/>
      <c r="L25" s="262"/>
      <c r="M25" s="262"/>
      <c r="N25" s="262"/>
      <c r="O25" s="262"/>
    </row>
    <row r="26" spans="1:15" ht="20.100000000000001" customHeight="1">
      <c r="B26" s="247"/>
      <c r="C26" s="247"/>
      <c r="I26" s="73"/>
      <c r="J26" s="247"/>
      <c r="K26" s="247"/>
    </row>
    <row r="27" spans="1:15" ht="15" customHeight="1">
      <c r="A27" s="73">
        <v>4</v>
      </c>
      <c r="B27" s="514"/>
      <c r="C27" s="514"/>
      <c r="D27" s="262"/>
      <c r="E27" s="262"/>
      <c r="F27" s="262"/>
      <c r="G27" s="262"/>
      <c r="I27" s="73">
        <v>4</v>
      </c>
      <c r="J27" s="514"/>
      <c r="K27" s="514"/>
      <c r="L27" s="262"/>
      <c r="M27" s="262"/>
      <c r="N27" s="262"/>
      <c r="O27" s="262"/>
    </row>
    <row r="28" spans="1:15" ht="15" customHeight="1">
      <c r="B28" s="247"/>
      <c r="C28" s="247"/>
    </row>
    <row r="29" spans="1:15" ht="18">
      <c r="A29" s="520" t="s">
        <v>190</v>
      </c>
      <c r="C29" s="247"/>
    </row>
    <row r="30" spans="1:15" ht="12" customHeight="1">
      <c r="B30" s="247"/>
      <c r="C30" s="247"/>
    </row>
    <row r="31" spans="1:15" ht="15" customHeight="1">
      <c r="A31" s="73">
        <v>1</v>
      </c>
      <c r="B31" s="514"/>
      <c r="C31" s="514"/>
      <c r="D31" s="262"/>
      <c r="E31" s="262"/>
      <c r="F31" s="262"/>
      <c r="G31" s="262"/>
      <c r="H31" s="262"/>
      <c r="I31" s="262"/>
      <c r="J31" s="262"/>
      <c r="K31" s="262"/>
      <c r="L31" s="262"/>
      <c r="M31" s="262"/>
      <c r="N31" s="262"/>
      <c r="O31" s="262"/>
    </row>
    <row r="32" spans="1:15" ht="20.100000000000001" customHeight="1">
      <c r="B32" s="247"/>
      <c r="C32" s="247"/>
    </row>
    <row r="33" spans="1:15" ht="15" customHeight="1">
      <c r="A33" s="73">
        <v>2</v>
      </c>
      <c r="B33" s="514"/>
      <c r="C33" s="514"/>
      <c r="D33" s="262"/>
      <c r="E33" s="262"/>
      <c r="F33" s="262"/>
      <c r="G33" s="262"/>
      <c r="H33" s="262"/>
      <c r="I33" s="262"/>
      <c r="J33" s="262"/>
      <c r="K33" s="262"/>
      <c r="L33" s="262"/>
      <c r="M33" s="262"/>
      <c r="N33" s="262"/>
      <c r="O33" s="262"/>
    </row>
    <row r="34" spans="1:15" ht="20.100000000000001" customHeight="1">
      <c r="B34" s="247"/>
      <c r="C34" s="247"/>
    </row>
    <row r="35" spans="1:15" ht="15" customHeight="1">
      <c r="A35" s="73">
        <v>3</v>
      </c>
      <c r="B35" s="514"/>
      <c r="C35" s="514"/>
      <c r="D35" s="262"/>
      <c r="E35" s="262"/>
      <c r="F35" s="262"/>
      <c r="G35" s="262"/>
      <c r="H35" s="262"/>
      <c r="I35" s="262"/>
      <c r="J35" s="262"/>
      <c r="K35" s="262"/>
      <c r="L35" s="262"/>
      <c r="M35" s="262"/>
      <c r="N35" s="262"/>
      <c r="O35" s="262"/>
    </row>
    <row r="36" spans="1:15" ht="15" customHeight="1">
      <c r="B36" s="247"/>
      <c r="C36" s="247"/>
    </row>
    <row r="37" spans="1:15" ht="18">
      <c r="A37" s="520" t="s">
        <v>191</v>
      </c>
      <c r="C37" s="247"/>
    </row>
    <row r="38" spans="1:15" ht="15" customHeight="1">
      <c r="B38" s="247"/>
      <c r="C38" s="247"/>
    </row>
    <row r="39" spans="1:15" s="203" customFormat="1" ht="15" customHeight="1">
      <c r="A39" s="73">
        <v>1</v>
      </c>
      <c r="B39" s="516"/>
      <c r="C39" s="516"/>
      <c r="D39" s="517"/>
      <c r="E39" s="517"/>
      <c r="F39" s="517"/>
      <c r="G39" s="517"/>
      <c r="H39" s="517"/>
      <c r="I39" s="517"/>
      <c r="J39" s="517"/>
      <c r="K39" s="517"/>
      <c r="L39" s="517"/>
      <c r="M39" s="517"/>
      <c r="N39" s="517"/>
      <c r="O39" s="517"/>
    </row>
    <row r="40" spans="1:15" ht="20.100000000000001" customHeight="1"/>
    <row r="41" spans="1:15" ht="15" customHeight="1">
      <c r="A41" s="73">
        <v>2</v>
      </c>
      <c r="B41" s="262"/>
      <c r="C41" s="262"/>
      <c r="D41" s="262"/>
      <c r="E41" s="262"/>
      <c r="F41" s="262"/>
      <c r="G41" s="262"/>
      <c r="H41" s="262"/>
      <c r="I41" s="262"/>
      <c r="J41" s="262"/>
      <c r="K41" s="262"/>
      <c r="L41" s="262"/>
      <c r="M41" s="262"/>
      <c r="N41" s="262"/>
      <c r="O41" s="262"/>
    </row>
    <row r="42" spans="1:15" ht="20.100000000000001" customHeight="1"/>
    <row r="43" spans="1:15" ht="15" customHeight="1">
      <c r="A43" s="73">
        <v>3</v>
      </c>
      <c r="B43" s="262"/>
      <c r="C43" s="262"/>
      <c r="D43" s="262"/>
      <c r="E43" s="262"/>
      <c r="F43" s="262"/>
      <c r="G43" s="262"/>
      <c r="H43" s="262"/>
      <c r="I43" s="262"/>
      <c r="J43" s="262"/>
      <c r="K43" s="262"/>
      <c r="L43" s="262"/>
      <c r="M43" s="262"/>
      <c r="N43" s="262"/>
      <c r="O43" s="262"/>
    </row>
    <row r="44" spans="1:15" ht="15" customHeight="1"/>
    <row r="45" spans="1:15" ht="15" customHeight="1"/>
    <row r="46" spans="1:15" ht="15" customHeight="1">
      <c r="B46" s="246"/>
    </row>
    <row r="47" spans="1:15">
      <c r="B47" s="246"/>
    </row>
    <row r="48" spans="1:15">
      <c r="B48" s="246"/>
    </row>
    <row r="49" spans="2:2">
      <c r="B49" s="246"/>
    </row>
    <row r="50" spans="2:2">
      <c r="B50" s="246"/>
    </row>
    <row r="51" spans="2:2">
      <c r="B51" s="246"/>
    </row>
    <row r="52" spans="2:2">
      <c r="B52" s="246"/>
    </row>
    <row r="53" spans="2:2">
      <c r="B53" s="246"/>
    </row>
    <row r="54" spans="2:2">
      <c r="B54" s="246"/>
    </row>
    <row r="55" spans="2:2">
      <c r="B55" s="246"/>
    </row>
    <row r="56" spans="2:2">
      <c r="B56" s="246"/>
    </row>
  </sheetData>
  <mergeCells count="8">
    <mergeCell ref="F3:J3"/>
    <mergeCell ref="A9:G9"/>
    <mergeCell ref="A19:G19"/>
    <mergeCell ref="I19:O19"/>
    <mergeCell ref="A6:B6"/>
    <mergeCell ref="I9:O9"/>
    <mergeCell ref="I5:J5"/>
    <mergeCell ref="C6:K6"/>
  </mergeCells>
  <phoneticPr fontId="3" type="noConversion"/>
  <printOptions horizontalCentered="1" verticalCentered="1"/>
  <pageMargins left="0.5" right="0.5" top="1.43" bottom="0.61" header="0.52" footer="0.25"/>
  <pageSetup scale="67"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PLCOMPARISONS_Button20_Click">
                <anchor moveWithCells="1">
                  <from>
                    <xdr:col>0</xdr:col>
                    <xdr:colOff>19050</xdr:colOff>
                    <xdr:row>0</xdr:row>
                    <xdr:rowOff>28575</xdr:rowOff>
                  </from>
                  <to>
                    <xdr:col>1</xdr:col>
                    <xdr:colOff>1228725</xdr:colOff>
                    <xdr:row>1</xdr:row>
                    <xdr:rowOff>133350</xdr:rowOff>
                  </to>
                </anchor>
              </controlPr>
            </control>
          </mc:Choice>
        </mc:AlternateContent>
        <mc:AlternateContent xmlns:mc="http://schemas.openxmlformats.org/markup-compatibility/2006">
          <mc:Choice Requires="x14">
            <control shapeId="48130" r:id="rId6" name="Button 2">
              <controlPr defaultSize="0" print="0" autoFill="0" autoPict="0" macro="[0]!print_sheet">
                <anchor moveWithCells="1">
                  <from>
                    <xdr:col>13</xdr:col>
                    <xdr:colOff>228600</xdr:colOff>
                    <xdr:row>0</xdr:row>
                    <xdr:rowOff>104775</xdr:rowOff>
                  </from>
                  <to>
                    <xdr:col>15</xdr:col>
                    <xdr:colOff>257175</xdr:colOff>
                    <xdr:row>2</xdr:row>
                    <xdr:rowOff>104775</xdr:rowOff>
                  </to>
                </anchor>
              </controlPr>
            </control>
          </mc:Choice>
        </mc:AlternateContent>
      </controls>
    </mc:Choice>
  </mc:AlternateContent>
</worksheet>
</file>

<file path=xl/worksheets/sheet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62">
    <tabColor indexed="13"/>
    <pageSetUpPr fitToPage="1"/>
  </sheetPr>
  <dimension ref="A1:Q54"/>
  <sheetViews>
    <sheetView showGridLines="0" showRowColHeaders="0" showRuler="0" view="pageLayout" zoomScale="80" zoomScaleNormal="75" zoomScalePageLayoutView="80" workbookViewId="0"/>
  </sheetViews>
  <sheetFormatPr defaultRowHeight="15"/>
  <cols>
    <col min="1" max="1" width="4.140625" style="521" customWidth="1"/>
    <col min="2" max="2" width="50.7109375" customWidth="1"/>
    <col min="3" max="3" width="6.7109375" customWidth="1"/>
    <col min="4" max="4" width="4.28515625" customWidth="1"/>
    <col min="5" max="5" width="6.7109375" hidden="1" customWidth="1"/>
    <col min="6" max="6" width="6.28515625" customWidth="1"/>
    <col min="7" max="7" width="4.42578125" customWidth="1"/>
    <col min="8" max="8" width="6.140625" hidden="1" customWidth="1"/>
    <col min="9" max="9" width="5.140625" style="521" hidden="1" customWidth="1"/>
    <col min="10" max="10" width="50.28515625" customWidth="1"/>
    <col min="11" max="14" width="6.7109375" customWidth="1"/>
    <col min="15" max="15" width="12.28515625" customWidth="1"/>
    <col min="16" max="16" width="5" customWidth="1"/>
    <col min="17" max="17" width="7.85546875" customWidth="1"/>
    <col min="18" max="18" width="5.85546875" customWidth="1"/>
    <col min="19" max="19" width="6.28515625" customWidth="1"/>
  </cols>
  <sheetData>
    <row r="1" spans="1:17" ht="18">
      <c r="B1" s="264"/>
      <c r="C1" s="265"/>
      <c r="D1" s="265"/>
      <c r="E1" s="265"/>
      <c r="M1" s="265"/>
      <c r="N1" s="265"/>
      <c r="O1" s="265"/>
    </row>
    <row r="2" spans="1:17" ht="18">
      <c r="B2" s="264"/>
      <c r="C2" s="265"/>
      <c r="D2" s="265"/>
      <c r="E2" s="265"/>
      <c r="F2" s="431"/>
      <c r="G2" s="432"/>
      <c r="H2" s="431"/>
      <c r="I2" s="680"/>
      <c r="J2" s="431"/>
      <c r="K2" s="431"/>
      <c r="L2" s="431"/>
      <c r="M2" s="431"/>
      <c r="O2" s="265"/>
    </row>
    <row r="3" spans="1:17" ht="27" customHeight="1">
      <c r="B3" s="264"/>
      <c r="D3" s="518"/>
      <c r="E3" s="518"/>
      <c r="F3" s="1300" t="str">
        <f>REPT('BASIC CLIENT INFO'!B2,1)</f>
        <v/>
      </c>
      <c r="G3" s="1300"/>
      <c r="H3" s="1300"/>
      <c r="I3" s="1300"/>
      <c r="J3" s="1300"/>
      <c r="K3" s="515"/>
      <c r="L3" s="515"/>
      <c r="M3" s="464"/>
      <c r="N3" s="266"/>
      <c r="O3" s="266"/>
      <c r="P3" s="227"/>
    </row>
    <row r="4" spans="1:17" ht="5.25" customHeight="1">
      <c r="C4" s="246"/>
      <c r="D4" s="265"/>
      <c r="F4" s="431"/>
      <c r="G4" s="432"/>
      <c r="H4" s="396"/>
      <c r="I4" s="680"/>
      <c r="J4" s="466"/>
      <c r="K4" s="465"/>
      <c r="L4" s="467"/>
      <c r="M4" s="467"/>
      <c r="N4" s="468"/>
      <c r="O4" s="227"/>
      <c r="P4" s="227"/>
    </row>
    <row r="5" spans="1:17" ht="16.5" customHeight="1">
      <c r="C5" s="246"/>
      <c r="D5" s="265"/>
      <c r="F5" s="431"/>
      <c r="H5" s="36" t="str">
        <f>REPT('BASIC CLIENT INFO'!B3,1)</f>
        <v>Survey #</v>
      </c>
      <c r="I5" s="1188" t="str">
        <f>REPT('BASIC CLIENT INFO'!D3,1)</f>
        <v/>
      </c>
      <c r="J5" s="1188"/>
      <c r="M5" s="467"/>
      <c r="N5" s="468"/>
      <c r="O5" s="227"/>
      <c r="P5" s="227"/>
    </row>
    <row r="6" spans="1:17" ht="18.75" customHeight="1">
      <c r="A6" s="1302" t="s">
        <v>175</v>
      </c>
      <c r="B6" s="1302"/>
      <c r="C6" s="1303" t="s">
        <v>143</v>
      </c>
      <c r="D6" s="1303"/>
      <c r="E6" s="1303"/>
      <c r="F6" s="1303"/>
      <c r="G6" s="1303"/>
      <c r="H6" s="1303"/>
      <c r="I6" s="1303"/>
      <c r="J6" s="1303"/>
      <c r="K6" s="1303"/>
      <c r="M6" s="464"/>
      <c r="N6" s="266"/>
      <c r="O6" s="227"/>
      <c r="P6" s="227"/>
    </row>
    <row r="7" spans="1:17" ht="5.25" customHeight="1">
      <c r="B7" s="244"/>
      <c r="C7" s="90"/>
      <c r="M7" s="265"/>
      <c r="N7" s="265"/>
      <c r="O7" s="265"/>
      <c r="Q7" s="244"/>
    </row>
    <row r="8" spans="1:17" ht="18.75" customHeight="1">
      <c r="A8" s="1304" t="s">
        <v>158</v>
      </c>
      <c r="B8" s="1304"/>
      <c r="C8" s="1304"/>
      <c r="D8" s="1304"/>
      <c r="E8" s="1304"/>
      <c r="F8" s="1304"/>
      <c r="G8" s="1304"/>
      <c r="H8" s="1304"/>
      <c r="I8" s="1304"/>
      <c r="J8" s="1304"/>
      <c r="K8" s="1304"/>
      <c r="L8" s="1304"/>
    </row>
    <row r="9" spans="1:17" ht="24.75" customHeight="1">
      <c r="A9" s="520"/>
      <c r="B9" s="684" t="s">
        <v>156</v>
      </c>
      <c r="C9" s="520"/>
      <c r="D9" s="520"/>
      <c r="E9" s="520"/>
      <c r="F9" s="520"/>
      <c r="G9" s="520"/>
      <c r="I9" s="520"/>
      <c r="J9" s="684" t="s">
        <v>157</v>
      </c>
      <c r="K9" s="520"/>
      <c r="L9" s="520"/>
      <c r="M9" s="520"/>
      <c r="N9" s="520"/>
      <c r="O9" s="520"/>
    </row>
    <row r="10" spans="1:17" ht="15" customHeight="1" thickBot="1">
      <c r="B10" s="519"/>
      <c r="C10" s="11" t="s">
        <v>159</v>
      </c>
      <c r="J10" s="222"/>
      <c r="K10" s="11" t="s">
        <v>159</v>
      </c>
    </row>
    <row r="11" spans="1:17" ht="20.100000000000001" customHeight="1">
      <c r="A11" s="685">
        <v>1</v>
      </c>
      <c r="B11" s="640" t="s">
        <v>154</v>
      </c>
      <c r="C11" s="686"/>
      <c r="D11" s="262"/>
      <c r="E11" s="262"/>
      <c r="F11" s="641" t="s">
        <v>142</v>
      </c>
      <c r="G11" s="262"/>
      <c r="H11" s="262"/>
      <c r="I11" s="685"/>
      <c r="J11" s="640" t="s">
        <v>155</v>
      </c>
      <c r="K11" s="686"/>
    </row>
    <row r="12" spans="1:17" ht="20.100000000000001" customHeight="1" thickBot="1">
      <c r="B12" s="3"/>
      <c r="C12" s="247"/>
      <c r="J12" s="3"/>
      <c r="K12" s="247"/>
    </row>
    <row r="13" spans="1:17" ht="20.100000000000001" customHeight="1">
      <c r="A13" s="685">
        <v>2</v>
      </c>
      <c r="B13" s="640" t="s">
        <v>133</v>
      </c>
      <c r="C13" s="686"/>
      <c r="D13" s="262"/>
      <c r="E13" s="262"/>
      <c r="F13" s="641" t="s">
        <v>142</v>
      </c>
      <c r="G13" s="262"/>
      <c r="H13" s="262"/>
      <c r="I13" s="685"/>
      <c r="J13" s="640" t="s">
        <v>134</v>
      </c>
      <c r="K13" s="686"/>
    </row>
    <row r="14" spans="1:17" ht="20.100000000000001" customHeight="1" thickBot="1">
      <c r="B14" s="3"/>
      <c r="C14" s="247"/>
      <c r="J14" s="3"/>
      <c r="K14" s="247"/>
    </row>
    <row r="15" spans="1:17" ht="20.100000000000001" customHeight="1">
      <c r="A15" s="685">
        <v>3</v>
      </c>
      <c r="B15" s="640" t="s">
        <v>149</v>
      </c>
      <c r="C15" s="686"/>
      <c r="D15" s="262"/>
      <c r="E15" s="262"/>
      <c r="F15" s="641" t="s">
        <v>142</v>
      </c>
      <c r="G15" s="262"/>
      <c r="H15" s="262"/>
      <c r="I15" s="685"/>
      <c r="J15" s="640" t="s">
        <v>160</v>
      </c>
      <c r="K15" s="686"/>
    </row>
    <row r="16" spans="1:17" ht="20.100000000000001" customHeight="1" thickBot="1">
      <c r="B16" s="3"/>
      <c r="C16" s="247"/>
      <c r="J16" s="3"/>
      <c r="K16" s="247"/>
    </row>
    <row r="17" spans="1:11" ht="20.100000000000001" customHeight="1">
      <c r="A17" s="685">
        <v>4</v>
      </c>
      <c r="B17" s="640" t="s">
        <v>135</v>
      </c>
      <c r="C17" s="686"/>
      <c r="D17" s="262"/>
      <c r="E17" s="262"/>
      <c r="F17" s="641" t="s">
        <v>142</v>
      </c>
      <c r="G17" s="262"/>
      <c r="H17" s="262"/>
      <c r="I17" s="685"/>
      <c r="J17" s="640" t="s">
        <v>136</v>
      </c>
      <c r="K17" s="686"/>
    </row>
    <row r="18" spans="1:11" ht="20.100000000000001" customHeight="1" thickBot="1">
      <c r="B18" s="3"/>
      <c r="C18" s="247"/>
      <c r="J18" s="3"/>
    </row>
    <row r="19" spans="1:11" ht="20.100000000000001" customHeight="1">
      <c r="A19" s="685">
        <v>5</v>
      </c>
      <c r="B19" s="640" t="s">
        <v>985</v>
      </c>
      <c r="C19" s="686"/>
      <c r="D19" s="262"/>
      <c r="E19" s="262"/>
      <c r="F19" s="641" t="s">
        <v>142</v>
      </c>
      <c r="G19" s="262"/>
      <c r="H19" s="262"/>
      <c r="I19" s="685"/>
      <c r="J19" s="640" t="s">
        <v>150</v>
      </c>
      <c r="K19" s="686"/>
    </row>
    <row r="20" spans="1:11" ht="20.100000000000001" customHeight="1" thickBot="1">
      <c r="B20" s="3"/>
      <c r="C20" s="247"/>
      <c r="J20" s="3"/>
      <c r="K20" s="247"/>
    </row>
    <row r="21" spans="1:11" ht="20.100000000000001" customHeight="1">
      <c r="A21" s="685">
        <v>6</v>
      </c>
      <c r="B21" s="640" t="s">
        <v>140</v>
      </c>
      <c r="C21" s="686"/>
      <c r="D21" s="262"/>
      <c r="E21" s="262"/>
      <c r="F21" s="641" t="s">
        <v>142</v>
      </c>
      <c r="G21" s="262"/>
      <c r="H21" s="262"/>
      <c r="I21" s="685"/>
      <c r="J21" s="640" t="s">
        <v>161</v>
      </c>
      <c r="K21" s="686"/>
    </row>
    <row r="22" spans="1:11" ht="20.100000000000001" customHeight="1" thickBot="1">
      <c r="B22" s="3"/>
      <c r="C22" s="247"/>
      <c r="J22" s="3"/>
      <c r="K22" s="247"/>
    </row>
    <row r="23" spans="1:11" ht="20.100000000000001" customHeight="1">
      <c r="A23" s="685">
        <v>7</v>
      </c>
      <c r="B23" s="640" t="s">
        <v>137</v>
      </c>
      <c r="C23" s="686"/>
      <c r="D23" s="262"/>
      <c r="E23" s="262"/>
      <c r="F23" s="641" t="s">
        <v>142</v>
      </c>
      <c r="G23" s="262"/>
      <c r="H23" s="262"/>
      <c r="I23" s="685"/>
      <c r="J23" s="640" t="s">
        <v>141</v>
      </c>
      <c r="K23" s="686"/>
    </row>
    <row r="24" spans="1:11" ht="20.100000000000001" customHeight="1" thickBot="1">
      <c r="B24" s="3"/>
      <c r="C24" s="247"/>
      <c r="J24" s="3"/>
      <c r="K24" s="247"/>
    </row>
    <row r="25" spans="1:11" ht="20.100000000000001" customHeight="1">
      <c r="A25" s="685">
        <v>8</v>
      </c>
      <c r="B25" s="640" t="s">
        <v>138</v>
      </c>
      <c r="C25" s="686"/>
      <c r="D25" s="262"/>
      <c r="E25" s="262"/>
      <c r="F25" s="641" t="s">
        <v>142</v>
      </c>
      <c r="G25" s="262"/>
      <c r="H25" s="262"/>
      <c r="I25" s="685"/>
      <c r="J25" s="640" t="s">
        <v>139</v>
      </c>
      <c r="K25" s="686"/>
    </row>
    <row r="26" spans="1:11" ht="20.100000000000001" customHeight="1" thickBot="1">
      <c r="B26" s="3"/>
      <c r="C26" s="247"/>
      <c r="J26" s="3"/>
    </row>
    <row r="27" spans="1:11" ht="20.100000000000001" customHeight="1">
      <c r="A27" s="685">
        <v>9</v>
      </c>
      <c r="B27" s="640" t="s">
        <v>145</v>
      </c>
      <c r="C27" s="686"/>
      <c r="D27" s="262"/>
      <c r="E27" s="262"/>
      <c r="F27" s="641" t="s">
        <v>142</v>
      </c>
      <c r="G27" s="262"/>
      <c r="H27" s="262"/>
      <c r="I27" s="685"/>
      <c r="J27" s="640" t="s">
        <v>144</v>
      </c>
      <c r="K27" s="687"/>
    </row>
    <row r="28" spans="1:11" ht="20.100000000000001" customHeight="1" thickBot="1">
      <c r="B28" s="3"/>
      <c r="C28" s="247"/>
      <c r="J28" s="3"/>
    </row>
    <row r="29" spans="1:11" ht="20.100000000000001" customHeight="1">
      <c r="A29" s="685">
        <v>10</v>
      </c>
      <c r="B29" s="640" t="s">
        <v>146</v>
      </c>
      <c r="C29" s="686"/>
      <c r="D29" s="262"/>
      <c r="E29" s="262"/>
      <c r="F29" s="641" t="s">
        <v>142</v>
      </c>
      <c r="G29" s="262"/>
      <c r="H29" s="262"/>
      <c r="I29" s="685"/>
      <c r="J29" s="640" t="s">
        <v>162</v>
      </c>
      <c r="K29" s="687"/>
    </row>
    <row r="30" spans="1:11" ht="20.100000000000001" customHeight="1" thickBot="1">
      <c r="B30" s="3"/>
      <c r="C30" s="247"/>
      <c r="J30" s="3"/>
    </row>
    <row r="31" spans="1:11" ht="20.100000000000001" customHeight="1">
      <c r="A31" s="685">
        <v>11</v>
      </c>
      <c r="B31" s="640" t="s">
        <v>147</v>
      </c>
      <c r="C31" s="686"/>
      <c r="D31" s="262"/>
      <c r="E31" s="262"/>
      <c r="F31" s="641" t="s">
        <v>142</v>
      </c>
      <c r="G31" s="262"/>
      <c r="H31" s="262"/>
      <c r="I31" s="685"/>
      <c r="J31" s="640" t="s">
        <v>148</v>
      </c>
      <c r="K31" s="687"/>
    </row>
    <row r="32" spans="1:11" ht="20.100000000000001" customHeight="1" thickBot="1">
      <c r="B32" s="3"/>
      <c r="C32" s="247"/>
      <c r="J32" s="3"/>
    </row>
    <row r="33" spans="1:11" ht="20.100000000000001" customHeight="1" thickBot="1">
      <c r="A33" s="521">
        <v>12</v>
      </c>
      <c r="B33" s="3" t="s">
        <v>151</v>
      </c>
      <c r="C33" s="682"/>
      <c r="F33" s="73" t="s">
        <v>142</v>
      </c>
      <c r="J33" s="3" t="s">
        <v>152</v>
      </c>
      <c r="K33" s="683"/>
    </row>
    <row r="34" spans="1:11" ht="20.100000000000001" customHeight="1">
      <c r="A34" s="685"/>
      <c r="B34" s="640" t="s">
        <v>153</v>
      </c>
      <c r="C34" s="514"/>
      <c r="D34" s="262"/>
      <c r="E34" s="262"/>
      <c r="F34" s="262"/>
      <c r="G34" s="262"/>
      <c r="H34" s="262"/>
      <c r="I34" s="685"/>
      <c r="J34" s="640" t="s">
        <v>153</v>
      </c>
      <c r="K34" s="262"/>
    </row>
    <row r="35" spans="1:11" ht="20.100000000000001" customHeight="1">
      <c r="A35" s="681"/>
      <c r="C35" s="247"/>
    </row>
    <row r="36" spans="1:11" ht="20.100000000000001" customHeight="1">
      <c r="B36" s="247"/>
      <c r="C36" s="247"/>
    </row>
    <row r="37" spans="1:11" s="203" customFormat="1" ht="20.100000000000001" customHeight="1">
      <c r="A37" s="521"/>
      <c r="B37" s="244"/>
      <c r="C37" s="244"/>
      <c r="I37" s="521"/>
    </row>
    <row r="38" spans="1:11" ht="20.100000000000001" customHeight="1"/>
    <row r="39" spans="1:11" ht="20.100000000000001" customHeight="1"/>
    <row r="40" spans="1:11" ht="20.100000000000001" customHeight="1"/>
    <row r="41" spans="1:11" ht="15" customHeight="1"/>
    <row r="42" spans="1:11" ht="15" customHeight="1"/>
    <row r="43" spans="1:11" ht="15" customHeight="1"/>
    <row r="44" spans="1:11" ht="15" customHeight="1">
      <c r="B44" s="246"/>
    </row>
    <row r="45" spans="1:11">
      <c r="B45" s="246"/>
    </row>
    <row r="46" spans="1:11">
      <c r="B46" s="246"/>
    </row>
    <row r="47" spans="1:11">
      <c r="B47" s="246"/>
    </row>
    <row r="48" spans="1:11">
      <c r="B48" s="246"/>
    </row>
    <row r="49" spans="2:2">
      <c r="B49" s="246"/>
    </row>
    <row r="50" spans="2:2">
      <c r="B50" s="246"/>
    </row>
    <row r="51" spans="2:2">
      <c r="B51" s="246"/>
    </row>
    <row r="52" spans="2:2">
      <c r="B52" s="246"/>
    </row>
    <row r="53" spans="2:2">
      <c r="B53" s="246"/>
    </row>
    <row r="54" spans="2:2">
      <c r="B54" s="246"/>
    </row>
  </sheetData>
  <mergeCells count="5">
    <mergeCell ref="A8:L8"/>
    <mergeCell ref="F3:J3"/>
    <mergeCell ref="A6:B6"/>
    <mergeCell ref="I5:J5"/>
    <mergeCell ref="C6:K6"/>
  </mergeCells>
  <phoneticPr fontId="3" type="noConversion"/>
  <printOptions horizontalCentered="1" verticalCentered="1"/>
  <pageMargins left="0.5" right="0.5" top="1.43" bottom="0.61" header="0.52" footer="0.25"/>
  <pageSetup scale="73"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9633" r:id="rId5" name="Button 1">
              <controlPr defaultSize="0" print="0" autoFill="0" autoPict="0" macro="[0]!PLCOMPARISONS_Button20_Click">
                <anchor moveWithCells="1">
                  <from>
                    <xdr:col>0</xdr:col>
                    <xdr:colOff>9525</xdr:colOff>
                    <xdr:row>0</xdr:row>
                    <xdr:rowOff>28575</xdr:rowOff>
                  </from>
                  <to>
                    <xdr:col>1</xdr:col>
                    <xdr:colOff>590550</xdr:colOff>
                    <xdr:row>1</xdr:row>
                    <xdr:rowOff>95250</xdr:rowOff>
                  </to>
                </anchor>
              </controlPr>
            </control>
          </mc:Choice>
        </mc:AlternateContent>
        <mc:AlternateContent xmlns:mc="http://schemas.openxmlformats.org/markup-compatibility/2006">
          <mc:Choice Requires="x14">
            <control shapeId="69634" r:id="rId6" name="Button 2">
              <controlPr defaultSize="0" print="0" autoFill="0" autoPict="0" macro="[0]!print_sheet">
                <anchor moveWithCells="1">
                  <from>
                    <xdr:col>9</xdr:col>
                    <xdr:colOff>1628775</xdr:colOff>
                    <xdr:row>0</xdr:row>
                    <xdr:rowOff>114300</xdr:rowOff>
                  </from>
                  <to>
                    <xdr:col>9</xdr:col>
                    <xdr:colOff>2428875</xdr:colOff>
                    <xdr:row>2</xdr:row>
                    <xdr:rowOff>0</xdr:rowOff>
                  </to>
                </anchor>
              </controlPr>
            </control>
          </mc:Choice>
        </mc:AlternateContent>
      </controls>
    </mc:Choice>
  </mc:AlternateContent>
</worksheet>
</file>

<file path=xl/worksheets/sheet5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23">
    <tabColor indexed="13"/>
    <pageSetUpPr fitToPage="1"/>
  </sheetPr>
  <dimension ref="A1:N36"/>
  <sheetViews>
    <sheetView showGridLines="0" showRowColHeaders="0" showRuler="0" view="pageLayout" zoomScale="80" zoomScaleNormal="70" zoomScalePageLayoutView="80" workbookViewId="0"/>
  </sheetViews>
  <sheetFormatPr defaultRowHeight="12.75"/>
  <cols>
    <col min="7" max="7" width="12.85546875" customWidth="1"/>
    <col min="11" max="11" width="20.42578125" customWidth="1"/>
    <col min="12" max="12" width="7.28515625" customWidth="1"/>
    <col min="13" max="13" width="13.42578125" customWidth="1"/>
  </cols>
  <sheetData>
    <row r="1" spans="1:14" ht="3.75" customHeight="1">
      <c r="J1" s="146" t="s">
        <v>336</v>
      </c>
    </row>
    <row r="2" spans="1:14" ht="4.5" customHeight="1"/>
    <row r="3" spans="1:14" ht="5.25" customHeight="1"/>
    <row r="4" spans="1:14" ht="23.25">
      <c r="A4" s="432"/>
      <c r="B4" s="432"/>
      <c r="C4" s="432"/>
      <c r="D4" s="761"/>
      <c r="H4" s="432"/>
      <c r="I4" s="432"/>
      <c r="J4" s="432"/>
      <c r="K4" s="432"/>
      <c r="L4" s="432"/>
      <c r="M4" s="432"/>
      <c r="N4" s="432"/>
    </row>
    <row r="5" spans="1:14">
      <c r="A5" s="432"/>
      <c r="B5" s="432"/>
      <c r="C5" s="432"/>
      <c r="D5" s="432"/>
      <c r="E5" s="432"/>
      <c r="F5" s="432"/>
      <c r="G5" s="432"/>
      <c r="H5" s="432"/>
      <c r="I5" s="432"/>
      <c r="J5" s="432"/>
      <c r="K5" s="432"/>
      <c r="L5" s="432"/>
      <c r="M5" s="432"/>
      <c r="N5" s="432"/>
    </row>
    <row r="6" spans="1:14">
      <c r="A6" s="432"/>
      <c r="B6" s="432"/>
      <c r="N6" s="432"/>
    </row>
    <row r="7" spans="1:14" ht="47.25" customHeight="1">
      <c r="A7" s="432"/>
      <c r="B7" s="432"/>
      <c r="D7" s="757"/>
      <c r="E7" s="758"/>
      <c r="F7" s="758"/>
      <c r="G7" s="758"/>
      <c r="H7" s="758"/>
      <c r="I7" s="758"/>
      <c r="J7" s="758"/>
      <c r="K7" s="758"/>
      <c r="L7" s="758"/>
      <c r="M7" s="759"/>
      <c r="N7" s="749"/>
    </row>
    <row r="8" spans="1:14" ht="30" customHeight="1">
      <c r="A8" s="432"/>
      <c r="B8" s="432"/>
      <c r="N8" s="432"/>
    </row>
    <row r="9" spans="1:14" ht="3" customHeight="1">
      <c r="A9" s="432"/>
      <c r="B9" s="432"/>
      <c r="C9" s="432"/>
      <c r="D9" s="432"/>
      <c r="E9" s="432"/>
      <c r="F9" s="432"/>
      <c r="G9" s="432"/>
      <c r="H9" s="432"/>
      <c r="I9" s="432"/>
      <c r="J9" s="432"/>
      <c r="K9" s="432"/>
      <c r="L9" s="432"/>
      <c r="M9" s="432"/>
      <c r="N9" s="432"/>
    </row>
    <row r="10" spans="1:14" ht="8.25" customHeight="1">
      <c r="A10" s="432"/>
      <c r="B10" s="432"/>
      <c r="C10" s="432"/>
      <c r="D10" s="432"/>
      <c r="E10" s="432"/>
      <c r="F10" s="432"/>
      <c r="G10" s="432"/>
      <c r="H10" s="432"/>
      <c r="I10" s="432"/>
      <c r="J10" s="432"/>
      <c r="K10" s="432"/>
      <c r="L10" s="432"/>
      <c r="M10" s="432"/>
      <c r="N10" s="432"/>
    </row>
    <row r="11" spans="1:14" hidden="1">
      <c r="A11" s="432"/>
      <c r="B11" s="432"/>
      <c r="C11" s="432"/>
      <c r="D11" s="432"/>
      <c r="E11" s="432"/>
      <c r="F11" s="432"/>
      <c r="G11" s="432"/>
      <c r="H11" s="432"/>
      <c r="I11" s="432"/>
      <c r="J11" s="432"/>
      <c r="K11" s="432"/>
      <c r="L11" s="432"/>
      <c r="M11" s="432"/>
      <c r="N11" s="432"/>
    </row>
    <row r="12" spans="1:14" hidden="1">
      <c r="A12" s="432"/>
      <c r="B12" s="432"/>
      <c r="C12" s="432"/>
      <c r="D12" s="432"/>
      <c r="E12" s="432"/>
      <c r="F12" s="432"/>
      <c r="G12" s="432"/>
      <c r="H12" s="432"/>
      <c r="I12" s="432"/>
      <c r="J12" s="432"/>
      <c r="K12" s="432"/>
      <c r="L12" s="432"/>
      <c r="M12" s="432"/>
      <c r="N12" s="432"/>
    </row>
    <row r="13" spans="1:14" hidden="1"/>
    <row r="14" spans="1:14" ht="9.75" customHeight="1"/>
    <row r="15" spans="1:14" hidden="1"/>
    <row r="16" spans="1:14" hidden="1"/>
    <row r="18" spans="1:13" ht="23.25">
      <c r="A18" s="760"/>
      <c r="B18" s="735"/>
      <c r="C18" s="735"/>
      <c r="D18" s="735"/>
      <c r="E18" s="735"/>
      <c r="F18" s="735"/>
      <c r="G18" s="735"/>
      <c r="H18" s="735"/>
      <c r="I18" s="735"/>
      <c r="J18" s="735"/>
      <c r="K18" s="735"/>
      <c r="L18" s="735"/>
      <c r="M18" s="735"/>
    </row>
    <row r="19" spans="1:13" ht="36.75" customHeight="1">
      <c r="D19" s="1306" t="s">
        <v>1017</v>
      </c>
      <c r="E19" s="1306"/>
      <c r="F19" s="1306"/>
      <c r="G19" s="1306"/>
      <c r="H19" s="1306"/>
      <c r="I19" s="1306"/>
      <c r="J19" s="1306"/>
      <c r="K19" s="1306"/>
    </row>
    <row r="21" spans="1:13" ht="42" customHeight="1">
      <c r="H21" s="216" t="s">
        <v>510</v>
      </c>
    </row>
    <row r="24" spans="1:13" ht="34.5">
      <c r="C24" s="1305" t="str">
        <f>REPT('BASIC CLIENT INFO'!B2,1)</f>
        <v/>
      </c>
      <c r="D24" s="1305"/>
      <c r="E24" s="1305"/>
      <c r="F24" s="1305"/>
      <c r="G24" s="1305"/>
      <c r="H24" s="1305"/>
      <c r="I24" s="1305"/>
      <c r="J24" s="1305"/>
      <c r="K24" s="1305"/>
      <c r="L24" s="1305"/>
    </row>
    <row r="31" spans="1:13">
      <c r="F31" s="9"/>
      <c r="G31" s="9"/>
      <c r="H31" s="9"/>
      <c r="L31" s="9"/>
    </row>
    <row r="32" spans="1:13">
      <c r="F32" s="206" t="s">
        <v>1014</v>
      </c>
      <c r="G32" s="9" t="str">
        <f>REPT('BASIC CLIENT INFO'!D3,1)</f>
        <v/>
      </c>
      <c r="L32" s="9"/>
    </row>
    <row r="33" spans="6:12">
      <c r="F33" s="206" t="s">
        <v>344</v>
      </c>
      <c r="G33" s="9" t="str">
        <f>REPT('BASIC CLIENT INFO'!E1,1)</f>
        <v>Rob Belfield</v>
      </c>
      <c r="H33" s="9"/>
      <c r="L33" s="9"/>
    </row>
    <row r="34" spans="6:12">
      <c r="F34" s="206" t="s">
        <v>511</v>
      </c>
      <c r="G34" s="829">
        <f>SUM('BASIC CLIENT INFO'!B6)</f>
        <v>0</v>
      </c>
    </row>
    <row r="36" spans="6:12" ht="32.25" customHeight="1">
      <c r="I36" s="747"/>
    </row>
  </sheetData>
  <mergeCells count="2">
    <mergeCell ref="C24:L24"/>
    <mergeCell ref="D19:K19"/>
  </mergeCells>
  <phoneticPr fontId="3" type="noConversion"/>
  <printOptions horizontalCentered="1" verticalCentered="1"/>
  <pageMargins left="0.5" right="0.5" top="1.43" bottom="0.61" header="0.52" footer="0.25"/>
  <pageSetup scale="89"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3314" r:id="rId5" name="Button 2">
              <controlPr defaultSize="0" print="0" autoFill="0" autoPict="0" macro="[0]!PLCOMPARISONS_Button20_Click">
                <anchor moveWithCells="1">
                  <from>
                    <xdr:col>0</xdr:col>
                    <xdr:colOff>9525</xdr:colOff>
                    <xdr:row>0</xdr:row>
                    <xdr:rowOff>9525</xdr:rowOff>
                  </from>
                  <to>
                    <xdr:col>2</xdr:col>
                    <xdr:colOff>304800</xdr:colOff>
                    <xdr:row>4</xdr:row>
                    <xdr:rowOff>76200</xdr:rowOff>
                  </to>
                </anchor>
              </controlPr>
            </control>
          </mc:Choice>
        </mc:AlternateContent>
        <mc:AlternateContent xmlns:mc="http://schemas.openxmlformats.org/markup-compatibility/2006">
          <mc:Choice Requires="x14">
            <control shapeId="13315" r:id="rId6" name="Button 3">
              <controlPr defaultSize="0" print="0" autoFill="0" autoPict="0" macro="[0]!print_sheet">
                <anchor moveWithCells="1">
                  <from>
                    <xdr:col>11</xdr:col>
                    <xdr:colOff>342900</xdr:colOff>
                    <xdr:row>3</xdr:row>
                    <xdr:rowOff>85725</xdr:rowOff>
                  </from>
                  <to>
                    <xdr:col>13</xdr:col>
                    <xdr:colOff>333375</xdr:colOff>
                    <xdr:row>4</xdr:row>
                    <xdr:rowOff>104775</xdr:rowOff>
                  </to>
                </anchor>
              </controlPr>
            </control>
          </mc:Choice>
        </mc:AlternateContent>
      </controls>
    </mc:Choice>
  </mc:AlternateContent>
</worksheet>
</file>

<file path=xl/worksheets/sheet5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28">
    <tabColor indexed="34"/>
  </sheetPr>
  <dimension ref="A1:L48"/>
  <sheetViews>
    <sheetView showGridLines="0" showRowColHeaders="0" view="pageLayout" zoomScaleNormal="75" workbookViewId="0">
      <selection activeCell="I44" sqref="I44"/>
    </sheetView>
  </sheetViews>
  <sheetFormatPr defaultColWidth="9.140625" defaultRowHeight="12.75"/>
  <cols>
    <col min="1" max="1" width="9.85546875" customWidth="1"/>
    <col min="2" max="2" width="9.140625" hidden="1" customWidth="1"/>
    <col min="3" max="3" width="0.85546875" hidden="1" customWidth="1"/>
    <col min="4" max="4" width="30.140625" customWidth="1"/>
    <col min="5" max="5" width="2.28515625" customWidth="1"/>
    <col min="6" max="6" width="13.5703125" customWidth="1"/>
  </cols>
  <sheetData>
    <row r="1" spans="4:12">
      <c r="L1" s="1"/>
    </row>
    <row r="2" spans="4:12">
      <c r="L2" s="1"/>
    </row>
    <row r="3" spans="4:12" ht="12.75" customHeight="1">
      <c r="L3" s="1"/>
    </row>
    <row r="4" spans="4:12" ht="23.25">
      <c r="F4" s="190" t="s">
        <v>207</v>
      </c>
      <c r="L4" s="1"/>
    </row>
    <row r="5" spans="4:12" ht="10.5" customHeight="1">
      <c r="L5" s="1"/>
    </row>
    <row r="6" spans="4:12" ht="24" customHeight="1">
      <c r="D6" s="36" t="s">
        <v>1013</v>
      </c>
      <c r="F6" s="3" t="str">
        <f>REPT('BASIC CLIENT INFO'!D3,1)</f>
        <v/>
      </c>
      <c r="L6" s="1"/>
    </row>
    <row r="7" spans="4:12" ht="29.25" customHeight="1">
      <c r="L7" s="1"/>
    </row>
    <row r="8" spans="4:12" ht="15.75">
      <c r="D8" s="750" t="s">
        <v>972</v>
      </c>
      <c r="E8" s="1"/>
      <c r="F8" s="503" t="s">
        <v>194</v>
      </c>
      <c r="G8" s="428"/>
      <c r="H8" s="504" t="s">
        <v>202</v>
      </c>
      <c r="I8" s="263"/>
      <c r="J8" s="424" t="s">
        <v>203</v>
      </c>
      <c r="L8" s="1"/>
    </row>
    <row r="9" spans="4:12">
      <c r="L9" s="1"/>
    </row>
    <row r="10" spans="4:12" ht="18.75">
      <c r="D10" s="36" t="s">
        <v>512</v>
      </c>
      <c r="F10" s="202" t="str">
        <f>REPT('BASIC CLIENT INFO'!B2,1)</f>
        <v/>
      </c>
      <c r="L10" s="1"/>
    </row>
    <row r="11" spans="4:12" ht="7.5" customHeight="1">
      <c r="L11" s="1"/>
    </row>
    <row r="12" spans="4:12" ht="15.75">
      <c r="D12" s="36" t="s">
        <v>513</v>
      </c>
      <c r="F12" s="203" t="str">
        <f>REPT('BASIC CLIENT INFO'!B8,1)</f>
        <v/>
      </c>
      <c r="L12" s="1"/>
    </row>
    <row r="13" spans="4:12" ht="8.25" customHeight="1">
      <c r="D13" s="36"/>
      <c r="L13" s="1"/>
    </row>
    <row r="14" spans="4:12" ht="15.75">
      <c r="D14" s="36" t="s">
        <v>514</v>
      </c>
      <c r="F14" s="203" t="str">
        <f>REPT('BASIC CLIENT INFO'!B9,1)</f>
        <v/>
      </c>
      <c r="L14" s="1"/>
    </row>
    <row r="15" spans="4:12" ht="6.75" customHeight="1">
      <c r="D15" s="36"/>
      <c r="F15" s="204"/>
      <c r="L15" s="1"/>
    </row>
    <row r="16" spans="4:12" ht="15.75">
      <c r="D16" s="36" t="s">
        <v>219</v>
      </c>
      <c r="F16" s="723">
        <f>SUM('BASIC CLIENT INFO'!B10)</f>
        <v>0</v>
      </c>
      <c r="L16" s="1"/>
    </row>
    <row r="17" spans="4:12" ht="15.75">
      <c r="D17" s="36"/>
      <c r="F17" s="205"/>
      <c r="L17" s="1"/>
    </row>
    <row r="18" spans="4:12" ht="21.75" customHeight="1">
      <c r="D18" s="36" t="s">
        <v>204</v>
      </c>
      <c r="E18" s="1"/>
      <c r="F18" s="505"/>
      <c r="G18" s="263"/>
      <c r="H18" s="263"/>
      <c r="I18" s="263"/>
      <c r="J18" s="1"/>
      <c r="L18" s="1"/>
    </row>
    <row r="19" spans="4:12" ht="21.75" customHeight="1">
      <c r="D19" s="36" t="s">
        <v>208</v>
      </c>
      <c r="E19" s="1"/>
      <c r="F19" s="506"/>
      <c r="G19" s="430"/>
      <c r="H19" s="430"/>
      <c r="I19" s="1"/>
      <c r="J19" s="1"/>
      <c r="L19" s="1"/>
    </row>
    <row r="20" spans="4:12" ht="27" customHeight="1">
      <c r="L20" s="1"/>
    </row>
    <row r="21" spans="4:12" ht="18.75" customHeight="1">
      <c r="D21" s="36" t="s">
        <v>205</v>
      </c>
      <c r="E21" s="1"/>
      <c r="F21" s="507"/>
      <c r="G21" s="508"/>
      <c r="H21" s="509"/>
      <c r="I21" s="508"/>
      <c r="J21" s="425"/>
      <c r="K21" s="215"/>
      <c r="L21" s="1"/>
    </row>
    <row r="22" spans="4:12" ht="18.75" customHeight="1">
      <c r="D22" s="36" t="s">
        <v>195</v>
      </c>
      <c r="E22" s="1"/>
      <c r="F22" s="430"/>
      <c r="G22" s="510"/>
      <c r="H22" s="511"/>
      <c r="I22" s="510"/>
      <c r="J22" s="425"/>
      <c r="K22" s="215"/>
      <c r="L22" s="1"/>
    </row>
    <row r="23" spans="4:12" ht="18.75" customHeight="1">
      <c r="D23" s="36" t="s">
        <v>196</v>
      </c>
      <c r="E23" s="1"/>
      <c r="F23" s="263"/>
      <c r="G23" s="263"/>
      <c r="H23" s="263"/>
      <c r="I23" s="263"/>
      <c r="J23" s="1"/>
      <c r="L23" s="1"/>
    </row>
    <row r="24" spans="4:12" ht="18.75" customHeight="1">
      <c r="D24" s="36" t="s">
        <v>197</v>
      </c>
      <c r="E24" s="1"/>
      <c r="F24" s="430"/>
      <c r="G24" s="430"/>
      <c r="H24" s="1"/>
      <c r="I24" s="1"/>
      <c r="J24" s="1"/>
      <c r="L24" s="1"/>
    </row>
    <row r="25" spans="4:12" ht="18.75" customHeight="1">
      <c r="D25" s="24"/>
      <c r="L25" s="1"/>
    </row>
    <row r="26" spans="4:12" ht="18.75" customHeight="1">
      <c r="D26" s="36" t="s">
        <v>198</v>
      </c>
      <c r="E26" s="1"/>
      <c r="F26" s="429"/>
      <c r="G26" s="429"/>
      <c r="H26" s="429"/>
      <c r="I26" s="2"/>
      <c r="J26" s="1"/>
      <c r="L26" s="1"/>
    </row>
    <row r="27" spans="4:12" ht="18.75" customHeight="1">
      <c r="D27" s="36" t="s">
        <v>199</v>
      </c>
      <c r="E27" s="1"/>
      <c r="F27" s="430"/>
      <c r="G27" s="512"/>
      <c r="H27" s="512"/>
      <c r="I27" s="2"/>
      <c r="J27" s="1"/>
      <c r="L27" s="1"/>
    </row>
    <row r="28" spans="4:12" ht="18.75" customHeight="1">
      <c r="F28" s="9"/>
      <c r="G28" s="9"/>
      <c r="H28" s="9"/>
      <c r="I28" s="9"/>
      <c r="L28" s="1"/>
    </row>
    <row r="29" spans="4:12" ht="18.75" customHeight="1">
      <c r="L29" s="1"/>
    </row>
    <row r="30" spans="4:12" ht="18.75" customHeight="1">
      <c r="D30" s="36" t="s">
        <v>200</v>
      </c>
      <c r="E30" s="1"/>
      <c r="F30" s="508"/>
      <c r="G30" s="263"/>
      <c r="H30" s="1"/>
      <c r="I30" s="1"/>
      <c r="J30" s="1"/>
      <c r="L30" s="1"/>
    </row>
    <row r="31" spans="4:12" ht="18.75" customHeight="1">
      <c r="D31" s="36" t="s">
        <v>201</v>
      </c>
      <c r="E31" s="1"/>
      <c r="F31" s="263"/>
      <c r="G31" s="263"/>
      <c r="H31" s="1"/>
      <c r="I31" s="1"/>
      <c r="J31" s="1"/>
      <c r="L31" s="1"/>
    </row>
    <row r="32" spans="4:12" ht="15" customHeight="1">
      <c r="D32" s="206"/>
      <c r="F32" s="215"/>
      <c r="L32" s="1"/>
    </row>
    <row r="33" spans="1:12" ht="15" customHeight="1">
      <c r="L33" s="1"/>
    </row>
    <row r="34" spans="1:12" ht="15" customHeight="1">
      <c r="D34" s="26" t="str">
        <f>REPT('BASIC CLIENT INFO'!E1,1)</f>
        <v>Rob Belfield</v>
      </c>
      <c r="L34" s="1"/>
    </row>
    <row r="35" spans="1:12" ht="15" customHeight="1">
      <c r="F35" s="36" t="str">
        <f>REPT('BASIC CLIENT INFO'!E2,1)</f>
        <v>Cell (615) 869-8220</v>
      </c>
      <c r="L35" s="1"/>
    </row>
    <row r="36" spans="1:12" ht="15" customHeight="1">
      <c r="F36" s="73" t="str">
        <f>REPT('BASIC CLIENT INFO'!E4,1)</f>
        <v>rob@belfieldinc.com</v>
      </c>
      <c r="L36" s="1"/>
    </row>
    <row r="37" spans="1:12" ht="15" customHeight="1">
      <c r="L37" s="1"/>
    </row>
    <row r="38" spans="1:12" ht="15" customHeight="1">
      <c r="D38" s="222" t="s">
        <v>206</v>
      </c>
      <c r="E38" s="1"/>
      <c r="F38" s="426" t="s">
        <v>194</v>
      </c>
      <c r="G38" s="427"/>
      <c r="H38" s="513" t="s">
        <v>202</v>
      </c>
      <c r="I38" s="429"/>
      <c r="J38" s="424" t="s">
        <v>203</v>
      </c>
      <c r="L38" s="1"/>
    </row>
    <row r="39" spans="1:12" ht="15" customHeight="1">
      <c r="L39" s="1"/>
    </row>
    <row r="40" spans="1:12" ht="15" customHeight="1">
      <c r="A40" s="1"/>
      <c r="B40" s="1"/>
      <c r="C40" s="1"/>
      <c r="D40" s="1"/>
      <c r="E40" s="1"/>
      <c r="F40" s="1"/>
      <c r="G40" s="1"/>
      <c r="H40" s="1"/>
      <c r="I40" s="1"/>
      <c r="J40" s="1"/>
      <c r="K40" s="1"/>
      <c r="L40" s="1"/>
    </row>
    <row r="41" spans="1:12" ht="15" customHeight="1">
      <c r="A41" s="1"/>
      <c r="B41" s="1"/>
      <c r="C41" s="1"/>
      <c r="D41" s="1"/>
      <c r="E41" s="1"/>
      <c r="F41" s="1"/>
      <c r="G41" s="1"/>
      <c r="H41" s="1"/>
      <c r="I41" s="1"/>
      <c r="J41" s="1"/>
      <c r="K41" s="1"/>
      <c r="L41" s="1"/>
    </row>
    <row r="42" spans="1:12" ht="15" customHeight="1"/>
    <row r="43" spans="1:12" ht="15" customHeight="1"/>
    <row r="44" spans="1:12" ht="15" customHeight="1"/>
    <row r="45" spans="1:12" ht="15" customHeight="1"/>
    <row r="46" spans="1:12" ht="15" customHeight="1"/>
    <row r="47" spans="1:12" ht="15" customHeight="1"/>
    <row r="48" spans="1:12" ht="15" customHeight="1"/>
  </sheetData>
  <phoneticPr fontId="3" type="noConversion"/>
  <printOptions horizontalCentered="1" verticalCentered="1"/>
  <pageMargins left="0.5" right="0.5" top="1.43" bottom="0.61" header="0.52" footer="0.25"/>
  <pageSetup scale="92"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9153" r:id="rId5" name="Button 1">
              <controlPr defaultSize="0" print="0" autoFill="0" autoPict="0" macro="[0]!PLCOMPARISONS_Button20_Click">
                <anchor moveWithCells="1">
                  <from>
                    <xdr:col>0</xdr:col>
                    <xdr:colOff>28575</xdr:colOff>
                    <xdr:row>0</xdr:row>
                    <xdr:rowOff>47625</xdr:rowOff>
                  </from>
                  <to>
                    <xdr:col>3</xdr:col>
                    <xdr:colOff>638175</xdr:colOff>
                    <xdr:row>2</xdr:row>
                    <xdr:rowOff>85725</xdr:rowOff>
                  </to>
                </anchor>
              </controlPr>
            </control>
          </mc:Choice>
        </mc:AlternateContent>
        <mc:AlternateContent xmlns:mc="http://schemas.openxmlformats.org/markup-compatibility/2006">
          <mc:Choice Requires="x14">
            <control shapeId="49154" r:id="rId6" name="Button 2">
              <controlPr defaultSize="0" print="0" autoFill="0" autoPict="0" macro="[0]!print_sheet">
                <anchor moveWithCells="1">
                  <from>
                    <xdr:col>12</xdr:col>
                    <xdr:colOff>314325</xdr:colOff>
                    <xdr:row>0</xdr:row>
                    <xdr:rowOff>114300</xdr:rowOff>
                  </from>
                  <to>
                    <xdr:col>14</xdr:col>
                    <xdr:colOff>238125</xdr:colOff>
                    <xdr:row>3</xdr:row>
                    <xdr:rowOff>123825</xdr:rowOff>
                  </to>
                </anchor>
              </controlPr>
            </control>
          </mc:Choice>
        </mc:AlternateContent>
      </controls>
    </mc:Choice>
  </mc:AlternateContent>
</worksheet>
</file>

<file path=xl/worksheets/sheet5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69">
    <tabColor indexed="10"/>
  </sheetPr>
  <dimension ref="A3:L33"/>
  <sheetViews>
    <sheetView showGridLines="0" showRuler="0" view="pageLayout" zoomScaleNormal="80" workbookViewId="0">
      <selection activeCell="H43" sqref="H43"/>
    </sheetView>
  </sheetViews>
  <sheetFormatPr defaultColWidth="9.140625" defaultRowHeight="12.75"/>
  <cols>
    <col min="1" max="1" width="21" customWidth="1"/>
    <col min="3" max="3" width="0.85546875" customWidth="1"/>
    <col min="5" max="5" width="2.28515625" customWidth="1"/>
    <col min="6" max="6" width="16.7109375" customWidth="1"/>
  </cols>
  <sheetData>
    <row r="3" spans="1:12" ht="58.5" customHeight="1"/>
    <row r="4" spans="1:12" ht="23.25">
      <c r="A4" s="1180" t="s">
        <v>970</v>
      </c>
      <c r="B4" s="1180"/>
      <c r="C4" s="1180"/>
      <c r="D4" s="1180"/>
      <c r="E4" s="1180"/>
      <c r="F4" s="1180"/>
      <c r="G4" s="1180"/>
      <c r="H4" s="1180"/>
      <c r="I4" s="1180"/>
      <c r="J4" s="1180"/>
      <c r="K4" s="1180"/>
      <c r="L4" s="1180"/>
    </row>
    <row r="5" spans="1:12" ht="10.5" customHeight="1"/>
    <row r="6" spans="1:12" ht="24" customHeight="1">
      <c r="D6" s="36" t="s">
        <v>1013</v>
      </c>
      <c r="F6" s="3" t="str">
        <f>REPT('BASIC CLIENT INFO'!D3,1)</f>
        <v/>
      </c>
    </row>
    <row r="7" spans="1:12" ht="29.25" customHeight="1"/>
    <row r="8" spans="1:12" ht="15.75">
      <c r="D8" s="36" t="s">
        <v>511</v>
      </c>
      <c r="F8" s="200">
        <f ca="1">TODAY()</f>
        <v>46093</v>
      </c>
      <c r="J8" s="201"/>
    </row>
    <row r="10" spans="1:12" ht="18.75">
      <c r="D10" s="36" t="s">
        <v>512</v>
      </c>
      <c r="F10" s="202" t="str">
        <f>REPT('BASIC CLIENT INFO'!B2,1)</f>
        <v/>
      </c>
    </row>
    <row r="11" spans="1:12" ht="7.5" customHeight="1"/>
    <row r="12" spans="1:12" ht="15.75">
      <c r="D12" s="36" t="s">
        <v>513</v>
      </c>
      <c r="F12" s="203" t="str">
        <f>REPT('BASIC CLIENT INFO'!B8,1)</f>
        <v/>
      </c>
    </row>
    <row r="13" spans="1:12" ht="8.25" customHeight="1">
      <c r="D13" s="36"/>
    </row>
    <row r="14" spans="1:12" ht="15.75">
      <c r="D14" s="36" t="s">
        <v>514</v>
      </c>
      <c r="F14" s="203" t="str">
        <f>REPT('BASIC CLIENT INFO'!B9,1)</f>
        <v/>
      </c>
    </row>
    <row r="15" spans="1:12" ht="6.75" customHeight="1">
      <c r="D15" s="36"/>
      <c r="F15" s="204"/>
    </row>
    <row r="16" spans="1:12" ht="15.75">
      <c r="D16" s="36" t="s">
        <v>219</v>
      </c>
      <c r="F16" s="723">
        <f>SUM('BASIC CLIENT INFO'!B10)</f>
        <v>0</v>
      </c>
    </row>
    <row r="17" spans="4:11" ht="30.75" customHeight="1"/>
    <row r="18" spans="4:11" ht="18.75" customHeight="1">
      <c r="D18" s="36"/>
      <c r="F18" s="42"/>
      <c r="G18" s="215"/>
      <c r="J18" s="215"/>
      <c r="K18" s="215"/>
    </row>
    <row r="19" spans="4:11" ht="18" customHeight="1">
      <c r="D19" s="36"/>
      <c r="F19" s="126"/>
      <c r="G19" s="215"/>
      <c r="J19" s="215"/>
      <c r="K19" s="215"/>
    </row>
    <row r="20" spans="4:11" ht="18" customHeight="1">
      <c r="D20" s="36" t="s">
        <v>971</v>
      </c>
      <c r="F20" s="1134"/>
      <c r="G20" s="215"/>
      <c r="H20" s="222" t="s">
        <v>633</v>
      </c>
      <c r="I20" s="215" t="s">
        <v>630</v>
      </c>
      <c r="J20" s="215"/>
      <c r="K20" s="215"/>
    </row>
    <row r="21" spans="4:11" ht="17.25" customHeight="1">
      <c r="D21" s="206"/>
      <c r="H21" s="222" t="s">
        <v>628</v>
      </c>
      <c r="I21" s="215" t="s">
        <v>632</v>
      </c>
    </row>
    <row r="22" spans="4:11" ht="18" customHeight="1">
      <c r="H22" s="222" t="s">
        <v>629</v>
      </c>
      <c r="I22" s="215" t="s">
        <v>631</v>
      </c>
    </row>
    <row r="23" spans="4:11" ht="34.5" customHeight="1"/>
    <row r="24" spans="4:11">
      <c r="D24" s="206" t="s">
        <v>356</v>
      </c>
      <c r="F24" s="9" t="s">
        <v>517</v>
      </c>
      <c r="G24" s="9"/>
      <c r="H24" s="9"/>
      <c r="I24" s="9"/>
    </row>
    <row r="25" spans="4:11">
      <c r="D25" s="206"/>
      <c r="G25" s="9"/>
      <c r="H25" s="9"/>
      <c r="I25" s="9"/>
    </row>
    <row r="26" spans="4:11" hidden="1">
      <c r="F26" s="9"/>
      <c r="G26" s="9"/>
      <c r="H26" s="9"/>
      <c r="I26" s="9"/>
    </row>
    <row r="27" spans="4:11">
      <c r="F27" s="207" t="s">
        <v>1075</v>
      </c>
      <c r="G27" s="208"/>
      <c r="H27" s="209"/>
      <c r="I27" s="9"/>
    </row>
    <row r="28" spans="4:11">
      <c r="F28" s="210" t="s">
        <v>1076</v>
      </c>
      <c r="G28" s="9"/>
      <c r="H28" s="211"/>
      <c r="I28" s="9"/>
    </row>
    <row r="29" spans="4:11">
      <c r="F29" s="212" t="s">
        <v>1077</v>
      </c>
      <c r="G29" s="213"/>
      <c r="H29" s="214"/>
      <c r="I29" s="9"/>
    </row>
    <row r="30" spans="4:11">
      <c r="F30" s="9"/>
    </row>
    <row r="31" spans="4:11">
      <c r="F31" s="215" t="s">
        <v>1015</v>
      </c>
    </row>
    <row r="32" spans="4:11" ht="54" customHeight="1"/>
    <row r="33" spans="4:6">
      <c r="D33" s="206" t="s">
        <v>515</v>
      </c>
      <c r="F33" s="215" t="s">
        <v>516</v>
      </c>
    </row>
  </sheetData>
  <mergeCells count="1">
    <mergeCell ref="A4:L4"/>
  </mergeCells>
  <printOptions horizontalCentered="1" verticalCentered="1"/>
  <pageMargins left="0.5" right="0.5" top="1.43" bottom="0.61" header="0.52" footer="0.25"/>
  <pageSetup scale="92"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2248705" r:id="rId5" name="Button 1">
              <controlPr defaultSize="0" print="0" autoFill="0" autoPict="0" macro="[0]!PLCOMPARISONS_Button20_Click">
                <anchor moveWithCells="1">
                  <from>
                    <xdr:col>0</xdr:col>
                    <xdr:colOff>38100</xdr:colOff>
                    <xdr:row>0</xdr:row>
                    <xdr:rowOff>47625</xdr:rowOff>
                  </from>
                  <to>
                    <xdr:col>0</xdr:col>
                    <xdr:colOff>1228725</xdr:colOff>
                    <xdr:row>2</xdr:row>
                    <xdr:rowOff>123825</xdr:rowOff>
                  </to>
                </anchor>
              </controlPr>
            </control>
          </mc:Choice>
        </mc:AlternateContent>
        <mc:AlternateContent xmlns:mc="http://schemas.openxmlformats.org/markup-compatibility/2006">
          <mc:Choice Requires="x14">
            <control shapeId="2248706" r:id="rId6" name="Button 2">
              <controlPr defaultSize="0" print="0" autoFill="0" autoPict="0" macro="[0]!print_sheet">
                <anchor moveWithCells="1">
                  <from>
                    <xdr:col>12</xdr:col>
                    <xdr:colOff>314325</xdr:colOff>
                    <xdr:row>1</xdr:row>
                    <xdr:rowOff>152400</xdr:rowOff>
                  </from>
                  <to>
                    <xdr:col>14</xdr:col>
                    <xdr:colOff>47625</xdr:colOff>
                    <xdr:row>2</xdr:row>
                    <xdr:rowOff>447675</xdr:rowOff>
                  </to>
                </anchor>
              </controlPr>
            </control>
          </mc:Choice>
        </mc:AlternateContent>
      </controls>
    </mc:Choice>
  </mc:AlternateContent>
</worksheet>
</file>

<file path=xl/worksheets/sheet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24">
    <tabColor indexed="10"/>
    <pageSetUpPr fitToPage="1"/>
  </sheetPr>
  <dimension ref="A3:L33"/>
  <sheetViews>
    <sheetView showGridLines="0" showRowColHeaders="0" showRuler="0" view="pageLayout" zoomScaleNormal="80" workbookViewId="0">
      <selection activeCell="J17" sqref="J17"/>
    </sheetView>
  </sheetViews>
  <sheetFormatPr defaultColWidth="9.140625" defaultRowHeight="12.75"/>
  <cols>
    <col min="1" max="1" width="21" customWidth="1"/>
    <col min="3" max="3" width="0.85546875" customWidth="1"/>
    <col min="5" max="5" width="2.28515625" customWidth="1"/>
    <col min="6" max="6" width="13.5703125" customWidth="1"/>
    <col min="9" max="9" width="9.7109375" bestFit="1" customWidth="1"/>
  </cols>
  <sheetData>
    <row r="3" spans="1:12" ht="58.5" customHeight="1"/>
    <row r="4" spans="1:12" ht="23.25">
      <c r="A4" s="1180" t="s">
        <v>1083</v>
      </c>
      <c r="B4" s="1180"/>
      <c r="C4" s="1180"/>
      <c r="D4" s="1180"/>
      <c r="E4" s="1180"/>
      <c r="F4" s="1180"/>
      <c r="G4" s="1180"/>
      <c r="H4" s="1180"/>
      <c r="I4" s="1180"/>
      <c r="J4" s="1180"/>
      <c r="K4" s="1180"/>
      <c r="L4" s="1180"/>
    </row>
    <row r="5" spans="1:12" ht="10.5" customHeight="1"/>
    <row r="6" spans="1:12" ht="24" customHeight="1">
      <c r="D6" s="36" t="s">
        <v>1013</v>
      </c>
      <c r="F6" s="3" t="str">
        <f>REPT('BASIC CLIENT INFO'!D3,1)</f>
        <v/>
      </c>
    </row>
    <row r="7" spans="1:12" ht="29.25" customHeight="1"/>
    <row r="8" spans="1:12" ht="15.75">
      <c r="D8" s="36" t="s">
        <v>511</v>
      </c>
      <c r="F8" s="200">
        <f ca="1">TODAY()</f>
        <v>46093</v>
      </c>
      <c r="J8" s="201"/>
    </row>
    <row r="10" spans="1:12" ht="18.75">
      <c r="D10" s="36" t="s">
        <v>512</v>
      </c>
      <c r="F10" s="202" t="str">
        <f>REPT('BASIC CLIENT INFO'!B2,1)</f>
        <v/>
      </c>
    </row>
    <row r="11" spans="1:12" ht="7.5" customHeight="1"/>
    <row r="12" spans="1:12" ht="15.75">
      <c r="D12" s="36" t="s">
        <v>513</v>
      </c>
      <c r="F12" s="203" t="str">
        <f>REPT('BASIC CLIENT INFO'!B8,1)</f>
        <v/>
      </c>
    </row>
    <row r="13" spans="1:12" ht="8.25" customHeight="1">
      <c r="D13" s="36"/>
    </row>
    <row r="14" spans="1:12" ht="15.75">
      <c r="D14" s="36" t="s">
        <v>514</v>
      </c>
      <c r="F14" s="203" t="str">
        <f>REPT('BASIC CLIENT INFO'!B9,1)</f>
        <v/>
      </c>
    </row>
    <row r="15" spans="1:12" ht="6.75" customHeight="1">
      <c r="D15" s="36"/>
      <c r="F15" s="204"/>
    </row>
    <row r="16" spans="1:12" ht="15.75">
      <c r="D16" s="36" t="s">
        <v>219</v>
      </c>
      <c r="F16" s="723"/>
    </row>
    <row r="17" spans="4:11" ht="30.75" customHeight="1"/>
    <row r="18" spans="4:11" ht="18.75" customHeight="1">
      <c r="D18" s="36" t="s">
        <v>1084</v>
      </c>
      <c r="F18" s="122">
        <v>3000</v>
      </c>
      <c r="G18" s="215"/>
      <c r="J18" s="215"/>
      <c r="K18" s="215"/>
    </row>
    <row r="19" spans="4:11" ht="18" customHeight="1">
      <c r="D19" s="36" t="s">
        <v>1085</v>
      </c>
      <c r="F19" s="1134">
        <v>3000</v>
      </c>
      <c r="G19" s="215"/>
      <c r="J19" s="215"/>
      <c r="K19" s="215"/>
    </row>
    <row r="20" spans="4:11" ht="18" customHeight="1">
      <c r="D20" s="36" t="s">
        <v>342</v>
      </c>
      <c r="F20" s="1135">
        <v>0</v>
      </c>
      <c r="G20" s="215"/>
      <c r="H20" s="222" t="s">
        <v>633</v>
      </c>
      <c r="I20" s="215" t="s">
        <v>1086</v>
      </c>
      <c r="J20" s="215"/>
      <c r="K20" s="215"/>
    </row>
    <row r="21" spans="4:11" ht="17.25" customHeight="1">
      <c r="D21" s="206"/>
      <c r="H21" s="222" t="s">
        <v>628</v>
      </c>
      <c r="I21" s="1179">
        <v>46083</v>
      </c>
      <c r="K21" s="201"/>
    </row>
    <row r="22" spans="4:11" ht="18" customHeight="1">
      <c r="H22" s="222" t="s">
        <v>629</v>
      </c>
      <c r="I22" s="215"/>
    </row>
    <row r="23" spans="4:11" ht="34.5" customHeight="1"/>
    <row r="24" spans="4:11">
      <c r="D24" s="206" t="s">
        <v>356</v>
      </c>
      <c r="F24" s="9" t="s">
        <v>517</v>
      </c>
      <c r="G24" s="9"/>
      <c r="H24" s="9"/>
      <c r="I24" s="9"/>
    </row>
    <row r="25" spans="4:11">
      <c r="D25" s="206"/>
      <c r="G25" s="9"/>
      <c r="H25" s="9"/>
      <c r="I25" s="9"/>
    </row>
    <row r="26" spans="4:11" hidden="1">
      <c r="F26" s="9"/>
      <c r="G26" s="9"/>
      <c r="H26" s="9"/>
      <c r="I26" s="9"/>
    </row>
    <row r="27" spans="4:11">
      <c r="F27" s="207" t="s">
        <v>1086</v>
      </c>
      <c r="G27" s="208"/>
      <c r="H27" s="209"/>
      <c r="I27" s="9"/>
    </row>
    <row r="28" spans="4:11">
      <c r="F28" s="210" t="s">
        <v>1076</v>
      </c>
      <c r="G28" s="9"/>
      <c r="H28" s="211"/>
      <c r="I28" s="9"/>
    </row>
    <row r="29" spans="4:11">
      <c r="F29" s="212" t="s">
        <v>1077</v>
      </c>
      <c r="G29" s="213"/>
      <c r="H29" s="214"/>
      <c r="I29" s="9"/>
    </row>
    <row r="31" spans="4:11">
      <c r="F31" s="215" t="s">
        <v>1015</v>
      </c>
    </row>
    <row r="32" spans="4:11" ht="54" customHeight="1"/>
    <row r="33" spans="4:6">
      <c r="D33" s="206" t="s">
        <v>515</v>
      </c>
      <c r="F33" s="215" t="s">
        <v>1087</v>
      </c>
    </row>
  </sheetData>
  <mergeCells count="1">
    <mergeCell ref="A4:L4"/>
  </mergeCells>
  <phoneticPr fontId="3" type="noConversion"/>
  <printOptions horizontalCentered="1" verticalCentered="1"/>
  <pageMargins left="0.5" right="0.5" top="1.18" bottom="0.61" header="0.52" footer="0.25"/>
  <pageSetup scale="87" orientation="portrait" horizontalDpi="360" verticalDpi="360"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50177" r:id="rId5" name="Button 1">
              <controlPr defaultSize="0" print="0" autoFill="0" autoPict="0" macro="[0]!PLCOMPARISONS_Button20_Click">
                <anchor moveWithCells="1">
                  <from>
                    <xdr:col>0</xdr:col>
                    <xdr:colOff>38100</xdr:colOff>
                    <xdr:row>1</xdr:row>
                    <xdr:rowOff>9525</xdr:rowOff>
                  </from>
                  <to>
                    <xdr:col>0</xdr:col>
                    <xdr:colOff>1314450</xdr:colOff>
                    <xdr:row>2</xdr:row>
                    <xdr:rowOff>238125</xdr:rowOff>
                  </to>
                </anchor>
              </controlPr>
            </control>
          </mc:Choice>
        </mc:AlternateContent>
        <mc:AlternateContent xmlns:mc="http://schemas.openxmlformats.org/markup-compatibility/2006">
          <mc:Choice Requires="x14">
            <control shapeId="50178" r:id="rId6" name="Button 2">
              <controlPr defaultSize="0" print="0" autoFill="0" autoPict="0" macro="[0]!print_sheet">
                <anchor moveWithCells="1">
                  <from>
                    <xdr:col>12</xdr:col>
                    <xdr:colOff>409575</xdr:colOff>
                    <xdr:row>2</xdr:row>
                    <xdr:rowOff>371475</xdr:rowOff>
                  </from>
                  <to>
                    <xdr:col>14</xdr:col>
                    <xdr:colOff>38100</xdr:colOff>
                    <xdr:row>2</xdr:row>
                    <xdr:rowOff>733425</xdr:rowOff>
                  </to>
                </anchor>
              </controlPr>
            </control>
          </mc:Choice>
        </mc:AlternateContent>
      </controls>
    </mc:Choice>
  </mc:AlternateContent>
</worksheet>
</file>

<file path=xl/worksheets/sheet5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63">
    <tabColor indexed="11"/>
    <pageSetUpPr fitToPage="1"/>
  </sheetPr>
  <dimension ref="A1:O21"/>
  <sheetViews>
    <sheetView showGridLines="0" showRowColHeaders="0" showRuler="0" view="pageLayout" zoomScale="70" zoomScaleNormal="70" zoomScalePageLayoutView="70" workbookViewId="0">
      <selection activeCell="L35" sqref="L35"/>
    </sheetView>
  </sheetViews>
  <sheetFormatPr defaultColWidth="9.140625" defaultRowHeight="20.100000000000001" customHeight="1"/>
  <cols>
    <col min="1" max="1" width="12.42578125" style="1" bestFit="1" customWidth="1"/>
    <col min="2" max="2" width="20.7109375" style="1" customWidth="1"/>
    <col min="3" max="3" width="11.7109375" style="1" customWidth="1"/>
    <col min="4" max="4" width="20.7109375" style="1" customWidth="1"/>
    <col min="5" max="5" width="11.7109375" style="1" customWidth="1"/>
    <col min="6" max="6" width="20.7109375" style="1" customWidth="1"/>
    <col min="7" max="7" width="11.7109375" style="1" customWidth="1"/>
    <col min="8" max="8" width="20.7109375" style="1" customWidth="1"/>
    <col min="9" max="9" width="11.7109375" style="1" customWidth="1"/>
    <col min="10" max="10" width="20.7109375" style="1" customWidth="1"/>
    <col min="11" max="11" width="11.7109375" style="1" customWidth="1"/>
    <col min="12" max="13" width="9.140625" style="1"/>
    <col min="14" max="14" width="16.140625" style="56" customWidth="1"/>
    <col min="15" max="16384" width="9.140625" style="1"/>
  </cols>
  <sheetData>
    <row r="1" spans="1:15" ht="20.100000000000001" customHeight="1">
      <c r="A1"/>
      <c r="B1"/>
      <c r="C1"/>
      <c r="D1"/>
      <c r="E1"/>
      <c r="F1" s="190" t="str">
        <f>REPT('BASIC CLIENT INFO'!B2,1)</f>
        <v/>
      </c>
      <c r="G1"/>
      <c r="H1"/>
      <c r="I1"/>
      <c r="J1"/>
      <c r="K1"/>
    </row>
    <row r="2" spans="1:15" ht="20.100000000000001" customHeight="1">
      <c r="A2"/>
      <c r="B2"/>
      <c r="C2"/>
      <c r="D2"/>
      <c r="E2" s="187" t="str">
        <f>REPT('BASIC CLIENT INFO'!B3,1)</f>
        <v>Survey #</v>
      </c>
      <c r="F2" s="192"/>
      <c r="G2" s="193" t="str">
        <f>REPT('BASIC CLIENT INFO'!D3,1)</f>
        <v/>
      </c>
      <c r="H2"/>
      <c r="I2"/>
      <c r="J2"/>
      <c r="K2"/>
    </row>
    <row r="3" spans="1:15" ht="20.100000000000001" customHeight="1">
      <c r="A3"/>
      <c r="B3" s="54" t="s">
        <v>336</v>
      </c>
      <c r="C3" s="21"/>
      <c r="D3" s="160"/>
      <c r="E3" s="149"/>
      <c r="F3" s="141"/>
      <c r="G3" s="150"/>
      <c r="H3" s="141"/>
      <c r="I3"/>
      <c r="J3"/>
      <c r="K3"/>
    </row>
    <row r="4" spans="1:15" ht="20.100000000000001" customHeight="1">
      <c r="A4" s="84"/>
      <c r="B4" s="160"/>
      <c r="C4" s="148"/>
      <c r="D4" s="791"/>
      <c r="E4" s="161"/>
      <c r="F4" s="792"/>
      <c r="G4" s="76"/>
      <c r="H4" s="792"/>
      <c r="I4" s="150"/>
      <c r="J4" s="84"/>
      <c r="K4" s="84"/>
      <c r="N4" s="60"/>
    </row>
    <row r="5" spans="1:15" ht="20.100000000000001" customHeight="1">
      <c r="A5" s="84"/>
      <c r="B5" s="791"/>
      <c r="C5" s="161"/>
      <c r="D5" s="84"/>
      <c r="E5" s="84"/>
      <c r="F5" s="84"/>
      <c r="G5" s="84"/>
      <c r="H5" s="84"/>
      <c r="I5" s="84"/>
      <c r="J5" s="84"/>
      <c r="K5" s="84"/>
    </row>
    <row r="6" spans="1:15" ht="20.100000000000001" customHeight="1">
      <c r="A6" s="84"/>
      <c r="B6" s="84"/>
      <c r="C6" s="84"/>
      <c r="D6" s="793"/>
      <c r="E6" s="794"/>
      <c r="F6" s="793"/>
      <c r="G6" s="794"/>
      <c r="H6" s="793"/>
      <c r="I6" s="84"/>
      <c r="J6" s="150"/>
      <c r="K6" s="84"/>
    </row>
    <row r="7" spans="1:15" ht="20.100000000000001" customHeight="1">
      <c r="A7" s="105"/>
      <c r="B7" s="793"/>
      <c r="C7" s="794"/>
      <c r="D7" s="793"/>
      <c r="E7" s="794"/>
      <c r="F7" s="793"/>
      <c r="G7" s="794"/>
      <c r="H7" s="793"/>
      <c r="I7" s="794"/>
      <c r="J7" s="112"/>
      <c r="K7" s="75"/>
      <c r="N7" s="58"/>
      <c r="O7" s="2"/>
    </row>
    <row r="8" spans="1:15" ht="20.100000000000001" customHeight="1">
      <c r="A8" s="105"/>
      <c r="B8" s="793"/>
      <c r="C8" s="794"/>
      <c r="D8" s="793"/>
      <c r="E8" s="794"/>
      <c r="F8" s="793"/>
      <c r="G8" s="794"/>
      <c r="H8" s="793"/>
      <c r="I8" s="794"/>
      <c r="J8" s="112"/>
      <c r="K8" s="75"/>
      <c r="N8" s="59"/>
      <c r="O8" s="2"/>
    </row>
    <row r="9" spans="1:15" ht="20.100000000000001" customHeight="1">
      <c r="A9" s="105"/>
      <c r="B9" s="793"/>
      <c r="C9" s="794"/>
      <c r="D9" s="112"/>
      <c r="E9" s="794"/>
      <c r="F9" s="112"/>
      <c r="G9" s="794"/>
      <c r="H9" s="112"/>
      <c r="I9" s="794"/>
      <c r="J9" s="112"/>
      <c r="K9" s="75"/>
      <c r="O9" s="2"/>
    </row>
    <row r="10" spans="1:15" ht="20.100000000000001" customHeight="1">
      <c r="A10" s="105"/>
      <c r="B10" s="112"/>
      <c r="C10" s="794"/>
      <c r="D10" s="89"/>
      <c r="E10" s="132"/>
      <c r="F10" s="84"/>
      <c r="G10" s="104"/>
      <c r="H10" s="84"/>
      <c r="I10" s="794"/>
      <c r="J10" s="112"/>
      <c r="K10" s="75"/>
      <c r="O10" s="2"/>
    </row>
    <row r="11" spans="1:15" ht="20.100000000000001" customHeight="1">
      <c r="A11" s="84"/>
      <c r="B11" s="89"/>
      <c r="C11" s="794"/>
      <c r="D11" s="112"/>
      <c r="E11" s="795"/>
      <c r="F11" s="112"/>
      <c r="G11" s="795"/>
      <c r="H11" s="112"/>
      <c r="I11" s="104"/>
      <c r="J11" s="84"/>
      <c r="K11" s="104"/>
    </row>
    <row r="12" spans="1:15" ht="20.100000000000001" customHeight="1">
      <c r="A12" s="105"/>
      <c r="B12" s="112"/>
      <c r="C12" s="75"/>
      <c r="D12" s="112"/>
      <c r="E12" s="795"/>
      <c r="F12" s="105"/>
      <c r="G12" s="107"/>
      <c r="H12" s="105"/>
      <c r="I12" s="795"/>
      <c r="J12" s="112"/>
      <c r="K12" s="795"/>
    </row>
    <row r="13" spans="1:15" ht="20.100000000000001" customHeight="1">
      <c r="A13" s="105"/>
      <c r="B13" s="112"/>
      <c r="C13" s="75"/>
      <c r="D13" s="796"/>
      <c r="E13" s="794"/>
      <c r="F13" s="797"/>
      <c r="G13" s="794"/>
      <c r="H13" s="797"/>
      <c r="I13" s="107"/>
      <c r="J13" s="105"/>
      <c r="K13" s="107"/>
    </row>
    <row r="14" spans="1:15" ht="20.100000000000001" customHeight="1">
      <c r="A14" s="105"/>
      <c r="B14" s="797"/>
      <c r="C14" s="794"/>
      <c r="D14" s="797"/>
      <c r="E14" s="794"/>
      <c r="F14" s="797"/>
      <c r="G14" s="794"/>
      <c r="H14" s="797"/>
      <c r="I14" s="794"/>
      <c r="J14" s="106"/>
      <c r="K14" s="75"/>
    </row>
    <row r="15" spans="1:15" ht="20.100000000000001" customHeight="1">
      <c r="A15" s="105"/>
      <c r="B15" s="797"/>
      <c r="C15" s="794"/>
      <c r="D15" s="112"/>
      <c r="E15" s="794"/>
      <c r="F15" s="112"/>
      <c r="G15" s="794"/>
      <c r="H15" s="112"/>
      <c r="I15" s="794"/>
      <c r="J15" s="112"/>
      <c r="K15" s="75"/>
    </row>
    <row r="16" spans="1:15" ht="20.100000000000001" customHeight="1">
      <c r="A16" s="105"/>
      <c r="B16" s="112"/>
      <c r="C16" s="794"/>
      <c r="D16" s="151"/>
      <c r="E16" s="104"/>
      <c r="F16" s="84"/>
      <c r="G16" s="104"/>
      <c r="H16" s="84"/>
      <c r="I16" s="794"/>
      <c r="J16" s="112"/>
      <c r="K16" s="75"/>
    </row>
    <row r="17" spans="1:11" ht="20.100000000000001" customHeight="1">
      <c r="A17" s="105"/>
      <c r="B17" s="152"/>
      <c r="C17" s="104"/>
      <c r="D17" s="106"/>
      <c r="E17" s="794"/>
      <c r="F17" s="106"/>
      <c r="G17" s="794"/>
      <c r="H17" s="106"/>
      <c r="I17" s="104"/>
      <c r="J17" s="84"/>
      <c r="K17" s="107"/>
    </row>
    <row r="18" spans="1:11" ht="20.100000000000001" customHeight="1">
      <c r="A18" s="105"/>
      <c r="B18" s="106"/>
      <c r="C18" s="794"/>
      <c r="D18" s="84"/>
      <c r="E18" s="84"/>
      <c r="F18" s="84"/>
      <c r="G18" s="84"/>
      <c r="H18" s="84"/>
      <c r="I18" s="794"/>
      <c r="J18" s="106"/>
      <c r="K18" s="75"/>
    </row>
    <row r="19" spans="1:11" ht="20.100000000000001" customHeight="1">
      <c r="A19" s="84"/>
      <c r="B19" s="84"/>
      <c r="C19" s="84"/>
      <c r="D19" s="84"/>
      <c r="E19" s="766"/>
      <c r="F19" s="84"/>
      <c r="G19" s="84"/>
      <c r="H19" s="84"/>
      <c r="I19" s="84"/>
      <c r="J19" s="84"/>
      <c r="K19" s="84"/>
    </row>
    <row r="20" spans="1:11" ht="20.100000000000001" customHeight="1">
      <c r="A20" s="84"/>
      <c r="B20" s="84"/>
      <c r="C20" s="84"/>
      <c r="I20" s="84"/>
      <c r="J20" s="112"/>
      <c r="K20" s="84"/>
    </row>
    <row r="21" spans="1:11" ht="20.100000000000001" customHeight="1">
      <c r="I21"/>
    </row>
  </sheetData>
  <conditionalFormatting sqref="B10:C10 I10:K10 D9:H9 B18:C18 I18:K18 D17:H17">
    <cfRule type="cellIs" dxfId="2" priority="1" stopIfTrue="1" operator="lessThan">
      <formula>0</formula>
    </cfRule>
  </conditionalFormatting>
  <printOptions horizontalCentered="1" verticalCentered="1"/>
  <pageMargins left="0.5" right="0.5" top="1.18" bottom="0.61" header="0.52" footer="0.25"/>
  <pageSetup scale="69"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39361" r:id="rId5" name="Button 1">
              <controlPr defaultSize="0" print="0" autoFill="0" autoPict="0" macro="[0]!PLCOMPARISONS_Button20_Click">
                <anchor moveWithCells="1">
                  <from>
                    <xdr:col>0</xdr:col>
                    <xdr:colOff>0</xdr:colOff>
                    <xdr:row>0</xdr:row>
                    <xdr:rowOff>142875</xdr:rowOff>
                  </from>
                  <to>
                    <xdr:col>1</xdr:col>
                    <xdr:colOff>476250</xdr:colOff>
                    <xdr:row>2</xdr:row>
                    <xdr:rowOff>104775</xdr:rowOff>
                  </to>
                </anchor>
              </controlPr>
            </control>
          </mc:Choice>
        </mc:AlternateContent>
        <mc:AlternateContent xmlns:mc="http://schemas.openxmlformats.org/markup-compatibility/2006">
          <mc:Choice Requires="x14">
            <control shapeId="1039363" r:id="rId6" name="Button 3">
              <controlPr defaultSize="0" print="0" autoFill="0" autoPict="0" macro="[0]!print_sheet">
                <anchor moveWithCells="1">
                  <from>
                    <xdr:col>11</xdr:col>
                    <xdr:colOff>66675</xdr:colOff>
                    <xdr:row>0</xdr:row>
                    <xdr:rowOff>38100</xdr:rowOff>
                  </from>
                  <to>
                    <xdr:col>12</xdr:col>
                    <xdr:colOff>590550</xdr:colOff>
                    <xdr:row>2</xdr:row>
                    <xdr:rowOff>28575</xdr:rowOff>
                  </to>
                </anchor>
              </controlPr>
            </control>
          </mc:Choice>
        </mc:AlternateContent>
      </controls>
    </mc:Choice>
  </mc:AlternateContent>
</worksheet>
</file>

<file path=xl/worksheets/sheet5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64">
    <tabColor indexed="11"/>
    <pageSetUpPr fitToPage="1"/>
  </sheetPr>
  <dimension ref="A1:O21"/>
  <sheetViews>
    <sheetView showGridLines="0" showRowColHeaders="0" showRuler="0" view="pageLayout" zoomScale="70" zoomScaleNormal="80" zoomScalePageLayoutView="70" workbookViewId="0"/>
  </sheetViews>
  <sheetFormatPr defaultColWidth="9.140625" defaultRowHeight="12.75"/>
  <cols>
    <col min="1" max="1" width="12.42578125" style="1" bestFit="1" customWidth="1"/>
    <col min="2" max="2" width="20.7109375" style="1" customWidth="1"/>
    <col min="3" max="3" width="11.7109375" style="1" customWidth="1"/>
    <col min="4" max="4" width="20.7109375" style="1" customWidth="1"/>
    <col min="5" max="5" width="11.7109375" style="1" customWidth="1"/>
    <col min="6" max="6" width="20.7109375" style="1" customWidth="1"/>
    <col min="7" max="7" width="11.7109375" style="1" customWidth="1"/>
    <col min="8" max="8" width="20.7109375" style="1" customWidth="1"/>
    <col min="9" max="9" width="11.7109375" style="1" customWidth="1"/>
    <col min="10" max="10" width="20.7109375" style="1" customWidth="1"/>
    <col min="11" max="11" width="11.7109375" style="1" customWidth="1"/>
    <col min="12" max="13" width="9.140625" style="1"/>
    <col min="14" max="14" width="16.140625" style="56" customWidth="1"/>
    <col min="15" max="16384" width="9.140625" style="1"/>
  </cols>
  <sheetData>
    <row r="1" spans="1:15" ht="30.75" customHeight="1">
      <c r="A1"/>
      <c r="B1"/>
      <c r="C1"/>
      <c r="D1"/>
      <c r="E1"/>
      <c r="F1" s="190" t="str">
        <f>REPT('BASIC CLIENT INFO'!B2,1)</f>
        <v/>
      </c>
      <c r="G1"/>
      <c r="H1"/>
      <c r="I1"/>
      <c r="J1"/>
      <c r="K1"/>
    </row>
    <row r="2" spans="1:15" ht="29.25" customHeight="1">
      <c r="A2"/>
      <c r="B2"/>
      <c r="C2"/>
      <c r="D2"/>
      <c r="E2" s="187" t="str">
        <f>REPT('BASIC CLIENT INFO'!B3,1)</f>
        <v>Survey #</v>
      </c>
      <c r="F2" s="192"/>
      <c r="G2" s="193" t="str">
        <f>REPT('BASIC CLIENT INFO'!D3,1)</f>
        <v/>
      </c>
      <c r="H2"/>
      <c r="I2"/>
      <c r="J2"/>
      <c r="K2"/>
    </row>
    <row r="3" spans="1:15" ht="27" customHeight="1">
      <c r="A3"/>
      <c r="B3" s="54" t="s">
        <v>336</v>
      </c>
      <c r="C3" s="21"/>
      <c r="D3" s="160"/>
      <c r="E3" s="149"/>
      <c r="F3" s="141"/>
      <c r="G3" s="150"/>
      <c r="H3" s="141"/>
      <c r="I3"/>
      <c r="J3"/>
      <c r="K3"/>
    </row>
    <row r="4" spans="1:15" ht="15.75">
      <c r="A4" s="84"/>
      <c r="B4" s="160"/>
      <c r="C4" s="148"/>
      <c r="D4" s="768"/>
      <c r="E4" s="769"/>
      <c r="F4" s="770"/>
      <c r="G4" s="771"/>
      <c r="H4" s="770"/>
      <c r="I4" s="150"/>
      <c r="J4" s="84"/>
      <c r="K4" s="84"/>
      <c r="N4" s="60"/>
    </row>
    <row r="5" spans="1:15" ht="15">
      <c r="A5" s="767"/>
      <c r="B5" s="768"/>
      <c r="C5" s="769"/>
      <c r="D5" s="767"/>
      <c r="E5" s="767"/>
      <c r="F5" s="767"/>
      <c r="G5" s="767"/>
      <c r="H5" s="767"/>
      <c r="I5" s="767"/>
      <c r="J5" s="767"/>
      <c r="K5" s="767"/>
    </row>
    <row r="6" spans="1:15" ht="15.75">
      <c r="A6" s="767"/>
      <c r="B6" s="767"/>
      <c r="C6" s="767"/>
      <c r="D6" s="774"/>
      <c r="E6" s="775"/>
      <c r="F6" s="774"/>
      <c r="G6" s="775"/>
      <c r="H6" s="774"/>
      <c r="I6" s="767"/>
      <c r="J6" s="772"/>
      <c r="K6" s="767"/>
    </row>
    <row r="7" spans="1:15" ht="15.75">
      <c r="A7" s="773"/>
      <c r="B7" s="774"/>
      <c r="C7" s="775"/>
      <c r="D7" s="774"/>
      <c r="E7" s="775"/>
      <c r="F7" s="774"/>
      <c r="G7" s="775"/>
      <c r="H7" s="774"/>
      <c r="I7" s="775"/>
      <c r="J7" s="776"/>
      <c r="K7" s="777"/>
      <c r="N7" s="58"/>
      <c r="O7" s="2"/>
    </row>
    <row r="8" spans="1:15" ht="15.75">
      <c r="A8" s="773"/>
      <c r="B8" s="774"/>
      <c r="C8" s="775"/>
      <c r="D8" s="774"/>
      <c r="E8" s="775"/>
      <c r="F8" s="774"/>
      <c r="G8" s="775"/>
      <c r="H8" s="774"/>
      <c r="I8" s="775"/>
      <c r="J8" s="776"/>
      <c r="K8" s="777"/>
      <c r="N8" s="59"/>
      <c r="O8" s="2"/>
    </row>
    <row r="9" spans="1:15" ht="15.75">
      <c r="A9" s="773"/>
      <c r="B9" s="774"/>
      <c r="C9" s="775"/>
      <c r="D9" s="776"/>
      <c r="E9" s="775"/>
      <c r="F9" s="776"/>
      <c r="G9" s="775"/>
      <c r="H9" s="776"/>
      <c r="I9" s="775"/>
      <c r="J9" s="776"/>
      <c r="K9" s="777"/>
      <c r="O9" s="2"/>
    </row>
    <row r="10" spans="1:15" ht="15.75">
      <c r="A10" s="773"/>
      <c r="B10" s="776"/>
      <c r="C10" s="775"/>
      <c r="D10" s="778"/>
      <c r="E10" s="779"/>
      <c r="F10" s="767"/>
      <c r="G10" s="780"/>
      <c r="H10" s="767"/>
      <c r="I10" s="775"/>
      <c r="J10" s="776"/>
      <c r="K10" s="777"/>
      <c r="O10" s="2"/>
    </row>
    <row r="11" spans="1:15" ht="15.75">
      <c r="A11" s="767"/>
      <c r="B11" s="778"/>
      <c r="C11" s="775"/>
      <c r="D11" s="776"/>
      <c r="E11" s="781"/>
      <c r="F11" s="776"/>
      <c r="G11" s="781"/>
      <c r="H11" s="776"/>
      <c r="I11" s="780"/>
      <c r="J11" s="767"/>
      <c r="K11" s="780"/>
    </row>
    <row r="12" spans="1:15" ht="15.75">
      <c r="A12" s="773"/>
      <c r="B12" s="776"/>
      <c r="C12" s="777"/>
      <c r="D12" s="776"/>
      <c r="E12" s="781"/>
      <c r="F12" s="773"/>
      <c r="G12" s="782"/>
      <c r="H12" s="773"/>
      <c r="I12" s="781"/>
      <c r="J12" s="776"/>
      <c r="K12" s="781"/>
    </row>
    <row r="13" spans="1:15" ht="15.75">
      <c r="A13" s="773"/>
      <c r="B13" s="776"/>
      <c r="C13" s="777"/>
      <c r="D13" s="784"/>
      <c r="E13" s="775"/>
      <c r="F13" s="783"/>
      <c r="G13" s="775"/>
      <c r="H13" s="783"/>
      <c r="I13" s="782"/>
      <c r="J13" s="773"/>
      <c r="K13" s="782"/>
    </row>
    <row r="14" spans="1:15" ht="15.75">
      <c r="A14" s="773"/>
      <c r="B14" s="783"/>
      <c r="C14" s="775"/>
      <c r="D14" s="783"/>
      <c r="E14" s="775"/>
      <c r="F14" s="783"/>
      <c r="G14" s="775"/>
      <c r="H14" s="783"/>
      <c r="I14" s="775"/>
      <c r="J14" s="785"/>
      <c r="K14" s="777"/>
    </row>
    <row r="15" spans="1:15" ht="15.75">
      <c r="A15" s="773"/>
      <c r="B15" s="783"/>
      <c r="C15" s="775"/>
      <c r="D15" s="776"/>
      <c r="E15" s="775"/>
      <c r="F15" s="776"/>
      <c r="G15" s="775"/>
      <c r="H15" s="776"/>
      <c r="I15" s="775"/>
      <c r="J15" s="776"/>
      <c r="K15" s="777"/>
    </row>
    <row r="16" spans="1:15" ht="15.75">
      <c r="A16" s="773"/>
      <c r="B16" s="776"/>
      <c r="C16" s="775"/>
      <c r="D16" s="787"/>
      <c r="E16" s="780"/>
      <c r="F16" s="767"/>
      <c r="G16" s="780"/>
      <c r="H16" s="767"/>
      <c r="I16" s="775"/>
      <c r="J16" s="776"/>
      <c r="K16" s="777"/>
    </row>
    <row r="17" spans="1:11" ht="15.75">
      <c r="A17" s="773"/>
      <c r="B17" s="786"/>
      <c r="C17" s="780"/>
      <c r="D17" s="785"/>
      <c r="E17" s="775"/>
      <c r="F17" s="785"/>
      <c r="G17" s="775"/>
      <c r="H17" s="785"/>
      <c r="I17" s="780"/>
      <c r="J17" s="767"/>
      <c r="K17" s="782"/>
    </row>
    <row r="18" spans="1:11" ht="15.75">
      <c r="A18" s="773"/>
      <c r="B18" s="785"/>
      <c r="C18" s="775"/>
      <c r="D18" s="767"/>
      <c r="E18" s="767"/>
      <c r="F18" s="767"/>
      <c r="G18" s="767"/>
      <c r="H18" s="767"/>
      <c r="I18" s="775"/>
      <c r="J18" s="785"/>
      <c r="K18" s="777"/>
    </row>
    <row r="19" spans="1:11" ht="15.75">
      <c r="A19" s="767"/>
      <c r="B19" s="767"/>
      <c r="C19" s="767"/>
      <c r="D19" s="767"/>
      <c r="E19" s="788"/>
      <c r="F19" s="767"/>
      <c r="G19" s="767"/>
      <c r="H19" s="767"/>
      <c r="I19" s="767"/>
      <c r="J19" s="767"/>
      <c r="K19" s="767"/>
    </row>
    <row r="20" spans="1:11" ht="15.75">
      <c r="A20" s="767"/>
      <c r="B20" s="767"/>
      <c r="C20" s="767"/>
      <c r="D20" s="789"/>
      <c r="E20" s="789"/>
      <c r="F20" s="789"/>
      <c r="G20" s="789"/>
      <c r="H20" s="789"/>
      <c r="I20" s="767"/>
      <c r="J20" s="776"/>
      <c r="K20" s="767"/>
    </row>
    <row r="21" spans="1:11">
      <c r="A21" s="789"/>
      <c r="B21" s="789"/>
      <c r="C21" s="789"/>
      <c r="I21" s="790"/>
      <c r="J21" s="789"/>
      <c r="K21" s="789"/>
    </row>
  </sheetData>
  <conditionalFormatting sqref="B10:C10 I10:K10 D9:H9 B18:C18 I18:K18 D17:H17">
    <cfRule type="cellIs" dxfId="1" priority="1" stopIfTrue="1" operator="lessThan">
      <formula>0</formula>
    </cfRule>
  </conditionalFormatting>
  <printOptions horizontalCentered="1" verticalCentered="1"/>
  <pageMargins left="0.5" right="0.5" top="1.18" bottom="0.61" header="0.52" footer="0.25"/>
  <pageSetup scale="74"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040385" r:id="rId5" name="Button 1">
              <controlPr defaultSize="0" print="0" autoFill="0" autoPict="0" macro="[0]!PLCOMPARISONS_Button20_Click">
                <anchor moveWithCells="1">
                  <from>
                    <xdr:col>0</xdr:col>
                    <xdr:colOff>0</xdr:colOff>
                    <xdr:row>0</xdr:row>
                    <xdr:rowOff>57150</xdr:rowOff>
                  </from>
                  <to>
                    <xdr:col>1</xdr:col>
                    <xdr:colOff>295275</xdr:colOff>
                    <xdr:row>0</xdr:row>
                    <xdr:rowOff>342900</xdr:rowOff>
                  </to>
                </anchor>
              </controlPr>
            </control>
          </mc:Choice>
        </mc:AlternateContent>
        <mc:AlternateContent xmlns:mc="http://schemas.openxmlformats.org/markup-compatibility/2006">
          <mc:Choice Requires="x14">
            <control shapeId="1040386" r:id="rId6" name="Button 2">
              <controlPr defaultSize="0" print="0" autoFill="0" autoPict="0" macro="[0]!print_sheet">
                <anchor moveWithCells="1">
                  <from>
                    <xdr:col>9</xdr:col>
                    <xdr:colOff>1076325</xdr:colOff>
                    <xdr:row>0</xdr:row>
                    <xdr:rowOff>200025</xdr:rowOff>
                  </from>
                  <to>
                    <xdr:col>10</xdr:col>
                    <xdr:colOff>581025</xdr:colOff>
                    <xdr:row>1</xdr:row>
                    <xdr:rowOff>304800</xdr:rowOff>
                  </to>
                </anchor>
              </controlPr>
            </control>
          </mc:Choice>
        </mc:AlternateContent>
      </controls>
    </mc:Choice>
  </mc:AlternateContent>
</worksheet>
</file>

<file path=xl/worksheets/sheet6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7">
    <tabColor indexed="11"/>
    <pageSetUpPr fitToPage="1"/>
  </sheetPr>
  <dimension ref="A1:O21"/>
  <sheetViews>
    <sheetView showGridLines="0" showRowColHeaders="0" showRuler="0" view="pageLayout" zoomScale="70" zoomScaleNormal="70" zoomScalePageLayoutView="70" workbookViewId="0">
      <selection activeCell="L49" sqref="L49"/>
    </sheetView>
  </sheetViews>
  <sheetFormatPr defaultColWidth="9.140625" defaultRowHeight="12.75"/>
  <cols>
    <col min="1" max="1" width="12.42578125" style="1" bestFit="1" customWidth="1"/>
    <col min="2" max="2" width="20.7109375" style="1" customWidth="1"/>
    <col min="3" max="3" width="11.7109375" style="1" customWidth="1"/>
    <col min="4" max="4" width="20.7109375" style="1" customWidth="1"/>
    <col min="5" max="5" width="11.7109375" style="1" customWidth="1"/>
    <col min="6" max="6" width="20.7109375" style="1" customWidth="1"/>
    <col min="7" max="7" width="11.7109375" style="1" customWidth="1"/>
    <col min="8" max="8" width="20.7109375" style="1" customWidth="1"/>
    <col min="9" max="9" width="11.7109375" style="1" customWidth="1"/>
    <col min="10" max="10" width="20.7109375" style="1" customWidth="1"/>
    <col min="11" max="11" width="11.7109375" style="1" customWidth="1"/>
    <col min="12" max="13" width="9.140625" style="1"/>
    <col min="14" max="14" width="16.140625" style="56" customWidth="1"/>
    <col min="15" max="16384" width="9.140625" style="1"/>
  </cols>
  <sheetData>
    <row r="1" spans="1:15" ht="30.75" customHeight="1">
      <c r="A1"/>
      <c r="B1"/>
      <c r="C1"/>
      <c r="D1"/>
      <c r="E1"/>
      <c r="F1" s="190" t="str">
        <f>REPT('BASIC CLIENT INFO'!B2,1)</f>
        <v/>
      </c>
      <c r="G1"/>
      <c r="H1"/>
      <c r="I1"/>
      <c r="J1"/>
      <c r="K1"/>
    </row>
    <row r="2" spans="1:15" ht="29.25" customHeight="1">
      <c r="A2"/>
      <c r="B2"/>
      <c r="C2"/>
      <c r="D2"/>
      <c r="E2" s="187" t="str">
        <f>REPT('BASIC CLIENT INFO'!B3,1)</f>
        <v>Survey #</v>
      </c>
      <c r="F2" s="192"/>
      <c r="G2" s="193" t="str">
        <f>REPT('BASIC CLIENT INFO'!D3,1)</f>
        <v/>
      </c>
      <c r="H2"/>
      <c r="I2"/>
      <c r="J2"/>
      <c r="K2"/>
    </row>
    <row r="3" spans="1:15" ht="27" customHeight="1">
      <c r="A3"/>
      <c r="B3" s="54" t="s">
        <v>336</v>
      </c>
      <c r="C3" s="21"/>
      <c r="D3" s="160"/>
      <c r="E3" s="149"/>
      <c r="F3" s="141"/>
      <c r="G3" s="150"/>
      <c r="H3" s="141"/>
      <c r="I3"/>
      <c r="J3"/>
      <c r="K3"/>
    </row>
    <row r="4" spans="1:15" ht="15.75">
      <c r="A4" s="84"/>
      <c r="B4" s="160"/>
      <c r="C4" s="148"/>
      <c r="D4" s="768"/>
      <c r="E4" s="769"/>
      <c r="F4" s="770"/>
      <c r="G4" s="771"/>
      <c r="H4" s="770"/>
      <c r="I4" s="150"/>
      <c r="J4" s="84"/>
      <c r="K4" s="84"/>
      <c r="N4" s="60"/>
    </row>
    <row r="5" spans="1:15" ht="15">
      <c r="A5" s="767"/>
      <c r="B5" s="768"/>
      <c r="C5" s="769"/>
      <c r="D5" s="767"/>
      <c r="E5" s="767"/>
      <c r="F5" s="767"/>
      <c r="G5" s="767"/>
      <c r="H5" s="767"/>
      <c r="I5" s="767"/>
      <c r="J5" s="767"/>
      <c r="K5" s="767"/>
    </row>
    <row r="6" spans="1:15" ht="15.75">
      <c r="A6" s="767"/>
      <c r="B6" s="767"/>
      <c r="C6" s="767"/>
      <c r="D6" s="774"/>
      <c r="E6" s="775"/>
      <c r="F6" s="774"/>
      <c r="G6" s="775"/>
      <c r="H6" s="774"/>
      <c r="I6" s="767"/>
      <c r="J6" s="772"/>
      <c r="K6" s="767"/>
    </row>
    <row r="7" spans="1:15" ht="15.75">
      <c r="A7" s="773"/>
      <c r="B7" s="774"/>
      <c r="C7" s="775"/>
      <c r="D7" s="774"/>
      <c r="E7" s="775"/>
      <c r="F7" s="774"/>
      <c r="G7" s="775"/>
      <c r="H7" s="774"/>
      <c r="I7" s="775"/>
      <c r="J7" s="776"/>
      <c r="K7" s="777"/>
      <c r="N7" s="58"/>
      <c r="O7" s="2"/>
    </row>
    <row r="8" spans="1:15" ht="15.75">
      <c r="A8" s="773"/>
      <c r="B8" s="774"/>
      <c r="C8" s="775"/>
      <c r="D8" s="774"/>
      <c r="E8" s="775"/>
      <c r="F8" s="774"/>
      <c r="G8" s="775"/>
      <c r="H8" s="774"/>
      <c r="I8" s="775"/>
      <c r="J8" s="776"/>
      <c r="K8" s="777"/>
      <c r="N8" s="59"/>
      <c r="O8" s="2"/>
    </row>
    <row r="9" spans="1:15" ht="15.75">
      <c r="A9" s="773"/>
      <c r="B9" s="774"/>
      <c r="C9" s="775"/>
      <c r="D9" s="776"/>
      <c r="E9" s="775"/>
      <c r="F9" s="776"/>
      <c r="G9" s="775"/>
      <c r="H9" s="776"/>
      <c r="I9" s="775"/>
      <c r="J9" s="776"/>
      <c r="K9" s="777"/>
      <c r="O9" s="2"/>
    </row>
    <row r="10" spans="1:15" ht="15.75">
      <c r="A10" s="773"/>
      <c r="B10" s="776"/>
      <c r="C10" s="775"/>
      <c r="D10" s="778"/>
      <c r="E10" s="779"/>
      <c r="F10" s="767"/>
      <c r="G10" s="780"/>
      <c r="H10" s="767"/>
      <c r="I10" s="775"/>
      <c r="J10" s="776"/>
      <c r="K10" s="777"/>
      <c r="O10" s="2"/>
    </row>
    <row r="11" spans="1:15" ht="15.75">
      <c r="A11" s="767"/>
      <c r="B11" s="778"/>
      <c r="C11" s="775"/>
      <c r="D11" s="776"/>
      <c r="E11" s="781"/>
      <c r="F11" s="776"/>
      <c r="G11" s="781"/>
      <c r="H11" s="776"/>
      <c r="I11" s="780"/>
      <c r="J11" s="767"/>
      <c r="K11" s="780"/>
    </row>
    <row r="12" spans="1:15" ht="15.75">
      <c r="A12" s="773"/>
      <c r="B12" s="776"/>
      <c r="C12" s="777"/>
      <c r="D12" s="776"/>
      <c r="E12" s="781"/>
      <c r="F12" s="773"/>
      <c r="G12" s="782"/>
      <c r="H12" s="773"/>
      <c r="I12" s="781"/>
      <c r="J12" s="776"/>
      <c r="K12" s="781"/>
    </row>
    <row r="13" spans="1:15" ht="15.75">
      <c r="A13" s="773"/>
      <c r="B13" s="776"/>
      <c r="C13" s="777"/>
      <c r="D13" s="784"/>
      <c r="E13" s="775"/>
      <c r="F13" s="783"/>
      <c r="G13" s="775"/>
      <c r="H13" s="783"/>
      <c r="I13" s="782"/>
      <c r="J13" s="773"/>
      <c r="K13" s="782"/>
    </row>
    <row r="14" spans="1:15" ht="15.75">
      <c r="A14" s="773"/>
      <c r="B14" s="783"/>
      <c r="C14" s="775"/>
      <c r="D14" s="783"/>
      <c r="E14" s="775"/>
      <c r="F14" s="783"/>
      <c r="G14" s="775"/>
      <c r="H14" s="783"/>
      <c r="I14" s="775"/>
      <c r="J14" s="785"/>
      <c r="K14" s="777"/>
    </row>
    <row r="15" spans="1:15" ht="15.75">
      <c r="A15" s="773"/>
      <c r="B15" s="783"/>
      <c r="C15" s="775"/>
      <c r="D15" s="776"/>
      <c r="E15" s="775"/>
      <c r="F15" s="776"/>
      <c r="G15" s="775"/>
      <c r="H15" s="776"/>
      <c r="I15" s="775"/>
      <c r="J15" s="776"/>
      <c r="K15" s="777"/>
    </row>
    <row r="16" spans="1:15" ht="15.75">
      <c r="A16" s="773"/>
      <c r="B16" s="776"/>
      <c r="C16" s="775"/>
      <c r="D16" s="787"/>
      <c r="E16" s="780"/>
      <c r="F16" s="767"/>
      <c r="G16" s="780"/>
      <c r="H16" s="767"/>
      <c r="I16" s="775"/>
      <c r="J16" s="776"/>
      <c r="K16" s="777"/>
    </row>
    <row r="17" spans="1:11" ht="15.75">
      <c r="A17" s="773"/>
      <c r="B17" s="786"/>
      <c r="C17" s="780"/>
      <c r="D17" s="785"/>
      <c r="E17" s="775"/>
      <c r="F17" s="785"/>
      <c r="G17" s="775"/>
      <c r="H17" s="785"/>
      <c r="I17" s="780"/>
      <c r="J17" s="767"/>
      <c r="K17" s="782"/>
    </row>
    <row r="18" spans="1:11" ht="15.75">
      <c r="A18" s="773"/>
      <c r="B18" s="785"/>
      <c r="C18" s="775"/>
      <c r="D18" s="767"/>
      <c r="E18" s="767"/>
      <c r="F18" s="767"/>
      <c r="G18" s="767"/>
      <c r="H18" s="767"/>
      <c r="I18" s="775"/>
      <c r="J18" s="785"/>
      <c r="K18" s="777"/>
    </row>
    <row r="19" spans="1:11" ht="15.75">
      <c r="A19" s="767"/>
      <c r="B19" s="767"/>
      <c r="C19" s="767"/>
      <c r="D19" s="767"/>
      <c r="E19" s="788"/>
      <c r="F19" s="767"/>
      <c r="G19" s="767"/>
      <c r="H19" s="767"/>
      <c r="I19" s="767"/>
      <c r="J19" s="767"/>
      <c r="K19" s="767"/>
    </row>
    <row r="20" spans="1:11" ht="15.75">
      <c r="A20" s="767"/>
      <c r="B20" s="767"/>
      <c r="C20" s="767"/>
      <c r="D20" s="789"/>
      <c r="E20" s="789"/>
      <c r="F20" s="789"/>
      <c r="G20" s="789"/>
      <c r="H20" s="789"/>
      <c r="I20" s="767"/>
      <c r="J20" s="776"/>
      <c r="K20" s="767"/>
    </row>
    <row r="21" spans="1:11">
      <c r="A21" s="789"/>
      <c r="B21" s="789"/>
      <c r="C21" s="789"/>
      <c r="I21" s="790"/>
      <c r="J21" s="789"/>
      <c r="K21" s="789"/>
    </row>
  </sheetData>
  <conditionalFormatting sqref="B10:C10 I10:K10 D9:H9 B18:C18 I18:K18 D17:H17">
    <cfRule type="cellIs" dxfId="0" priority="1" stopIfTrue="1" operator="lessThan">
      <formula>0</formula>
    </cfRule>
  </conditionalFormatting>
  <printOptions horizontalCentered="1" verticalCentered="1"/>
  <pageMargins left="0.5" right="0.5" top="1.18" bottom="0.61" header="0.52" footer="0.25"/>
  <pageSetup scale="62" orientation="landscape"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1249281" r:id="rId5" name="Button 1">
              <controlPr defaultSize="0" print="0" autoFill="0" autoPict="0" macro="[0]!PLCOMPARISONS_Button20_Click">
                <anchor moveWithCells="1">
                  <from>
                    <xdr:col>0</xdr:col>
                    <xdr:colOff>9525</xdr:colOff>
                    <xdr:row>0</xdr:row>
                    <xdr:rowOff>85725</xdr:rowOff>
                  </from>
                  <to>
                    <xdr:col>1</xdr:col>
                    <xdr:colOff>657225</xdr:colOff>
                    <xdr:row>1</xdr:row>
                    <xdr:rowOff>142875</xdr:rowOff>
                  </to>
                </anchor>
              </controlPr>
            </control>
          </mc:Choice>
        </mc:AlternateContent>
        <mc:AlternateContent xmlns:mc="http://schemas.openxmlformats.org/markup-compatibility/2006">
          <mc:Choice Requires="x14">
            <control shapeId="1249282" r:id="rId6" name="Button 2">
              <controlPr defaultSize="0" print="0" autoFill="0" autoPict="0" macro="[0]!print_sheet">
                <anchor moveWithCells="1">
                  <from>
                    <xdr:col>11</xdr:col>
                    <xdr:colOff>600075</xdr:colOff>
                    <xdr:row>0</xdr:row>
                    <xdr:rowOff>219075</xdr:rowOff>
                  </from>
                  <to>
                    <xdr:col>13</xdr:col>
                    <xdr:colOff>619125</xdr:colOff>
                    <xdr:row>1</xdr:row>
                    <xdr:rowOff>276225</xdr:rowOff>
                  </to>
                </anchor>
              </controlPr>
            </control>
          </mc:Choice>
        </mc:AlternateContent>
      </controls>
    </mc:Choice>
  </mc:AlternateContent>
</worksheet>
</file>

<file path=xl/worksheets/sheet6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27">
    <pageSetUpPr autoPageBreaks="0" fitToPage="1"/>
  </sheetPr>
  <dimension ref="A2:P48"/>
  <sheetViews>
    <sheetView showGridLines="0" showRowColHeaders="0" defaultGridColor="0" view="pageLayout" topLeftCell="A4" colorId="7" zoomScale="77" zoomScaleNormal="70" zoomScaleSheetLayoutView="100" zoomScalePageLayoutView="77" workbookViewId="0">
      <selection activeCell="F19" sqref="F19"/>
    </sheetView>
  </sheetViews>
  <sheetFormatPr defaultRowHeight="14.25"/>
  <cols>
    <col min="1" max="1" width="1" style="1061" customWidth="1"/>
    <col min="2" max="2" width="21.140625" style="1061" customWidth="1"/>
    <col min="3" max="4" width="9.140625" style="1061"/>
    <col min="5" max="5" width="13.5703125" style="1061" customWidth="1"/>
    <col min="6" max="6" width="28.85546875" style="1061" bestFit="1" customWidth="1"/>
    <col min="7" max="256" width="9.140625" style="1061"/>
    <col min="257" max="257" width="1" style="1061" customWidth="1"/>
    <col min="258" max="258" width="21.140625" style="1061" customWidth="1"/>
    <col min="259" max="260" width="9.140625" style="1061"/>
    <col min="261" max="261" width="13.5703125" style="1061" customWidth="1"/>
    <col min="262" max="262" width="28.85546875" style="1061" bestFit="1" customWidth="1"/>
    <col min="263" max="512" width="9.140625" style="1061"/>
    <col min="513" max="513" width="1" style="1061" customWidth="1"/>
    <col min="514" max="514" width="21.140625" style="1061" customWidth="1"/>
    <col min="515" max="516" width="9.140625" style="1061"/>
    <col min="517" max="517" width="13.5703125" style="1061" customWidth="1"/>
    <col min="518" max="518" width="28.85546875" style="1061" bestFit="1" customWidth="1"/>
    <col min="519" max="768" width="9.140625" style="1061"/>
    <col min="769" max="769" width="1" style="1061" customWidth="1"/>
    <col min="770" max="770" width="21.140625" style="1061" customWidth="1"/>
    <col min="771" max="772" width="9.140625" style="1061"/>
    <col min="773" max="773" width="13.5703125" style="1061" customWidth="1"/>
    <col min="774" max="774" width="28.85546875" style="1061" bestFit="1" customWidth="1"/>
    <col min="775" max="1024" width="9.140625" style="1061"/>
    <col min="1025" max="1025" width="1" style="1061" customWidth="1"/>
    <col min="1026" max="1026" width="21.140625" style="1061" customWidth="1"/>
    <col min="1027" max="1028" width="9.140625" style="1061"/>
    <col min="1029" max="1029" width="13.5703125" style="1061" customWidth="1"/>
    <col min="1030" max="1030" width="28.85546875" style="1061" bestFit="1" customWidth="1"/>
    <col min="1031" max="1280" width="9.140625" style="1061"/>
    <col min="1281" max="1281" width="1" style="1061" customWidth="1"/>
    <col min="1282" max="1282" width="21.140625" style="1061" customWidth="1"/>
    <col min="1283" max="1284" width="9.140625" style="1061"/>
    <col min="1285" max="1285" width="13.5703125" style="1061" customWidth="1"/>
    <col min="1286" max="1286" width="28.85546875" style="1061" bestFit="1" customWidth="1"/>
    <col min="1287" max="1536" width="9.140625" style="1061"/>
    <col min="1537" max="1537" width="1" style="1061" customWidth="1"/>
    <col min="1538" max="1538" width="21.140625" style="1061" customWidth="1"/>
    <col min="1539" max="1540" width="9.140625" style="1061"/>
    <col min="1541" max="1541" width="13.5703125" style="1061" customWidth="1"/>
    <col min="1542" max="1542" width="28.85546875" style="1061" bestFit="1" customWidth="1"/>
    <col min="1543" max="1792" width="9.140625" style="1061"/>
    <col min="1793" max="1793" width="1" style="1061" customWidth="1"/>
    <col min="1794" max="1794" width="21.140625" style="1061" customWidth="1"/>
    <col min="1795" max="1796" width="9.140625" style="1061"/>
    <col min="1797" max="1797" width="13.5703125" style="1061" customWidth="1"/>
    <col min="1798" max="1798" width="28.85546875" style="1061" bestFit="1" customWidth="1"/>
    <col min="1799" max="2048" width="9.140625" style="1061"/>
    <col min="2049" max="2049" width="1" style="1061" customWidth="1"/>
    <col min="2050" max="2050" width="21.140625" style="1061" customWidth="1"/>
    <col min="2051" max="2052" width="9.140625" style="1061"/>
    <col min="2053" max="2053" width="13.5703125" style="1061" customWidth="1"/>
    <col min="2054" max="2054" width="28.85546875" style="1061" bestFit="1" customWidth="1"/>
    <col min="2055" max="2304" width="9.140625" style="1061"/>
    <col min="2305" max="2305" width="1" style="1061" customWidth="1"/>
    <col min="2306" max="2306" width="21.140625" style="1061" customWidth="1"/>
    <col min="2307" max="2308" width="9.140625" style="1061"/>
    <col min="2309" max="2309" width="13.5703125" style="1061" customWidth="1"/>
    <col min="2310" max="2310" width="28.85546875" style="1061" bestFit="1" customWidth="1"/>
    <col min="2311" max="2560" width="9.140625" style="1061"/>
    <col min="2561" max="2561" width="1" style="1061" customWidth="1"/>
    <col min="2562" max="2562" width="21.140625" style="1061" customWidth="1"/>
    <col min="2563" max="2564" width="9.140625" style="1061"/>
    <col min="2565" max="2565" width="13.5703125" style="1061" customWidth="1"/>
    <col min="2566" max="2566" width="28.85546875" style="1061" bestFit="1" customWidth="1"/>
    <col min="2567" max="2816" width="9.140625" style="1061"/>
    <col min="2817" max="2817" width="1" style="1061" customWidth="1"/>
    <col min="2818" max="2818" width="21.140625" style="1061" customWidth="1"/>
    <col min="2819" max="2820" width="9.140625" style="1061"/>
    <col min="2821" max="2821" width="13.5703125" style="1061" customWidth="1"/>
    <col min="2822" max="2822" width="28.85546875" style="1061" bestFit="1" customWidth="1"/>
    <col min="2823" max="3072" width="9.140625" style="1061"/>
    <col min="3073" max="3073" width="1" style="1061" customWidth="1"/>
    <col min="3074" max="3074" width="21.140625" style="1061" customWidth="1"/>
    <col min="3075" max="3076" width="9.140625" style="1061"/>
    <col min="3077" max="3077" width="13.5703125" style="1061" customWidth="1"/>
    <col min="3078" max="3078" width="28.85546875" style="1061" bestFit="1" customWidth="1"/>
    <col min="3079" max="3328" width="9.140625" style="1061"/>
    <col min="3329" max="3329" width="1" style="1061" customWidth="1"/>
    <col min="3330" max="3330" width="21.140625" style="1061" customWidth="1"/>
    <col min="3331" max="3332" width="9.140625" style="1061"/>
    <col min="3333" max="3333" width="13.5703125" style="1061" customWidth="1"/>
    <col min="3334" max="3334" width="28.85546875" style="1061" bestFit="1" customWidth="1"/>
    <col min="3335" max="3584" width="9.140625" style="1061"/>
    <col min="3585" max="3585" width="1" style="1061" customWidth="1"/>
    <col min="3586" max="3586" width="21.140625" style="1061" customWidth="1"/>
    <col min="3587" max="3588" width="9.140625" style="1061"/>
    <col min="3589" max="3589" width="13.5703125" style="1061" customWidth="1"/>
    <col min="3590" max="3590" width="28.85546875" style="1061" bestFit="1" customWidth="1"/>
    <col min="3591" max="3840" width="9.140625" style="1061"/>
    <col min="3841" max="3841" width="1" style="1061" customWidth="1"/>
    <col min="3842" max="3842" width="21.140625" style="1061" customWidth="1"/>
    <col min="3843" max="3844" width="9.140625" style="1061"/>
    <col min="3845" max="3845" width="13.5703125" style="1061" customWidth="1"/>
    <col min="3846" max="3846" width="28.85546875" style="1061" bestFit="1" customWidth="1"/>
    <col min="3847" max="4096" width="9.140625" style="1061"/>
    <col min="4097" max="4097" width="1" style="1061" customWidth="1"/>
    <col min="4098" max="4098" width="21.140625" style="1061" customWidth="1"/>
    <col min="4099" max="4100" width="9.140625" style="1061"/>
    <col min="4101" max="4101" width="13.5703125" style="1061" customWidth="1"/>
    <col min="4102" max="4102" width="28.85546875" style="1061" bestFit="1" customWidth="1"/>
    <col min="4103" max="4352" width="9.140625" style="1061"/>
    <col min="4353" max="4353" width="1" style="1061" customWidth="1"/>
    <col min="4354" max="4354" width="21.140625" style="1061" customWidth="1"/>
    <col min="4355" max="4356" width="9.140625" style="1061"/>
    <col min="4357" max="4357" width="13.5703125" style="1061" customWidth="1"/>
    <col min="4358" max="4358" width="28.85546875" style="1061" bestFit="1" customWidth="1"/>
    <col min="4359" max="4608" width="9.140625" style="1061"/>
    <col min="4609" max="4609" width="1" style="1061" customWidth="1"/>
    <col min="4610" max="4610" width="21.140625" style="1061" customWidth="1"/>
    <col min="4611" max="4612" width="9.140625" style="1061"/>
    <col min="4613" max="4613" width="13.5703125" style="1061" customWidth="1"/>
    <col min="4614" max="4614" width="28.85546875" style="1061" bestFit="1" customWidth="1"/>
    <col min="4615" max="4864" width="9.140625" style="1061"/>
    <col min="4865" max="4865" width="1" style="1061" customWidth="1"/>
    <col min="4866" max="4866" width="21.140625" style="1061" customWidth="1"/>
    <col min="4867" max="4868" width="9.140625" style="1061"/>
    <col min="4869" max="4869" width="13.5703125" style="1061" customWidth="1"/>
    <col min="4870" max="4870" width="28.85546875" style="1061" bestFit="1" customWidth="1"/>
    <col min="4871" max="5120" width="9.140625" style="1061"/>
    <col min="5121" max="5121" width="1" style="1061" customWidth="1"/>
    <col min="5122" max="5122" width="21.140625" style="1061" customWidth="1"/>
    <col min="5123" max="5124" width="9.140625" style="1061"/>
    <col min="5125" max="5125" width="13.5703125" style="1061" customWidth="1"/>
    <col min="5126" max="5126" width="28.85546875" style="1061" bestFit="1" customWidth="1"/>
    <col min="5127" max="5376" width="9.140625" style="1061"/>
    <col min="5377" max="5377" width="1" style="1061" customWidth="1"/>
    <col min="5378" max="5378" width="21.140625" style="1061" customWidth="1"/>
    <col min="5379" max="5380" width="9.140625" style="1061"/>
    <col min="5381" max="5381" width="13.5703125" style="1061" customWidth="1"/>
    <col min="5382" max="5382" width="28.85546875" style="1061" bestFit="1" customWidth="1"/>
    <col min="5383" max="5632" width="9.140625" style="1061"/>
    <col min="5633" max="5633" width="1" style="1061" customWidth="1"/>
    <col min="5634" max="5634" width="21.140625" style="1061" customWidth="1"/>
    <col min="5635" max="5636" width="9.140625" style="1061"/>
    <col min="5637" max="5637" width="13.5703125" style="1061" customWidth="1"/>
    <col min="5638" max="5638" width="28.85546875" style="1061" bestFit="1" customWidth="1"/>
    <col min="5639" max="5888" width="9.140625" style="1061"/>
    <col min="5889" max="5889" width="1" style="1061" customWidth="1"/>
    <col min="5890" max="5890" width="21.140625" style="1061" customWidth="1"/>
    <col min="5891" max="5892" width="9.140625" style="1061"/>
    <col min="5893" max="5893" width="13.5703125" style="1061" customWidth="1"/>
    <col min="5894" max="5894" width="28.85546875" style="1061" bestFit="1" customWidth="1"/>
    <col min="5895" max="6144" width="9.140625" style="1061"/>
    <col min="6145" max="6145" width="1" style="1061" customWidth="1"/>
    <col min="6146" max="6146" width="21.140625" style="1061" customWidth="1"/>
    <col min="6147" max="6148" width="9.140625" style="1061"/>
    <col min="6149" max="6149" width="13.5703125" style="1061" customWidth="1"/>
    <col min="6150" max="6150" width="28.85546875" style="1061" bestFit="1" customWidth="1"/>
    <col min="6151" max="6400" width="9.140625" style="1061"/>
    <col min="6401" max="6401" width="1" style="1061" customWidth="1"/>
    <col min="6402" max="6402" width="21.140625" style="1061" customWidth="1"/>
    <col min="6403" max="6404" width="9.140625" style="1061"/>
    <col min="6405" max="6405" width="13.5703125" style="1061" customWidth="1"/>
    <col min="6406" max="6406" width="28.85546875" style="1061" bestFit="1" customWidth="1"/>
    <col min="6407" max="6656" width="9.140625" style="1061"/>
    <col min="6657" max="6657" width="1" style="1061" customWidth="1"/>
    <col min="6658" max="6658" width="21.140625" style="1061" customWidth="1"/>
    <col min="6659" max="6660" width="9.140625" style="1061"/>
    <col min="6661" max="6661" width="13.5703125" style="1061" customWidth="1"/>
    <col min="6662" max="6662" width="28.85546875" style="1061" bestFit="1" customWidth="1"/>
    <col min="6663" max="6912" width="9.140625" style="1061"/>
    <col min="6913" max="6913" width="1" style="1061" customWidth="1"/>
    <col min="6914" max="6914" width="21.140625" style="1061" customWidth="1"/>
    <col min="6915" max="6916" width="9.140625" style="1061"/>
    <col min="6917" max="6917" width="13.5703125" style="1061" customWidth="1"/>
    <col min="6918" max="6918" width="28.85546875" style="1061" bestFit="1" customWidth="1"/>
    <col min="6919" max="7168" width="9.140625" style="1061"/>
    <col min="7169" max="7169" width="1" style="1061" customWidth="1"/>
    <col min="7170" max="7170" width="21.140625" style="1061" customWidth="1"/>
    <col min="7171" max="7172" width="9.140625" style="1061"/>
    <col min="7173" max="7173" width="13.5703125" style="1061" customWidth="1"/>
    <col min="7174" max="7174" width="28.85546875" style="1061" bestFit="1" customWidth="1"/>
    <col min="7175" max="7424" width="9.140625" style="1061"/>
    <col min="7425" max="7425" width="1" style="1061" customWidth="1"/>
    <col min="7426" max="7426" width="21.140625" style="1061" customWidth="1"/>
    <col min="7427" max="7428" width="9.140625" style="1061"/>
    <col min="7429" max="7429" width="13.5703125" style="1061" customWidth="1"/>
    <col min="7430" max="7430" width="28.85546875" style="1061" bestFit="1" customWidth="1"/>
    <col min="7431" max="7680" width="9.140625" style="1061"/>
    <col min="7681" max="7681" width="1" style="1061" customWidth="1"/>
    <col min="7682" max="7682" width="21.140625" style="1061" customWidth="1"/>
    <col min="7683" max="7684" width="9.140625" style="1061"/>
    <col min="7685" max="7685" width="13.5703125" style="1061" customWidth="1"/>
    <col min="7686" max="7686" width="28.85546875" style="1061" bestFit="1" customWidth="1"/>
    <col min="7687" max="7936" width="9.140625" style="1061"/>
    <col min="7937" max="7937" width="1" style="1061" customWidth="1"/>
    <col min="7938" max="7938" width="21.140625" style="1061" customWidth="1"/>
    <col min="7939" max="7940" width="9.140625" style="1061"/>
    <col min="7941" max="7941" width="13.5703125" style="1061" customWidth="1"/>
    <col min="7942" max="7942" width="28.85546875" style="1061" bestFit="1" customWidth="1"/>
    <col min="7943" max="8192" width="9.140625" style="1061"/>
    <col min="8193" max="8193" width="1" style="1061" customWidth="1"/>
    <col min="8194" max="8194" width="21.140625" style="1061" customWidth="1"/>
    <col min="8195" max="8196" width="9.140625" style="1061"/>
    <col min="8197" max="8197" width="13.5703125" style="1061" customWidth="1"/>
    <col min="8198" max="8198" width="28.85546875" style="1061" bestFit="1" customWidth="1"/>
    <col min="8199" max="8448" width="9.140625" style="1061"/>
    <col min="8449" max="8449" width="1" style="1061" customWidth="1"/>
    <col min="8450" max="8450" width="21.140625" style="1061" customWidth="1"/>
    <col min="8451" max="8452" width="9.140625" style="1061"/>
    <col min="8453" max="8453" width="13.5703125" style="1061" customWidth="1"/>
    <col min="8454" max="8454" width="28.85546875" style="1061" bestFit="1" customWidth="1"/>
    <col min="8455" max="8704" width="9.140625" style="1061"/>
    <col min="8705" max="8705" width="1" style="1061" customWidth="1"/>
    <col min="8706" max="8706" width="21.140625" style="1061" customWidth="1"/>
    <col min="8707" max="8708" width="9.140625" style="1061"/>
    <col min="8709" max="8709" width="13.5703125" style="1061" customWidth="1"/>
    <col min="8710" max="8710" width="28.85546875" style="1061" bestFit="1" customWidth="1"/>
    <col min="8711" max="8960" width="9.140625" style="1061"/>
    <col min="8961" max="8961" width="1" style="1061" customWidth="1"/>
    <col min="8962" max="8962" width="21.140625" style="1061" customWidth="1"/>
    <col min="8963" max="8964" width="9.140625" style="1061"/>
    <col min="8965" max="8965" width="13.5703125" style="1061" customWidth="1"/>
    <col min="8966" max="8966" width="28.85546875" style="1061" bestFit="1" customWidth="1"/>
    <col min="8967" max="9216" width="9.140625" style="1061"/>
    <col min="9217" max="9217" width="1" style="1061" customWidth="1"/>
    <col min="9218" max="9218" width="21.140625" style="1061" customWidth="1"/>
    <col min="9219" max="9220" width="9.140625" style="1061"/>
    <col min="9221" max="9221" width="13.5703125" style="1061" customWidth="1"/>
    <col min="9222" max="9222" width="28.85546875" style="1061" bestFit="1" customWidth="1"/>
    <col min="9223" max="9472" width="9.140625" style="1061"/>
    <col min="9473" max="9473" width="1" style="1061" customWidth="1"/>
    <col min="9474" max="9474" width="21.140625" style="1061" customWidth="1"/>
    <col min="9475" max="9476" width="9.140625" style="1061"/>
    <col min="9477" max="9477" width="13.5703125" style="1061" customWidth="1"/>
    <col min="9478" max="9478" width="28.85546875" style="1061" bestFit="1" customWidth="1"/>
    <col min="9479" max="9728" width="9.140625" style="1061"/>
    <col min="9729" max="9729" width="1" style="1061" customWidth="1"/>
    <col min="9730" max="9730" width="21.140625" style="1061" customWidth="1"/>
    <col min="9731" max="9732" width="9.140625" style="1061"/>
    <col min="9733" max="9733" width="13.5703125" style="1061" customWidth="1"/>
    <col min="9734" max="9734" width="28.85546875" style="1061" bestFit="1" customWidth="1"/>
    <col min="9735" max="9984" width="9.140625" style="1061"/>
    <col min="9985" max="9985" width="1" style="1061" customWidth="1"/>
    <col min="9986" max="9986" width="21.140625" style="1061" customWidth="1"/>
    <col min="9987" max="9988" width="9.140625" style="1061"/>
    <col min="9989" max="9989" width="13.5703125" style="1061" customWidth="1"/>
    <col min="9990" max="9990" width="28.85546875" style="1061" bestFit="1" customWidth="1"/>
    <col min="9991" max="10240" width="9.140625" style="1061"/>
    <col min="10241" max="10241" width="1" style="1061" customWidth="1"/>
    <col min="10242" max="10242" width="21.140625" style="1061" customWidth="1"/>
    <col min="10243" max="10244" width="9.140625" style="1061"/>
    <col min="10245" max="10245" width="13.5703125" style="1061" customWidth="1"/>
    <col min="10246" max="10246" width="28.85546875" style="1061" bestFit="1" customWidth="1"/>
    <col min="10247" max="10496" width="9.140625" style="1061"/>
    <col min="10497" max="10497" width="1" style="1061" customWidth="1"/>
    <col min="10498" max="10498" width="21.140625" style="1061" customWidth="1"/>
    <col min="10499" max="10500" width="9.140625" style="1061"/>
    <col min="10501" max="10501" width="13.5703125" style="1061" customWidth="1"/>
    <col min="10502" max="10502" width="28.85546875" style="1061" bestFit="1" customWidth="1"/>
    <col min="10503" max="10752" width="9.140625" style="1061"/>
    <col min="10753" max="10753" width="1" style="1061" customWidth="1"/>
    <col min="10754" max="10754" width="21.140625" style="1061" customWidth="1"/>
    <col min="10755" max="10756" width="9.140625" style="1061"/>
    <col min="10757" max="10757" width="13.5703125" style="1061" customWidth="1"/>
    <col min="10758" max="10758" width="28.85546875" style="1061" bestFit="1" customWidth="1"/>
    <col min="10759" max="11008" width="9.140625" style="1061"/>
    <col min="11009" max="11009" width="1" style="1061" customWidth="1"/>
    <col min="11010" max="11010" width="21.140625" style="1061" customWidth="1"/>
    <col min="11011" max="11012" width="9.140625" style="1061"/>
    <col min="11013" max="11013" width="13.5703125" style="1061" customWidth="1"/>
    <col min="11014" max="11014" width="28.85546875" style="1061" bestFit="1" customWidth="1"/>
    <col min="11015" max="11264" width="9.140625" style="1061"/>
    <col min="11265" max="11265" width="1" style="1061" customWidth="1"/>
    <col min="11266" max="11266" width="21.140625" style="1061" customWidth="1"/>
    <col min="11267" max="11268" width="9.140625" style="1061"/>
    <col min="11269" max="11269" width="13.5703125" style="1061" customWidth="1"/>
    <col min="11270" max="11270" width="28.85546875" style="1061" bestFit="1" customWidth="1"/>
    <col min="11271" max="11520" width="9.140625" style="1061"/>
    <col min="11521" max="11521" width="1" style="1061" customWidth="1"/>
    <col min="11522" max="11522" width="21.140625" style="1061" customWidth="1"/>
    <col min="11523" max="11524" width="9.140625" style="1061"/>
    <col min="11525" max="11525" width="13.5703125" style="1061" customWidth="1"/>
    <col min="11526" max="11526" width="28.85546875" style="1061" bestFit="1" customWidth="1"/>
    <col min="11527" max="11776" width="9.140625" style="1061"/>
    <col min="11777" max="11777" width="1" style="1061" customWidth="1"/>
    <col min="11778" max="11778" width="21.140625" style="1061" customWidth="1"/>
    <col min="11779" max="11780" width="9.140625" style="1061"/>
    <col min="11781" max="11781" width="13.5703125" style="1061" customWidth="1"/>
    <col min="11782" max="11782" width="28.85546875" style="1061" bestFit="1" customWidth="1"/>
    <col min="11783" max="12032" width="9.140625" style="1061"/>
    <col min="12033" max="12033" width="1" style="1061" customWidth="1"/>
    <col min="12034" max="12034" width="21.140625" style="1061" customWidth="1"/>
    <col min="12035" max="12036" width="9.140625" style="1061"/>
    <col min="12037" max="12037" width="13.5703125" style="1061" customWidth="1"/>
    <col min="12038" max="12038" width="28.85546875" style="1061" bestFit="1" customWidth="1"/>
    <col min="12039" max="12288" width="9.140625" style="1061"/>
    <col min="12289" max="12289" width="1" style="1061" customWidth="1"/>
    <col min="12290" max="12290" width="21.140625" style="1061" customWidth="1"/>
    <col min="12291" max="12292" width="9.140625" style="1061"/>
    <col min="12293" max="12293" width="13.5703125" style="1061" customWidth="1"/>
    <col min="12294" max="12294" width="28.85546875" style="1061" bestFit="1" customWidth="1"/>
    <col min="12295" max="12544" width="9.140625" style="1061"/>
    <col min="12545" max="12545" width="1" style="1061" customWidth="1"/>
    <col min="12546" max="12546" width="21.140625" style="1061" customWidth="1"/>
    <col min="12547" max="12548" width="9.140625" style="1061"/>
    <col min="12549" max="12549" width="13.5703125" style="1061" customWidth="1"/>
    <col min="12550" max="12550" width="28.85546875" style="1061" bestFit="1" customWidth="1"/>
    <col min="12551" max="12800" width="9.140625" style="1061"/>
    <col min="12801" max="12801" width="1" style="1061" customWidth="1"/>
    <col min="12802" max="12802" width="21.140625" style="1061" customWidth="1"/>
    <col min="12803" max="12804" width="9.140625" style="1061"/>
    <col min="12805" max="12805" width="13.5703125" style="1061" customWidth="1"/>
    <col min="12806" max="12806" width="28.85546875" style="1061" bestFit="1" customWidth="1"/>
    <col min="12807" max="13056" width="9.140625" style="1061"/>
    <col min="13057" max="13057" width="1" style="1061" customWidth="1"/>
    <col min="13058" max="13058" width="21.140625" style="1061" customWidth="1"/>
    <col min="13059" max="13060" width="9.140625" style="1061"/>
    <col min="13061" max="13061" width="13.5703125" style="1061" customWidth="1"/>
    <col min="13062" max="13062" width="28.85546875" style="1061" bestFit="1" customWidth="1"/>
    <col min="13063" max="13312" width="9.140625" style="1061"/>
    <col min="13313" max="13313" width="1" style="1061" customWidth="1"/>
    <col min="13314" max="13314" width="21.140625" style="1061" customWidth="1"/>
    <col min="13315" max="13316" width="9.140625" style="1061"/>
    <col min="13317" max="13317" width="13.5703125" style="1061" customWidth="1"/>
    <col min="13318" max="13318" width="28.85546875" style="1061" bestFit="1" customWidth="1"/>
    <col min="13319" max="13568" width="9.140625" style="1061"/>
    <col min="13569" max="13569" width="1" style="1061" customWidth="1"/>
    <col min="13570" max="13570" width="21.140625" style="1061" customWidth="1"/>
    <col min="13571" max="13572" width="9.140625" style="1061"/>
    <col min="13573" max="13573" width="13.5703125" style="1061" customWidth="1"/>
    <col min="13574" max="13574" width="28.85546875" style="1061" bestFit="1" customWidth="1"/>
    <col min="13575" max="13824" width="9.140625" style="1061"/>
    <col min="13825" max="13825" width="1" style="1061" customWidth="1"/>
    <col min="13826" max="13826" width="21.140625" style="1061" customWidth="1"/>
    <col min="13827" max="13828" width="9.140625" style="1061"/>
    <col min="13829" max="13829" width="13.5703125" style="1061" customWidth="1"/>
    <col min="13830" max="13830" width="28.85546875" style="1061" bestFit="1" customWidth="1"/>
    <col min="13831" max="14080" width="9.140625" style="1061"/>
    <col min="14081" max="14081" width="1" style="1061" customWidth="1"/>
    <col min="14082" max="14082" width="21.140625" style="1061" customWidth="1"/>
    <col min="14083" max="14084" width="9.140625" style="1061"/>
    <col min="14085" max="14085" width="13.5703125" style="1061" customWidth="1"/>
    <col min="14086" max="14086" width="28.85546875" style="1061" bestFit="1" customWidth="1"/>
    <col min="14087" max="14336" width="9.140625" style="1061"/>
    <col min="14337" max="14337" width="1" style="1061" customWidth="1"/>
    <col min="14338" max="14338" width="21.140625" style="1061" customWidth="1"/>
    <col min="14339" max="14340" width="9.140625" style="1061"/>
    <col min="14341" max="14341" width="13.5703125" style="1061" customWidth="1"/>
    <col min="14342" max="14342" width="28.85546875" style="1061" bestFit="1" customWidth="1"/>
    <col min="14343" max="14592" width="9.140625" style="1061"/>
    <col min="14593" max="14593" width="1" style="1061" customWidth="1"/>
    <col min="14594" max="14594" width="21.140625" style="1061" customWidth="1"/>
    <col min="14595" max="14596" width="9.140625" style="1061"/>
    <col min="14597" max="14597" width="13.5703125" style="1061" customWidth="1"/>
    <col min="14598" max="14598" width="28.85546875" style="1061" bestFit="1" customWidth="1"/>
    <col min="14599" max="14848" width="9.140625" style="1061"/>
    <col min="14849" max="14849" width="1" style="1061" customWidth="1"/>
    <col min="14850" max="14850" width="21.140625" style="1061" customWidth="1"/>
    <col min="14851" max="14852" width="9.140625" style="1061"/>
    <col min="14853" max="14853" width="13.5703125" style="1061" customWidth="1"/>
    <col min="14854" max="14854" width="28.85546875" style="1061" bestFit="1" customWidth="1"/>
    <col min="14855" max="15104" width="9.140625" style="1061"/>
    <col min="15105" max="15105" width="1" style="1061" customWidth="1"/>
    <col min="15106" max="15106" width="21.140625" style="1061" customWidth="1"/>
    <col min="15107" max="15108" width="9.140625" style="1061"/>
    <col min="15109" max="15109" width="13.5703125" style="1061" customWidth="1"/>
    <col min="15110" max="15110" width="28.85546875" style="1061" bestFit="1" customWidth="1"/>
    <col min="15111" max="15360" width="9.140625" style="1061"/>
    <col min="15361" max="15361" width="1" style="1061" customWidth="1"/>
    <col min="15362" max="15362" width="21.140625" style="1061" customWidth="1"/>
    <col min="15363" max="15364" width="9.140625" style="1061"/>
    <col min="15365" max="15365" width="13.5703125" style="1061" customWidth="1"/>
    <col min="15366" max="15366" width="28.85546875" style="1061" bestFit="1" customWidth="1"/>
    <col min="15367" max="15616" width="9.140625" style="1061"/>
    <col min="15617" max="15617" width="1" style="1061" customWidth="1"/>
    <col min="15618" max="15618" width="21.140625" style="1061" customWidth="1"/>
    <col min="15619" max="15620" width="9.140625" style="1061"/>
    <col min="15621" max="15621" width="13.5703125" style="1061" customWidth="1"/>
    <col min="15622" max="15622" width="28.85546875" style="1061" bestFit="1" customWidth="1"/>
    <col min="15623" max="15872" width="9.140625" style="1061"/>
    <col min="15873" max="15873" width="1" style="1061" customWidth="1"/>
    <col min="15874" max="15874" width="21.140625" style="1061" customWidth="1"/>
    <col min="15875" max="15876" width="9.140625" style="1061"/>
    <col min="15877" max="15877" width="13.5703125" style="1061" customWidth="1"/>
    <col min="15878" max="15878" width="28.85546875" style="1061" bestFit="1" customWidth="1"/>
    <col min="15879" max="16128" width="9.140625" style="1061"/>
    <col min="16129" max="16129" width="1" style="1061" customWidth="1"/>
    <col min="16130" max="16130" width="21.140625" style="1061" customWidth="1"/>
    <col min="16131" max="16132" width="9.140625" style="1061"/>
    <col min="16133" max="16133" width="13.5703125" style="1061" customWidth="1"/>
    <col min="16134" max="16134" width="28.85546875" style="1061" bestFit="1" customWidth="1"/>
    <col min="16135" max="16384" width="9.140625" style="1061"/>
  </cols>
  <sheetData>
    <row r="2" spans="1:16" ht="24.75" customHeight="1" thickBot="1">
      <c r="A2" s="1059"/>
      <c r="B2" s="1059"/>
      <c r="C2" s="1060"/>
      <c r="D2" s="1060"/>
      <c r="E2" s="1060"/>
      <c r="F2" s="1060"/>
      <c r="G2" s="1060"/>
      <c r="H2" s="1060"/>
      <c r="I2" s="1060"/>
      <c r="J2" s="1060"/>
      <c r="K2" s="1060"/>
      <c r="L2" s="1060"/>
      <c r="M2" s="1060"/>
      <c r="N2" s="1059"/>
      <c r="O2" s="1059"/>
      <c r="P2" s="1059"/>
    </row>
    <row r="3" spans="1:16" ht="15" thickTop="1">
      <c r="A3" s="1059"/>
      <c r="B3" s="1062"/>
      <c r="C3" s="1049"/>
      <c r="D3" s="1049"/>
      <c r="E3" s="1049"/>
      <c r="F3" s="1049"/>
      <c r="G3" s="1049"/>
      <c r="H3" s="1049"/>
      <c r="I3" s="1049"/>
      <c r="J3" s="1049"/>
      <c r="K3" s="1049"/>
      <c r="L3" s="1049"/>
      <c r="M3" s="1049"/>
      <c r="N3" s="1063"/>
      <c r="O3" s="1059"/>
      <c r="P3" s="1059"/>
    </row>
    <row r="4" spans="1:16" ht="29.25" customHeight="1">
      <c r="A4" s="1059"/>
      <c r="B4" s="1062"/>
      <c r="C4" s="1049"/>
      <c r="D4" s="906" t="s">
        <v>886</v>
      </c>
      <c r="E4" s="905"/>
      <c r="F4" s="905"/>
      <c r="G4" s="905"/>
      <c r="H4" s="905"/>
      <c r="I4" s="905"/>
      <c r="J4" s="905"/>
      <c r="K4" s="905"/>
      <c r="L4" s="905"/>
      <c r="M4" s="1050"/>
      <c r="N4" s="1063"/>
      <c r="O4" s="1059"/>
      <c r="P4" s="1059"/>
    </row>
    <row r="5" spans="1:16">
      <c r="A5" s="1059"/>
      <c r="B5" s="1062"/>
      <c r="C5" s="1049"/>
      <c r="D5" s="1049"/>
      <c r="E5" s="1049"/>
      <c r="F5" s="1049"/>
      <c r="G5" s="1049"/>
      <c r="H5" s="1049"/>
      <c r="I5" s="1049"/>
      <c r="J5" s="1049"/>
      <c r="K5" s="1049"/>
      <c r="L5" s="1049"/>
      <c r="M5" s="1049"/>
      <c r="N5" s="1063"/>
      <c r="O5" s="1059"/>
      <c r="P5" s="1059"/>
    </row>
    <row r="6" spans="1:16" ht="41.25" customHeight="1">
      <c r="A6" s="1059"/>
      <c r="B6" s="1062"/>
      <c r="C6" s="1049"/>
      <c r="D6" s="1307" t="s">
        <v>955</v>
      </c>
      <c r="E6" s="1307"/>
      <c r="F6" s="1307"/>
      <c r="G6" s="1307"/>
      <c r="H6" s="1307"/>
      <c r="I6" s="1307"/>
      <c r="J6" s="1307"/>
      <c r="K6" s="1307"/>
      <c r="L6" s="1307"/>
      <c r="M6" s="1049"/>
      <c r="N6" s="1063"/>
      <c r="O6" s="1059"/>
      <c r="P6" s="1059"/>
    </row>
    <row r="7" spans="1:16" ht="19.5">
      <c r="A7" s="1059"/>
      <c r="B7" s="1062"/>
      <c r="C7" s="1049"/>
      <c r="D7" s="1051" t="s">
        <v>887</v>
      </c>
      <c r="E7" s="1052"/>
      <c r="F7" s="1051" t="s">
        <v>888</v>
      </c>
      <c r="G7" s="1049"/>
      <c r="H7" s="1049"/>
      <c r="I7" s="1049"/>
      <c r="J7" s="1049"/>
      <c r="K7" s="1049"/>
      <c r="L7" s="1049"/>
      <c r="M7" s="1049"/>
      <c r="N7" s="1063"/>
      <c r="O7" s="1059"/>
      <c r="P7" s="1059"/>
    </row>
    <row r="8" spans="1:16" ht="15">
      <c r="A8" s="1059"/>
      <c r="B8" s="1062"/>
      <c r="C8" s="1049"/>
      <c r="D8" s="860" t="s">
        <v>889</v>
      </c>
      <c r="E8" s="1049"/>
      <c r="F8" s="1053"/>
      <c r="G8" s="581"/>
      <c r="H8" s="581"/>
      <c r="I8" s="1049"/>
      <c r="J8" s="1049"/>
      <c r="K8" s="1049"/>
      <c r="L8" s="1049"/>
      <c r="M8" s="1049"/>
      <c r="N8" s="1063"/>
      <c r="O8" s="1059"/>
      <c r="P8" s="1059"/>
    </row>
    <row r="9" spans="1:16" ht="15">
      <c r="A9" s="1059"/>
      <c r="B9" s="1062"/>
      <c r="C9" s="1049"/>
      <c r="D9" s="860" t="s">
        <v>890</v>
      </c>
      <c r="E9" s="1049"/>
      <c r="F9" s="1136" t="s">
        <v>891</v>
      </c>
      <c r="G9" s="1049"/>
      <c r="H9" s="1049"/>
      <c r="I9" s="1049"/>
      <c r="J9" s="1049"/>
      <c r="K9" s="1049"/>
      <c r="L9" s="1049"/>
      <c r="M9" s="1049"/>
      <c r="N9" s="1063"/>
      <c r="O9" s="1059"/>
      <c r="P9" s="1059"/>
    </row>
    <row r="10" spans="1:16" ht="15">
      <c r="A10" s="1059"/>
      <c r="B10" s="1062"/>
      <c r="C10" s="1049"/>
      <c r="D10" s="860" t="s">
        <v>892</v>
      </c>
      <c r="E10" s="1049"/>
      <c r="F10" s="1136" t="s">
        <v>893</v>
      </c>
      <c r="G10" s="1049"/>
      <c r="H10" s="1049"/>
      <c r="I10" s="1049"/>
      <c r="J10" s="1049"/>
      <c r="K10" s="1049"/>
      <c r="L10" s="1049"/>
      <c r="M10" s="1049"/>
      <c r="N10" s="1063"/>
      <c r="O10" s="1059"/>
      <c r="P10" s="1059"/>
    </row>
    <row r="11" spans="1:16" ht="15">
      <c r="A11" s="1059"/>
      <c r="B11" s="1062"/>
      <c r="C11" s="1049"/>
      <c r="D11" s="860" t="s">
        <v>892</v>
      </c>
      <c r="E11" s="1049"/>
      <c r="F11" s="1136" t="s">
        <v>894</v>
      </c>
      <c r="G11" s="1049"/>
      <c r="H11" s="1049"/>
      <c r="I11" s="1049"/>
      <c r="J11" s="1049"/>
      <c r="K11" s="1049"/>
      <c r="L11" s="1049"/>
      <c r="M11" s="1049"/>
      <c r="N11" s="1063"/>
      <c r="O11" s="1059"/>
      <c r="P11" s="1059"/>
    </row>
    <row r="12" spans="1:16" ht="15">
      <c r="A12" s="1059"/>
      <c r="B12" s="1062"/>
      <c r="C12" s="1049"/>
      <c r="D12" s="1054" t="s">
        <v>892</v>
      </c>
      <c r="E12" s="1055"/>
      <c r="F12" s="1138" t="s">
        <v>895</v>
      </c>
      <c r="G12" s="1049"/>
      <c r="H12" s="1049"/>
      <c r="I12" s="1049"/>
      <c r="J12" s="1049"/>
      <c r="K12" s="1049"/>
      <c r="L12" s="1049"/>
      <c r="M12" s="1049"/>
      <c r="N12" s="1063"/>
      <c r="O12" s="1059"/>
      <c r="P12" s="1059"/>
    </row>
    <row r="13" spans="1:16" ht="15">
      <c r="A13" s="1059"/>
      <c r="B13" s="1062"/>
      <c r="C13" s="1049"/>
      <c r="D13" s="860" t="s">
        <v>896</v>
      </c>
      <c r="E13" s="1049"/>
      <c r="F13" s="1137" t="s">
        <v>897</v>
      </c>
      <c r="G13" s="1049"/>
      <c r="H13" s="1049"/>
      <c r="I13" s="1049"/>
      <c r="J13" s="1049"/>
      <c r="K13" s="1049"/>
      <c r="L13" s="1049"/>
      <c r="M13" s="1049"/>
      <c r="N13" s="1063"/>
      <c r="O13" s="1059"/>
      <c r="P13" s="1059"/>
    </row>
    <row r="14" spans="1:16" ht="15">
      <c r="A14" s="1059"/>
      <c r="B14" s="1062"/>
      <c r="C14" s="1049"/>
      <c r="D14" s="1054" t="s">
        <v>892</v>
      </c>
      <c r="E14" s="1055"/>
      <c r="F14" s="1138" t="s">
        <v>898</v>
      </c>
      <c r="G14" s="1049"/>
      <c r="H14" s="1049"/>
      <c r="I14" s="1049"/>
      <c r="J14" s="1049"/>
      <c r="K14" s="1049"/>
      <c r="L14" s="1049"/>
      <c r="M14" s="1049"/>
      <c r="N14" s="1063"/>
      <c r="O14" s="1059"/>
      <c r="P14" s="1059"/>
    </row>
    <row r="15" spans="1:16" ht="15">
      <c r="A15" s="1059"/>
      <c r="B15" s="1062"/>
      <c r="C15" s="1049"/>
      <c r="D15" s="860" t="s">
        <v>899</v>
      </c>
      <c r="E15" s="1049"/>
      <c r="F15" s="1136" t="s">
        <v>900</v>
      </c>
      <c r="G15" s="1049"/>
      <c r="H15" s="1049"/>
      <c r="I15" s="1049"/>
      <c r="J15" s="1049"/>
      <c r="K15" s="1049"/>
      <c r="L15" s="1049"/>
      <c r="M15" s="1049"/>
      <c r="N15" s="1063"/>
      <c r="O15" s="1059"/>
      <c r="P15" s="1059"/>
    </row>
    <row r="16" spans="1:16" ht="15">
      <c r="A16" s="1059"/>
      <c r="B16" s="1062"/>
      <c r="C16" s="1049"/>
      <c r="D16" s="1054" t="s">
        <v>892</v>
      </c>
      <c r="E16" s="1055"/>
      <c r="F16" s="1138" t="s">
        <v>901</v>
      </c>
      <c r="G16" s="1049"/>
      <c r="H16" s="1049"/>
      <c r="I16" s="1049"/>
      <c r="J16" s="1049"/>
      <c r="K16" s="1049"/>
      <c r="L16" s="1049"/>
      <c r="M16" s="1049"/>
      <c r="N16" s="1063"/>
      <c r="O16" s="1059"/>
      <c r="P16" s="1059"/>
    </row>
    <row r="17" spans="1:16" ht="15">
      <c r="A17" s="1059"/>
      <c r="B17" s="1062"/>
      <c r="C17" s="1049"/>
      <c r="D17" s="860" t="s">
        <v>902</v>
      </c>
      <c r="E17" s="1049"/>
      <c r="F17" s="1136" t="s">
        <v>903</v>
      </c>
      <c r="G17" s="1049"/>
      <c r="H17" s="1049"/>
      <c r="I17" s="1049"/>
      <c r="J17" s="1049"/>
      <c r="K17" s="1049"/>
      <c r="L17" s="1049"/>
      <c r="M17" s="1049"/>
      <c r="N17" s="1063"/>
      <c r="O17" s="1059"/>
      <c r="P17" s="1059"/>
    </row>
    <row r="18" spans="1:16">
      <c r="A18" s="1059"/>
      <c r="B18" s="1062"/>
      <c r="C18" s="1049"/>
      <c r="D18" s="1049" t="s">
        <v>892</v>
      </c>
      <c r="E18" s="1049"/>
      <c r="F18" s="1136" t="s">
        <v>904</v>
      </c>
      <c r="G18" s="1049"/>
      <c r="H18" s="1049"/>
      <c r="I18" s="1049"/>
      <c r="J18" s="1049"/>
      <c r="K18" s="1049"/>
      <c r="L18" s="1049"/>
      <c r="M18" s="1049"/>
      <c r="N18" s="1063"/>
      <c r="O18" s="1059"/>
      <c r="P18" s="1059"/>
    </row>
    <row r="19" spans="1:16">
      <c r="A19" s="1059"/>
      <c r="B19" s="1062"/>
      <c r="C19" s="1049"/>
      <c r="D19" s="1049" t="s">
        <v>892</v>
      </c>
      <c r="E19" s="1049"/>
      <c r="F19" s="1136" t="s">
        <v>905</v>
      </c>
      <c r="G19" s="1049"/>
      <c r="H19" s="1049"/>
      <c r="I19" s="1049"/>
      <c r="J19" s="1049"/>
      <c r="K19" s="1049"/>
      <c r="L19" s="1049"/>
      <c r="M19" s="1049"/>
      <c r="N19" s="1063"/>
      <c r="O19" s="1059"/>
      <c r="P19" s="1059"/>
    </row>
    <row r="20" spans="1:16">
      <c r="A20" s="1059"/>
      <c r="B20" s="1062"/>
      <c r="C20" s="1049"/>
      <c r="D20" s="1049"/>
      <c r="E20" s="1049"/>
      <c r="F20" s="1049"/>
      <c r="G20" s="1049"/>
      <c r="H20" s="1049"/>
      <c r="I20" s="1049"/>
      <c r="J20" s="1049"/>
      <c r="K20" s="1049"/>
      <c r="L20" s="1049"/>
      <c r="M20" s="1049"/>
      <c r="N20" s="1063"/>
      <c r="O20" s="1059"/>
      <c r="P20" s="1059"/>
    </row>
    <row r="21" spans="1:16" ht="42" customHeight="1">
      <c r="A21" s="1059"/>
      <c r="B21" s="1062"/>
      <c r="C21" s="1049"/>
      <c r="D21" s="1308" t="s">
        <v>906</v>
      </c>
      <c r="E21" s="1308"/>
      <c r="F21" s="1308"/>
      <c r="G21" s="1308"/>
      <c r="H21" s="1308"/>
      <c r="I21" s="1308"/>
      <c r="J21" s="1308"/>
      <c r="K21" s="1308"/>
      <c r="L21" s="1308"/>
      <c r="M21" s="1049"/>
      <c r="N21" s="1063"/>
      <c r="O21" s="1059"/>
      <c r="P21" s="1059"/>
    </row>
    <row r="22" spans="1:16" ht="19.5">
      <c r="A22" s="1059"/>
      <c r="B22" s="1062"/>
      <c r="C22" s="1049"/>
      <c r="D22" s="1056" t="s">
        <v>907</v>
      </c>
      <c r="E22" s="1049"/>
      <c r="F22" s="1049"/>
      <c r="G22" s="1049"/>
      <c r="H22" s="1049"/>
      <c r="I22" s="1049"/>
      <c r="J22" s="1049"/>
      <c r="K22" s="1049"/>
      <c r="L22" s="1049"/>
      <c r="M22" s="1049"/>
      <c r="N22" s="1063"/>
      <c r="O22" s="1059"/>
      <c r="P22" s="1059"/>
    </row>
    <row r="23" spans="1:16" ht="84" customHeight="1">
      <c r="A23" s="1059"/>
      <c r="B23" s="1062"/>
      <c r="C23" s="1049"/>
      <c r="D23" s="1309" t="s">
        <v>1078</v>
      </c>
      <c r="E23" s="1307"/>
      <c r="F23" s="1307"/>
      <c r="G23" s="1307"/>
      <c r="H23" s="1307"/>
      <c r="I23" s="1307"/>
      <c r="J23" s="1307"/>
      <c r="K23" s="1307"/>
      <c r="L23" s="1307"/>
      <c r="M23" s="1049"/>
      <c r="N23" s="1063"/>
      <c r="O23" s="1059"/>
      <c r="P23" s="1059"/>
    </row>
    <row r="24" spans="1:16" ht="19.5">
      <c r="A24" s="1059"/>
      <c r="B24" s="1062"/>
      <c r="C24" s="1049"/>
      <c r="D24" s="1056" t="s">
        <v>908</v>
      </c>
      <c r="E24" s="1049"/>
      <c r="F24" s="1049"/>
      <c r="G24" s="1049"/>
      <c r="H24" s="1049"/>
      <c r="I24" s="1049"/>
      <c r="J24" s="1049"/>
      <c r="K24" s="1049"/>
      <c r="L24" s="1049"/>
      <c r="M24" s="1049"/>
      <c r="N24" s="1063"/>
      <c r="O24" s="1059"/>
      <c r="P24" s="1059"/>
    </row>
    <row r="25" spans="1:16" ht="70.5" customHeight="1">
      <c r="A25" s="1059"/>
      <c r="B25" s="1062"/>
      <c r="C25" s="1049"/>
      <c r="D25" s="1307" t="s">
        <v>909</v>
      </c>
      <c r="E25" s="1307"/>
      <c r="F25" s="1307"/>
      <c r="G25" s="1307"/>
      <c r="H25" s="1307"/>
      <c r="I25" s="1307"/>
      <c r="J25" s="1307"/>
      <c r="K25" s="1307"/>
      <c r="L25" s="1307"/>
      <c r="M25" s="1049"/>
      <c r="N25" s="1063"/>
      <c r="O25" s="1059"/>
      <c r="P25" s="1059"/>
    </row>
    <row r="26" spans="1:16" ht="19.5">
      <c r="A26" s="1059"/>
      <c r="B26" s="1062"/>
      <c r="C26" s="1049"/>
      <c r="D26" s="1056" t="s">
        <v>910</v>
      </c>
      <c r="E26" s="1049"/>
      <c r="F26" s="1049"/>
      <c r="G26" s="1049"/>
      <c r="H26" s="1049"/>
      <c r="I26" s="1049"/>
      <c r="J26" s="1049"/>
      <c r="K26" s="1049"/>
      <c r="L26" s="1049"/>
      <c r="M26" s="1049"/>
      <c r="N26" s="1063"/>
      <c r="O26" s="1059"/>
      <c r="P26" s="1059"/>
    </row>
    <row r="27" spans="1:16" ht="75" customHeight="1">
      <c r="A27" s="1059"/>
      <c r="B27" s="1062"/>
      <c r="C27" s="1049"/>
      <c r="D27" s="1307" t="s">
        <v>911</v>
      </c>
      <c r="E27" s="1307"/>
      <c r="F27" s="1307"/>
      <c r="G27" s="1307"/>
      <c r="H27" s="1307"/>
      <c r="I27" s="1307"/>
      <c r="J27" s="1307"/>
      <c r="K27" s="1307"/>
      <c r="L27" s="1307"/>
      <c r="M27" s="1049"/>
      <c r="N27" s="1063"/>
      <c r="O27" s="1059"/>
      <c r="P27" s="1059"/>
    </row>
    <row r="28" spans="1:16" ht="19.5">
      <c r="A28" s="1059"/>
      <c r="B28" s="1062"/>
      <c r="C28" s="1049"/>
      <c r="D28" s="1056" t="s">
        <v>912</v>
      </c>
      <c r="E28" s="1049"/>
      <c r="F28" s="1049"/>
      <c r="G28" s="1049"/>
      <c r="H28" s="1049"/>
      <c r="I28" s="1049"/>
      <c r="J28" s="1049"/>
      <c r="K28" s="1049"/>
      <c r="L28" s="1049"/>
      <c r="M28" s="1049"/>
      <c r="N28" s="1063"/>
      <c r="O28" s="1059"/>
      <c r="P28" s="1059"/>
    </row>
    <row r="29" spans="1:16" ht="56.25" customHeight="1">
      <c r="A29" s="1059"/>
      <c r="B29" s="1062"/>
      <c r="C29" s="1049"/>
      <c r="D29" s="1307" t="s">
        <v>913</v>
      </c>
      <c r="E29" s="1307"/>
      <c r="F29" s="1307"/>
      <c r="G29" s="1307"/>
      <c r="H29" s="1307"/>
      <c r="I29" s="1307"/>
      <c r="J29" s="1307"/>
      <c r="K29" s="1307"/>
      <c r="L29" s="1307"/>
      <c r="M29" s="1049"/>
      <c r="N29" s="1063"/>
      <c r="O29" s="1059"/>
      <c r="P29" s="1059"/>
    </row>
    <row r="30" spans="1:16" ht="66" customHeight="1">
      <c r="A30" s="1059"/>
      <c r="B30" s="1062"/>
      <c r="C30" s="1049"/>
      <c r="D30" s="1307" t="s">
        <v>914</v>
      </c>
      <c r="E30" s="1307"/>
      <c r="F30" s="1307"/>
      <c r="G30" s="1307"/>
      <c r="H30" s="1307"/>
      <c r="I30" s="1307"/>
      <c r="J30" s="1307"/>
      <c r="K30" s="1307"/>
      <c r="L30" s="1307"/>
      <c r="M30" s="1049"/>
      <c r="N30" s="1063"/>
      <c r="O30" s="1059"/>
      <c r="P30" s="1059"/>
    </row>
    <row r="31" spans="1:16" ht="90" customHeight="1">
      <c r="A31" s="1059"/>
      <c r="B31" s="1062"/>
      <c r="C31" s="1049"/>
      <c r="D31" s="1307" t="s">
        <v>915</v>
      </c>
      <c r="E31" s="1307"/>
      <c r="F31" s="1307"/>
      <c r="G31" s="1307"/>
      <c r="H31" s="1307"/>
      <c r="I31" s="1307"/>
      <c r="J31" s="1307"/>
      <c r="K31" s="1307"/>
      <c r="L31" s="1307"/>
      <c r="M31" s="1049"/>
      <c r="N31" s="1063"/>
      <c r="O31" s="1059"/>
      <c r="P31" s="1059"/>
    </row>
    <row r="32" spans="1:16" ht="102.75" customHeight="1">
      <c r="A32" s="1059"/>
      <c r="B32" s="1062"/>
      <c r="C32" s="1049"/>
      <c r="D32" s="1307" t="s">
        <v>916</v>
      </c>
      <c r="E32" s="1307"/>
      <c r="F32" s="1307"/>
      <c r="G32" s="1307"/>
      <c r="H32" s="1307"/>
      <c r="I32" s="1307"/>
      <c r="J32" s="1307"/>
      <c r="K32" s="1307"/>
      <c r="L32" s="1307"/>
      <c r="M32" s="1049"/>
      <c r="N32" s="1063"/>
      <c r="O32" s="1059"/>
      <c r="P32" s="1059"/>
    </row>
    <row r="33" spans="1:16" ht="19.5">
      <c r="A33" s="1059"/>
      <c r="B33" s="1062"/>
      <c r="C33" s="1049"/>
      <c r="D33" s="1056" t="s">
        <v>917</v>
      </c>
      <c r="E33" s="1049"/>
      <c r="F33" s="1049"/>
      <c r="G33" s="1049"/>
      <c r="H33" s="1049"/>
      <c r="I33" s="1049"/>
      <c r="J33" s="1049"/>
      <c r="K33" s="1049"/>
      <c r="L33" s="1049"/>
      <c r="M33" s="1049"/>
      <c r="N33" s="1063"/>
      <c r="O33" s="1059"/>
      <c r="P33" s="1059"/>
    </row>
    <row r="34" spans="1:16" ht="54" customHeight="1">
      <c r="A34" s="1059"/>
      <c r="B34" s="1062"/>
      <c r="C34" s="1049"/>
      <c r="D34" s="1307" t="s">
        <v>954</v>
      </c>
      <c r="E34" s="1307"/>
      <c r="F34" s="1307"/>
      <c r="G34" s="1307"/>
      <c r="H34" s="1307"/>
      <c r="I34" s="1307"/>
      <c r="J34" s="1307"/>
      <c r="K34" s="1307"/>
      <c r="L34" s="1307"/>
      <c r="M34" s="1049"/>
      <c r="N34" s="1063"/>
      <c r="O34" s="1059"/>
      <c r="P34" s="1059"/>
    </row>
    <row r="35" spans="1:16" ht="83.25" customHeight="1">
      <c r="A35" s="1059"/>
      <c r="B35" s="1062"/>
      <c r="C35" s="1049"/>
      <c r="D35" s="1307" t="s">
        <v>918</v>
      </c>
      <c r="E35" s="1307"/>
      <c r="F35" s="1307"/>
      <c r="G35" s="1307"/>
      <c r="H35" s="1307"/>
      <c r="I35" s="1307"/>
      <c r="J35" s="1307"/>
      <c r="K35" s="1307"/>
      <c r="L35" s="1307"/>
      <c r="M35" s="1049"/>
      <c r="N35" s="1063"/>
      <c r="O35" s="1059"/>
      <c r="P35" s="1059"/>
    </row>
    <row r="36" spans="1:16" ht="59.25" customHeight="1">
      <c r="A36" s="1059"/>
      <c r="B36" s="1062"/>
      <c r="C36" s="1049"/>
      <c r="D36" s="1307" t="s">
        <v>919</v>
      </c>
      <c r="E36" s="1307"/>
      <c r="F36" s="1307"/>
      <c r="G36" s="1307"/>
      <c r="H36" s="1307"/>
      <c r="I36" s="1307"/>
      <c r="J36" s="1307"/>
      <c r="K36" s="1307"/>
      <c r="L36" s="1307"/>
      <c r="M36" s="1049"/>
      <c r="N36" s="1063"/>
      <c r="O36" s="1059"/>
      <c r="P36" s="1059"/>
    </row>
    <row r="37" spans="1:16">
      <c r="A37" s="1059"/>
      <c r="B37" s="1062"/>
      <c r="C37" s="1049"/>
      <c r="D37" s="1049"/>
      <c r="E37" s="1049"/>
      <c r="F37" s="1049"/>
      <c r="G37" s="1049"/>
      <c r="H37" s="1049"/>
      <c r="I37" s="1049"/>
      <c r="J37" s="1049"/>
      <c r="K37" s="1049"/>
      <c r="L37" s="1049"/>
      <c r="M37" s="1049"/>
      <c r="N37" s="1063"/>
      <c r="O37" s="1059"/>
      <c r="P37" s="1059"/>
    </row>
    <row r="38" spans="1:16">
      <c r="A38" s="1059"/>
      <c r="B38" s="1062"/>
      <c r="C38" s="1049"/>
      <c r="D38" s="1057"/>
      <c r="E38" s="1057"/>
      <c r="F38" s="1057"/>
      <c r="G38" s="1057"/>
      <c r="H38" s="1057"/>
      <c r="I38" s="1057"/>
      <c r="J38" s="1057"/>
      <c r="K38" s="1057"/>
      <c r="L38" s="1057"/>
      <c r="M38" s="1058"/>
      <c r="N38" s="1064"/>
      <c r="O38" s="1059"/>
      <c r="P38" s="1059"/>
    </row>
    <row r="39" spans="1:16" ht="15" thickBot="1">
      <c r="A39" s="1059"/>
      <c r="B39" s="1062"/>
      <c r="C39" s="1049"/>
      <c r="D39" s="1049"/>
      <c r="E39" s="1049"/>
      <c r="F39" s="1049"/>
      <c r="G39" s="1049"/>
      <c r="H39" s="1049"/>
      <c r="I39" s="1049"/>
      <c r="J39" s="1049"/>
      <c r="K39" s="1049"/>
      <c r="L39" s="1049"/>
      <c r="M39" s="1049"/>
      <c r="N39" s="1063"/>
      <c r="O39" s="1059"/>
      <c r="P39" s="1059"/>
    </row>
    <row r="40" spans="1:16" ht="15" thickTop="1">
      <c r="A40" s="1059"/>
      <c r="B40" s="1059"/>
      <c r="C40" s="1065"/>
      <c r="D40" s="1065"/>
      <c r="E40" s="1065"/>
      <c r="F40" s="1065"/>
      <c r="G40" s="1065"/>
      <c r="H40" s="1065"/>
      <c r="I40" s="1065"/>
      <c r="J40" s="1065"/>
      <c r="K40" s="1065"/>
      <c r="L40" s="1065"/>
      <c r="M40" s="1065"/>
      <c r="N40" s="1059"/>
      <c r="O40" s="1059"/>
      <c r="P40" s="1059"/>
    </row>
    <row r="41" spans="1:16">
      <c r="A41" s="1059"/>
      <c r="B41" s="1059"/>
      <c r="C41" s="1059"/>
      <c r="D41" s="1059"/>
      <c r="E41" s="1059"/>
      <c r="F41" s="1059"/>
      <c r="G41" s="1059"/>
      <c r="H41" s="1059"/>
      <c r="I41" s="1059"/>
      <c r="J41" s="1059"/>
      <c r="K41" s="1059"/>
      <c r="L41" s="1059"/>
      <c r="M41" s="1059"/>
      <c r="N41" s="1059"/>
      <c r="O41" s="1059"/>
      <c r="P41" s="1059"/>
    </row>
    <row r="42" spans="1:16">
      <c r="A42" s="1059"/>
      <c r="B42" s="1059"/>
      <c r="C42" s="1059"/>
      <c r="D42" s="1059"/>
      <c r="E42" s="1059"/>
      <c r="F42" s="1059"/>
      <c r="G42" s="1059"/>
      <c r="H42" s="1059"/>
      <c r="I42" s="1059"/>
      <c r="J42" s="1059"/>
      <c r="K42" s="1059"/>
      <c r="L42" s="1059"/>
      <c r="M42" s="1059"/>
      <c r="N42" s="1059"/>
      <c r="O42" s="1059"/>
      <c r="P42" s="1059"/>
    </row>
    <row r="43" spans="1:16">
      <c r="A43" s="1059"/>
      <c r="B43" s="1059"/>
      <c r="C43" s="1059"/>
      <c r="D43" s="1059"/>
      <c r="E43" s="1059"/>
      <c r="F43" s="1059"/>
      <c r="G43" s="1059"/>
      <c r="H43" s="1059"/>
      <c r="I43" s="1059"/>
      <c r="J43" s="1059"/>
      <c r="K43" s="1059"/>
      <c r="L43" s="1059"/>
      <c r="M43" s="1059"/>
      <c r="N43" s="1059"/>
      <c r="O43" s="1059"/>
      <c r="P43" s="1059"/>
    </row>
    <row r="44" spans="1:16">
      <c r="A44" s="1059"/>
      <c r="B44" s="1059"/>
      <c r="C44" s="1059"/>
      <c r="D44" s="1059"/>
      <c r="E44" s="1059"/>
      <c r="F44" s="1059"/>
      <c r="G44" s="1059"/>
      <c r="H44" s="1059"/>
      <c r="I44" s="1059"/>
      <c r="J44" s="1059"/>
      <c r="K44" s="1059"/>
      <c r="L44" s="1059"/>
      <c r="M44" s="1059"/>
      <c r="N44" s="1059"/>
      <c r="O44" s="1059"/>
      <c r="P44" s="1059"/>
    </row>
    <row r="45" spans="1:16">
      <c r="A45" s="1059"/>
      <c r="B45" s="1059"/>
      <c r="C45" s="1059"/>
      <c r="D45" s="1059"/>
      <c r="E45" s="1059"/>
      <c r="F45" s="1059"/>
      <c r="G45" s="1059"/>
      <c r="H45" s="1059"/>
      <c r="I45" s="1059"/>
      <c r="J45" s="1059"/>
      <c r="K45" s="1059"/>
      <c r="L45" s="1059"/>
      <c r="M45" s="1059"/>
      <c r="N45" s="1059"/>
      <c r="O45" s="1059"/>
      <c r="P45" s="1059"/>
    </row>
    <row r="46" spans="1:16">
      <c r="A46" s="1059"/>
      <c r="B46" s="1059"/>
      <c r="C46" s="1059"/>
      <c r="D46" s="1059"/>
      <c r="E46" s="1059"/>
      <c r="F46" s="1059"/>
      <c r="G46" s="1059"/>
      <c r="H46" s="1059"/>
      <c r="I46" s="1059"/>
      <c r="J46" s="1059"/>
      <c r="K46" s="1059"/>
      <c r="L46" s="1059"/>
      <c r="M46" s="1059"/>
      <c r="N46" s="1059"/>
      <c r="O46" s="1059"/>
      <c r="P46" s="1059"/>
    </row>
    <row r="47" spans="1:16">
      <c r="A47" s="1059"/>
      <c r="B47" s="1059"/>
      <c r="C47" s="1059"/>
      <c r="D47" s="1059"/>
      <c r="E47" s="1059"/>
      <c r="F47" s="1059"/>
      <c r="G47" s="1059"/>
      <c r="H47" s="1059"/>
      <c r="I47" s="1059"/>
      <c r="J47" s="1059"/>
      <c r="K47" s="1059"/>
      <c r="L47" s="1059"/>
      <c r="M47" s="1059"/>
      <c r="N47" s="1059"/>
      <c r="O47" s="1059"/>
      <c r="P47" s="1059"/>
    </row>
    <row r="48" spans="1:16">
      <c r="A48" s="1059"/>
      <c r="B48" s="1059"/>
      <c r="C48" s="1059"/>
      <c r="D48" s="1059"/>
      <c r="E48" s="1059"/>
      <c r="F48" s="1059"/>
      <c r="G48" s="1059"/>
      <c r="H48" s="1059"/>
      <c r="I48" s="1059"/>
      <c r="J48" s="1059"/>
      <c r="K48" s="1059"/>
      <c r="L48" s="1059"/>
      <c r="M48" s="1059"/>
      <c r="N48" s="1059"/>
      <c r="O48" s="1059"/>
      <c r="P48" s="1059"/>
    </row>
  </sheetData>
  <mergeCells count="12">
    <mergeCell ref="D36:L36"/>
    <mergeCell ref="D6:L6"/>
    <mergeCell ref="D21:L21"/>
    <mergeCell ref="D23:L23"/>
    <mergeCell ref="D25:L25"/>
    <mergeCell ref="D27:L27"/>
    <mergeCell ref="D29:L29"/>
    <mergeCell ref="D30:L30"/>
    <mergeCell ref="D31:L31"/>
    <mergeCell ref="D32:L32"/>
    <mergeCell ref="D34:L34"/>
    <mergeCell ref="D35:L35"/>
  </mergeCells>
  <hyperlinks>
    <hyperlink ref="F9" location="'Gross Profit Margin'!A1" tooltip="Activate Gross Profit Margin" display="• Gross Profit Margin" xr:uid="{00000000-0004-0000-3C00-000000000000}"/>
    <hyperlink ref="F10" location="'Net Profit Margin'!A1" tooltip="Activate Net Profit Margin" display="• Net Profit Margin" xr:uid="{00000000-0004-0000-3C00-000001000000}"/>
    <hyperlink ref="F11" location="'Return on Assets'!A1" tooltip="Activate Return on Assets" display="• Return on Assets" xr:uid="{00000000-0004-0000-3C00-000002000000}"/>
    <hyperlink ref="F12" location="'Return on Equity'!A1" tooltip="Activate Return on Equity" display="• Return on Equity" xr:uid="{00000000-0004-0000-3C00-000003000000}"/>
    <hyperlink ref="F13" location="'Current Ratio'!A1" tooltip="Activate Current Ratio" display="• Current Ratio" xr:uid="{00000000-0004-0000-3C00-000004000000}"/>
    <hyperlink ref="F14" location="'Quick Ratio'!A1" tooltip="Activate Quick Ratio" display="• Quick Ratio" xr:uid="{00000000-0004-0000-3C00-000005000000}"/>
    <hyperlink ref="F15" location="'Average Collection Period'!A1" tooltip="Activate Average Collection Period" display="• Average Collection Period" xr:uid="{00000000-0004-0000-3C00-000006000000}"/>
    <hyperlink ref="F16" location="'Inventory Turnover Ratio'!A1" tooltip="Activate Inventory Turnover Ratio" display="• Inventory Turnover Ratio" xr:uid="{00000000-0004-0000-3C00-000007000000}"/>
    <hyperlink ref="F17" location="'Debt Ratio'!A1" tooltip="Activate Debt Ratio" display="• Debt Ratio" xr:uid="{00000000-0004-0000-3C00-000008000000}"/>
    <hyperlink ref="F18" location="'Equity Ratio'!A1" tooltip="Activate Equity Ratio" display="• Equity Ratio" xr:uid="{00000000-0004-0000-3C00-000009000000}"/>
    <hyperlink ref="F19" location="'Times Interest Earned Ratio'!A1" tooltip="Activate Times Interest Earned Ratio" display="• Times Interest Earned Ratio" xr:uid="{00000000-0004-0000-3C00-00000A000000}"/>
    <hyperlink ref="D23" r:id="rId1" xr:uid="{114598E6-4F92-4127-8CE4-D8FF7933F127}"/>
  </hyperlinks>
  <printOptions horizontalCentered="1" verticalCentered="1"/>
  <pageMargins left="0.5" right="0.5" top="1.18" bottom="0.61" header="0.52" footer="0.25"/>
  <pageSetup scale="51" orientation="portrait" r:id="rId2"/>
  <headerFooter scaleWithDoc="0">
    <oddHeader>&amp;L&amp;G</oddHeader>
    <oddFooter>&amp;CRob Belfield
615-869-8220
robert.belfield@biz-solve.com</oddFooter>
  </headerFooter>
  <rowBreaks count="2" manualBreakCount="2">
    <brk id="25" min="3" max="11" man="1"/>
    <brk id="32" min="3" max="11" man="1"/>
  </rowBreaks>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19459" r:id="rId6" name="Button 3">
              <controlPr defaultSize="0" print="0" autoFill="0" autoPict="0" macro="[0]!print_sheet">
                <anchor moveWithCells="1">
                  <from>
                    <xdr:col>13</xdr:col>
                    <xdr:colOff>28575</xdr:colOff>
                    <xdr:row>4</xdr:row>
                    <xdr:rowOff>152400</xdr:rowOff>
                  </from>
                  <to>
                    <xdr:col>14</xdr:col>
                    <xdr:colOff>619125</xdr:colOff>
                    <xdr:row>5</xdr:row>
                    <xdr:rowOff>504825</xdr:rowOff>
                  </to>
                </anchor>
              </controlPr>
            </control>
          </mc:Choice>
        </mc:AlternateContent>
        <mc:AlternateContent xmlns:mc="http://schemas.openxmlformats.org/markup-compatibility/2006">
          <mc:Choice Requires="x14">
            <control shapeId="3219460" r:id="rId7" name="Button 4">
              <controlPr defaultSize="0" print="0" autoFill="0" autoPict="0" macro="[0]!PLCOMPARISONS_Button20_Click">
                <anchor moveWithCells="1">
                  <from>
                    <xdr:col>1</xdr:col>
                    <xdr:colOff>9525</xdr:colOff>
                    <xdr:row>1</xdr:row>
                    <xdr:rowOff>19050</xdr:rowOff>
                  </from>
                  <to>
                    <xdr:col>2</xdr:col>
                    <xdr:colOff>38100</xdr:colOff>
                    <xdr:row>2</xdr:row>
                    <xdr:rowOff>152400</xdr:rowOff>
                  </to>
                </anchor>
              </controlPr>
            </control>
          </mc:Choice>
        </mc:AlternateContent>
      </controls>
    </mc:Choice>
  </mc:AlternateContent>
</worksheet>
</file>

<file path=xl/worksheets/sheet6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90">
    <pageSetUpPr autoPageBreaks="0" fitToPage="1"/>
  </sheetPr>
  <dimension ref="A1:P73"/>
  <sheetViews>
    <sheetView showGridLines="0" showRowColHeaders="0" defaultGridColor="0" view="pageLayout" topLeftCell="A4" colorId="7" zoomScale="80" zoomScaleNormal="90" zoomScalePageLayoutView="80" workbookViewId="0"/>
  </sheetViews>
  <sheetFormatPr defaultColWidth="8" defaultRowHeight="12.75"/>
  <cols>
    <col min="1" max="1" width="0.85546875" style="862" customWidth="1"/>
    <col min="2" max="2" width="26.7109375" style="862" customWidth="1"/>
    <col min="3" max="3" width="3.28515625" style="862" customWidth="1"/>
    <col min="4" max="4" width="31.85546875" style="862" customWidth="1"/>
    <col min="5" max="5" width="10.7109375" style="862" customWidth="1"/>
    <col min="6" max="9" width="11.28515625" style="862" customWidth="1"/>
    <col min="10" max="256" width="8" style="862"/>
    <col min="257" max="257" width="0.85546875" style="862" customWidth="1"/>
    <col min="258" max="258" width="26.7109375" style="862" customWidth="1"/>
    <col min="259" max="259" width="3.28515625" style="862" customWidth="1"/>
    <col min="260" max="260" width="31.85546875" style="862" customWidth="1"/>
    <col min="261" max="261" width="10.7109375" style="862" customWidth="1"/>
    <col min="262" max="265" width="11.28515625" style="862" customWidth="1"/>
    <col min="266" max="512" width="8" style="862"/>
    <col min="513" max="513" width="0.85546875" style="862" customWidth="1"/>
    <col min="514" max="514" width="26.7109375" style="862" customWidth="1"/>
    <col min="515" max="515" width="3.28515625" style="862" customWidth="1"/>
    <col min="516" max="516" width="31.85546875" style="862" customWidth="1"/>
    <col min="517" max="517" width="10.7109375" style="862" customWidth="1"/>
    <col min="518" max="521" width="11.28515625" style="862" customWidth="1"/>
    <col min="522" max="768" width="8" style="862"/>
    <col min="769" max="769" width="0.85546875" style="862" customWidth="1"/>
    <col min="770" max="770" width="26.7109375" style="862" customWidth="1"/>
    <col min="771" max="771" width="3.28515625" style="862" customWidth="1"/>
    <col min="772" max="772" width="31.85546875" style="862" customWidth="1"/>
    <col min="773" max="773" width="10.7109375" style="862" customWidth="1"/>
    <col min="774" max="777" width="11.28515625" style="862" customWidth="1"/>
    <col min="778" max="1024" width="8" style="862"/>
    <col min="1025" max="1025" width="0.85546875" style="862" customWidth="1"/>
    <col min="1026" max="1026" width="26.7109375" style="862" customWidth="1"/>
    <col min="1027" max="1027" width="3.28515625" style="862" customWidth="1"/>
    <col min="1028" max="1028" width="31.85546875" style="862" customWidth="1"/>
    <col min="1029" max="1029" width="10.7109375" style="862" customWidth="1"/>
    <col min="1030" max="1033" width="11.28515625" style="862" customWidth="1"/>
    <col min="1034" max="1280" width="8" style="862"/>
    <col min="1281" max="1281" width="0.85546875" style="862" customWidth="1"/>
    <col min="1282" max="1282" width="26.7109375" style="862" customWidth="1"/>
    <col min="1283" max="1283" width="3.28515625" style="862" customWidth="1"/>
    <col min="1284" max="1284" width="31.85546875" style="862" customWidth="1"/>
    <col min="1285" max="1285" width="10.7109375" style="862" customWidth="1"/>
    <col min="1286" max="1289" width="11.28515625" style="862" customWidth="1"/>
    <col min="1290" max="1536" width="8" style="862"/>
    <col min="1537" max="1537" width="0.85546875" style="862" customWidth="1"/>
    <col min="1538" max="1538" width="26.7109375" style="862" customWidth="1"/>
    <col min="1539" max="1539" width="3.28515625" style="862" customWidth="1"/>
    <col min="1540" max="1540" width="31.85546875" style="862" customWidth="1"/>
    <col min="1541" max="1541" width="10.7109375" style="862" customWidth="1"/>
    <col min="1542" max="1545" width="11.28515625" style="862" customWidth="1"/>
    <col min="1546" max="1792" width="8" style="862"/>
    <col min="1793" max="1793" width="0.85546875" style="862" customWidth="1"/>
    <col min="1794" max="1794" width="26.7109375" style="862" customWidth="1"/>
    <col min="1795" max="1795" width="3.28515625" style="862" customWidth="1"/>
    <col min="1796" max="1796" width="31.85546875" style="862" customWidth="1"/>
    <col min="1797" max="1797" width="10.7109375" style="862" customWidth="1"/>
    <col min="1798" max="1801" width="11.28515625" style="862" customWidth="1"/>
    <col min="1802" max="2048" width="8" style="862"/>
    <col min="2049" max="2049" width="0.85546875" style="862" customWidth="1"/>
    <col min="2050" max="2050" width="26.7109375" style="862" customWidth="1"/>
    <col min="2051" max="2051" width="3.28515625" style="862" customWidth="1"/>
    <col min="2052" max="2052" width="31.85546875" style="862" customWidth="1"/>
    <col min="2053" max="2053" width="10.7109375" style="862" customWidth="1"/>
    <col min="2054" max="2057" width="11.28515625" style="862" customWidth="1"/>
    <col min="2058" max="2304" width="8" style="862"/>
    <col min="2305" max="2305" width="0.85546875" style="862" customWidth="1"/>
    <col min="2306" max="2306" width="26.7109375" style="862" customWidth="1"/>
    <col min="2307" max="2307" width="3.28515625" style="862" customWidth="1"/>
    <col min="2308" max="2308" width="31.85546875" style="862" customWidth="1"/>
    <col min="2309" max="2309" width="10.7109375" style="862" customWidth="1"/>
    <col min="2310" max="2313" width="11.28515625" style="862" customWidth="1"/>
    <col min="2314" max="2560" width="8" style="862"/>
    <col min="2561" max="2561" width="0.85546875" style="862" customWidth="1"/>
    <col min="2562" max="2562" width="26.7109375" style="862" customWidth="1"/>
    <col min="2563" max="2563" width="3.28515625" style="862" customWidth="1"/>
    <col min="2564" max="2564" width="31.85546875" style="862" customWidth="1"/>
    <col min="2565" max="2565" width="10.7109375" style="862" customWidth="1"/>
    <col min="2566" max="2569" width="11.28515625" style="862" customWidth="1"/>
    <col min="2570" max="2816" width="8" style="862"/>
    <col min="2817" max="2817" width="0.85546875" style="862" customWidth="1"/>
    <col min="2818" max="2818" width="26.7109375" style="862" customWidth="1"/>
    <col min="2819" max="2819" width="3.28515625" style="862" customWidth="1"/>
    <col min="2820" max="2820" width="31.85546875" style="862" customWidth="1"/>
    <col min="2821" max="2821" width="10.7109375" style="862" customWidth="1"/>
    <col min="2822" max="2825" width="11.28515625" style="862" customWidth="1"/>
    <col min="2826" max="3072" width="8" style="862"/>
    <col min="3073" max="3073" width="0.85546875" style="862" customWidth="1"/>
    <col min="3074" max="3074" width="26.7109375" style="862" customWidth="1"/>
    <col min="3075" max="3075" width="3.28515625" style="862" customWidth="1"/>
    <col min="3076" max="3076" width="31.85546875" style="862" customWidth="1"/>
    <col min="3077" max="3077" width="10.7109375" style="862" customWidth="1"/>
    <col min="3078" max="3081" width="11.28515625" style="862" customWidth="1"/>
    <col min="3082" max="3328" width="8" style="862"/>
    <col min="3329" max="3329" width="0.85546875" style="862" customWidth="1"/>
    <col min="3330" max="3330" width="26.7109375" style="862" customWidth="1"/>
    <col min="3331" max="3331" width="3.28515625" style="862" customWidth="1"/>
    <col min="3332" max="3332" width="31.85546875" style="862" customWidth="1"/>
    <col min="3333" max="3333" width="10.7109375" style="862" customWidth="1"/>
    <col min="3334" max="3337" width="11.28515625" style="862" customWidth="1"/>
    <col min="3338" max="3584" width="8" style="862"/>
    <col min="3585" max="3585" width="0.85546875" style="862" customWidth="1"/>
    <col min="3586" max="3586" width="26.7109375" style="862" customWidth="1"/>
    <col min="3587" max="3587" width="3.28515625" style="862" customWidth="1"/>
    <col min="3588" max="3588" width="31.85546875" style="862" customWidth="1"/>
    <col min="3589" max="3589" width="10.7109375" style="862" customWidth="1"/>
    <col min="3590" max="3593" width="11.28515625" style="862" customWidth="1"/>
    <col min="3594" max="3840" width="8" style="862"/>
    <col min="3841" max="3841" width="0.85546875" style="862" customWidth="1"/>
    <col min="3842" max="3842" width="26.7109375" style="862" customWidth="1"/>
    <col min="3843" max="3843" width="3.28515625" style="862" customWidth="1"/>
    <col min="3844" max="3844" width="31.85546875" style="862" customWidth="1"/>
    <col min="3845" max="3845" width="10.7109375" style="862" customWidth="1"/>
    <col min="3846" max="3849" width="11.28515625" style="862" customWidth="1"/>
    <col min="3850" max="4096" width="8" style="862"/>
    <col min="4097" max="4097" width="0.85546875" style="862" customWidth="1"/>
    <col min="4098" max="4098" width="26.7109375" style="862" customWidth="1"/>
    <col min="4099" max="4099" width="3.28515625" style="862" customWidth="1"/>
    <col min="4100" max="4100" width="31.85546875" style="862" customWidth="1"/>
    <col min="4101" max="4101" width="10.7109375" style="862" customWidth="1"/>
    <col min="4102" max="4105" width="11.28515625" style="862" customWidth="1"/>
    <col min="4106" max="4352" width="8" style="862"/>
    <col min="4353" max="4353" width="0.85546875" style="862" customWidth="1"/>
    <col min="4354" max="4354" width="26.7109375" style="862" customWidth="1"/>
    <col min="4355" max="4355" width="3.28515625" style="862" customWidth="1"/>
    <col min="4356" max="4356" width="31.85546875" style="862" customWidth="1"/>
    <col min="4357" max="4357" width="10.7109375" style="862" customWidth="1"/>
    <col min="4358" max="4361" width="11.28515625" style="862" customWidth="1"/>
    <col min="4362" max="4608" width="8" style="862"/>
    <col min="4609" max="4609" width="0.85546875" style="862" customWidth="1"/>
    <col min="4610" max="4610" width="26.7109375" style="862" customWidth="1"/>
    <col min="4611" max="4611" width="3.28515625" style="862" customWidth="1"/>
    <col min="4612" max="4612" width="31.85546875" style="862" customWidth="1"/>
    <col min="4613" max="4613" width="10.7109375" style="862" customWidth="1"/>
    <col min="4614" max="4617" width="11.28515625" style="862" customWidth="1"/>
    <col min="4618" max="4864" width="8" style="862"/>
    <col min="4865" max="4865" width="0.85546875" style="862" customWidth="1"/>
    <col min="4866" max="4866" width="26.7109375" style="862" customWidth="1"/>
    <col min="4867" max="4867" width="3.28515625" style="862" customWidth="1"/>
    <col min="4868" max="4868" width="31.85546875" style="862" customWidth="1"/>
    <col min="4869" max="4869" width="10.7109375" style="862" customWidth="1"/>
    <col min="4870" max="4873" width="11.28515625" style="862" customWidth="1"/>
    <col min="4874" max="5120" width="8" style="862"/>
    <col min="5121" max="5121" width="0.85546875" style="862" customWidth="1"/>
    <col min="5122" max="5122" width="26.7109375" style="862" customWidth="1"/>
    <col min="5123" max="5123" width="3.28515625" style="862" customWidth="1"/>
    <col min="5124" max="5124" width="31.85546875" style="862" customWidth="1"/>
    <col min="5125" max="5125" width="10.7109375" style="862" customWidth="1"/>
    <col min="5126" max="5129" width="11.28515625" style="862" customWidth="1"/>
    <col min="5130" max="5376" width="8" style="862"/>
    <col min="5377" max="5377" width="0.85546875" style="862" customWidth="1"/>
    <col min="5378" max="5378" width="26.7109375" style="862" customWidth="1"/>
    <col min="5379" max="5379" width="3.28515625" style="862" customWidth="1"/>
    <col min="5380" max="5380" width="31.85546875" style="862" customWidth="1"/>
    <col min="5381" max="5381" width="10.7109375" style="862" customWidth="1"/>
    <col min="5382" max="5385" width="11.28515625" style="862" customWidth="1"/>
    <col min="5386" max="5632" width="8" style="862"/>
    <col min="5633" max="5633" width="0.85546875" style="862" customWidth="1"/>
    <col min="5634" max="5634" width="26.7109375" style="862" customWidth="1"/>
    <col min="5635" max="5635" width="3.28515625" style="862" customWidth="1"/>
    <col min="5636" max="5636" width="31.85546875" style="862" customWidth="1"/>
    <col min="5637" max="5637" width="10.7109375" style="862" customWidth="1"/>
    <col min="5638" max="5641" width="11.28515625" style="862" customWidth="1"/>
    <col min="5642" max="5888" width="8" style="862"/>
    <col min="5889" max="5889" width="0.85546875" style="862" customWidth="1"/>
    <col min="5890" max="5890" width="26.7109375" style="862" customWidth="1"/>
    <col min="5891" max="5891" width="3.28515625" style="862" customWidth="1"/>
    <col min="5892" max="5892" width="31.85546875" style="862" customWidth="1"/>
    <col min="5893" max="5893" width="10.7109375" style="862" customWidth="1"/>
    <col min="5894" max="5897" width="11.28515625" style="862" customWidth="1"/>
    <col min="5898" max="6144" width="8" style="862"/>
    <col min="6145" max="6145" width="0.85546875" style="862" customWidth="1"/>
    <col min="6146" max="6146" width="26.7109375" style="862" customWidth="1"/>
    <col min="6147" max="6147" width="3.28515625" style="862" customWidth="1"/>
    <col min="6148" max="6148" width="31.85546875" style="862" customWidth="1"/>
    <col min="6149" max="6149" width="10.7109375" style="862" customWidth="1"/>
    <col min="6150" max="6153" width="11.28515625" style="862" customWidth="1"/>
    <col min="6154" max="6400" width="8" style="862"/>
    <col min="6401" max="6401" width="0.85546875" style="862" customWidth="1"/>
    <col min="6402" max="6402" width="26.7109375" style="862" customWidth="1"/>
    <col min="6403" max="6403" width="3.28515625" style="862" customWidth="1"/>
    <col min="6404" max="6404" width="31.85546875" style="862" customWidth="1"/>
    <col min="6405" max="6405" width="10.7109375" style="862" customWidth="1"/>
    <col min="6406" max="6409" width="11.28515625" style="862" customWidth="1"/>
    <col min="6410" max="6656" width="8" style="862"/>
    <col min="6657" max="6657" width="0.85546875" style="862" customWidth="1"/>
    <col min="6658" max="6658" width="26.7109375" style="862" customWidth="1"/>
    <col min="6659" max="6659" width="3.28515625" style="862" customWidth="1"/>
    <col min="6660" max="6660" width="31.85546875" style="862" customWidth="1"/>
    <col min="6661" max="6661" width="10.7109375" style="862" customWidth="1"/>
    <col min="6662" max="6665" width="11.28515625" style="862" customWidth="1"/>
    <col min="6666" max="6912" width="8" style="862"/>
    <col min="6913" max="6913" width="0.85546875" style="862" customWidth="1"/>
    <col min="6914" max="6914" width="26.7109375" style="862" customWidth="1"/>
    <col min="6915" max="6915" width="3.28515625" style="862" customWidth="1"/>
    <col min="6916" max="6916" width="31.85546875" style="862" customWidth="1"/>
    <col min="6917" max="6917" width="10.7109375" style="862" customWidth="1"/>
    <col min="6918" max="6921" width="11.28515625" style="862" customWidth="1"/>
    <col min="6922" max="7168" width="8" style="862"/>
    <col min="7169" max="7169" width="0.85546875" style="862" customWidth="1"/>
    <col min="7170" max="7170" width="26.7109375" style="862" customWidth="1"/>
    <col min="7171" max="7171" width="3.28515625" style="862" customWidth="1"/>
    <col min="7172" max="7172" width="31.85546875" style="862" customWidth="1"/>
    <col min="7173" max="7173" width="10.7109375" style="862" customWidth="1"/>
    <col min="7174" max="7177" width="11.28515625" style="862" customWidth="1"/>
    <col min="7178" max="7424" width="8" style="862"/>
    <col min="7425" max="7425" width="0.85546875" style="862" customWidth="1"/>
    <col min="7426" max="7426" width="26.7109375" style="862" customWidth="1"/>
    <col min="7427" max="7427" width="3.28515625" style="862" customWidth="1"/>
    <col min="7428" max="7428" width="31.85546875" style="862" customWidth="1"/>
    <col min="7429" max="7429" width="10.7109375" style="862" customWidth="1"/>
    <col min="7430" max="7433" width="11.28515625" style="862" customWidth="1"/>
    <col min="7434" max="7680" width="8" style="862"/>
    <col min="7681" max="7681" width="0.85546875" style="862" customWidth="1"/>
    <col min="7682" max="7682" width="26.7109375" style="862" customWidth="1"/>
    <col min="7683" max="7683" width="3.28515625" style="862" customWidth="1"/>
    <col min="7684" max="7684" width="31.85546875" style="862" customWidth="1"/>
    <col min="7685" max="7685" width="10.7109375" style="862" customWidth="1"/>
    <col min="7686" max="7689" width="11.28515625" style="862" customWidth="1"/>
    <col min="7690" max="7936" width="8" style="862"/>
    <col min="7937" max="7937" width="0.85546875" style="862" customWidth="1"/>
    <col min="7938" max="7938" width="26.7109375" style="862" customWidth="1"/>
    <col min="7939" max="7939" width="3.28515625" style="862" customWidth="1"/>
    <col min="7940" max="7940" width="31.85546875" style="862" customWidth="1"/>
    <col min="7941" max="7941" width="10.7109375" style="862" customWidth="1"/>
    <col min="7942" max="7945" width="11.28515625" style="862" customWidth="1"/>
    <col min="7946" max="8192" width="8" style="862"/>
    <col min="8193" max="8193" width="0.85546875" style="862" customWidth="1"/>
    <col min="8194" max="8194" width="26.7109375" style="862" customWidth="1"/>
    <col min="8195" max="8195" width="3.28515625" style="862" customWidth="1"/>
    <col min="8196" max="8196" width="31.85546875" style="862" customWidth="1"/>
    <col min="8197" max="8197" width="10.7109375" style="862" customWidth="1"/>
    <col min="8198" max="8201" width="11.28515625" style="862" customWidth="1"/>
    <col min="8202" max="8448" width="8" style="862"/>
    <col min="8449" max="8449" width="0.85546875" style="862" customWidth="1"/>
    <col min="8450" max="8450" width="26.7109375" style="862" customWidth="1"/>
    <col min="8451" max="8451" width="3.28515625" style="862" customWidth="1"/>
    <col min="8452" max="8452" width="31.85546875" style="862" customWidth="1"/>
    <col min="8453" max="8453" width="10.7109375" style="862" customWidth="1"/>
    <col min="8454" max="8457" width="11.28515625" style="862" customWidth="1"/>
    <col min="8458" max="8704" width="8" style="862"/>
    <col min="8705" max="8705" width="0.85546875" style="862" customWidth="1"/>
    <col min="8706" max="8706" width="26.7109375" style="862" customWidth="1"/>
    <col min="8707" max="8707" width="3.28515625" style="862" customWidth="1"/>
    <col min="8708" max="8708" width="31.85546875" style="862" customWidth="1"/>
    <col min="8709" max="8709" width="10.7109375" style="862" customWidth="1"/>
    <col min="8710" max="8713" width="11.28515625" style="862" customWidth="1"/>
    <col min="8714" max="8960" width="8" style="862"/>
    <col min="8961" max="8961" width="0.85546875" style="862" customWidth="1"/>
    <col min="8962" max="8962" width="26.7109375" style="862" customWidth="1"/>
    <col min="8963" max="8963" width="3.28515625" style="862" customWidth="1"/>
    <col min="8964" max="8964" width="31.85546875" style="862" customWidth="1"/>
    <col min="8965" max="8965" width="10.7109375" style="862" customWidth="1"/>
    <col min="8966" max="8969" width="11.28515625" style="862" customWidth="1"/>
    <col min="8970" max="9216" width="8" style="862"/>
    <col min="9217" max="9217" width="0.85546875" style="862" customWidth="1"/>
    <col min="9218" max="9218" width="26.7109375" style="862" customWidth="1"/>
    <col min="9219" max="9219" width="3.28515625" style="862" customWidth="1"/>
    <col min="9220" max="9220" width="31.85546875" style="862" customWidth="1"/>
    <col min="9221" max="9221" width="10.7109375" style="862" customWidth="1"/>
    <col min="9222" max="9225" width="11.28515625" style="862" customWidth="1"/>
    <col min="9226" max="9472" width="8" style="862"/>
    <col min="9473" max="9473" width="0.85546875" style="862" customWidth="1"/>
    <col min="9474" max="9474" width="26.7109375" style="862" customWidth="1"/>
    <col min="9475" max="9475" width="3.28515625" style="862" customWidth="1"/>
    <col min="9476" max="9476" width="31.85546875" style="862" customWidth="1"/>
    <col min="9477" max="9477" width="10.7109375" style="862" customWidth="1"/>
    <col min="9478" max="9481" width="11.28515625" style="862" customWidth="1"/>
    <col min="9482" max="9728" width="8" style="862"/>
    <col min="9729" max="9729" width="0.85546875" style="862" customWidth="1"/>
    <col min="9730" max="9730" width="26.7109375" style="862" customWidth="1"/>
    <col min="9731" max="9731" width="3.28515625" style="862" customWidth="1"/>
    <col min="9732" max="9732" width="31.85546875" style="862" customWidth="1"/>
    <col min="9733" max="9733" width="10.7109375" style="862" customWidth="1"/>
    <col min="9734" max="9737" width="11.28515625" style="862" customWidth="1"/>
    <col min="9738" max="9984" width="8" style="862"/>
    <col min="9985" max="9985" width="0.85546875" style="862" customWidth="1"/>
    <col min="9986" max="9986" width="26.7109375" style="862" customWidth="1"/>
    <col min="9987" max="9987" width="3.28515625" style="862" customWidth="1"/>
    <col min="9988" max="9988" width="31.85546875" style="862" customWidth="1"/>
    <col min="9989" max="9989" width="10.7109375" style="862" customWidth="1"/>
    <col min="9990" max="9993" width="11.28515625" style="862" customWidth="1"/>
    <col min="9994" max="10240" width="8" style="862"/>
    <col min="10241" max="10241" width="0.85546875" style="862" customWidth="1"/>
    <col min="10242" max="10242" width="26.7109375" style="862" customWidth="1"/>
    <col min="10243" max="10243" width="3.28515625" style="862" customWidth="1"/>
    <col min="10244" max="10244" width="31.85546875" style="862" customWidth="1"/>
    <col min="10245" max="10245" width="10.7109375" style="862" customWidth="1"/>
    <col min="10246" max="10249" width="11.28515625" style="862" customWidth="1"/>
    <col min="10250" max="10496" width="8" style="862"/>
    <col min="10497" max="10497" width="0.85546875" style="862" customWidth="1"/>
    <col min="10498" max="10498" width="26.7109375" style="862" customWidth="1"/>
    <col min="10499" max="10499" width="3.28515625" style="862" customWidth="1"/>
    <col min="10500" max="10500" width="31.85546875" style="862" customWidth="1"/>
    <col min="10501" max="10501" width="10.7109375" style="862" customWidth="1"/>
    <col min="10502" max="10505" width="11.28515625" style="862" customWidth="1"/>
    <col min="10506" max="10752" width="8" style="862"/>
    <col min="10753" max="10753" width="0.85546875" style="862" customWidth="1"/>
    <col min="10754" max="10754" width="26.7109375" style="862" customWidth="1"/>
    <col min="10755" max="10755" width="3.28515625" style="862" customWidth="1"/>
    <col min="10756" max="10756" width="31.85546875" style="862" customWidth="1"/>
    <col min="10757" max="10757" width="10.7109375" style="862" customWidth="1"/>
    <col min="10758" max="10761" width="11.28515625" style="862" customWidth="1"/>
    <col min="10762" max="11008" width="8" style="862"/>
    <col min="11009" max="11009" width="0.85546875" style="862" customWidth="1"/>
    <col min="11010" max="11010" width="26.7109375" style="862" customWidth="1"/>
    <col min="11011" max="11011" width="3.28515625" style="862" customWidth="1"/>
    <col min="11012" max="11012" width="31.85546875" style="862" customWidth="1"/>
    <col min="11013" max="11013" width="10.7109375" style="862" customWidth="1"/>
    <col min="11014" max="11017" width="11.28515625" style="862" customWidth="1"/>
    <col min="11018" max="11264" width="8" style="862"/>
    <col min="11265" max="11265" width="0.85546875" style="862" customWidth="1"/>
    <col min="11266" max="11266" width="26.7109375" style="862" customWidth="1"/>
    <col min="11267" max="11267" width="3.28515625" style="862" customWidth="1"/>
    <col min="11268" max="11268" width="31.85546875" style="862" customWidth="1"/>
    <col min="11269" max="11269" width="10.7109375" style="862" customWidth="1"/>
    <col min="11270" max="11273" width="11.28515625" style="862" customWidth="1"/>
    <col min="11274" max="11520" width="8" style="862"/>
    <col min="11521" max="11521" width="0.85546875" style="862" customWidth="1"/>
    <col min="11522" max="11522" width="26.7109375" style="862" customWidth="1"/>
    <col min="11523" max="11523" width="3.28515625" style="862" customWidth="1"/>
    <col min="11524" max="11524" width="31.85546875" style="862" customWidth="1"/>
    <col min="11525" max="11525" width="10.7109375" style="862" customWidth="1"/>
    <col min="11526" max="11529" width="11.28515625" style="862" customWidth="1"/>
    <col min="11530" max="11776" width="8" style="862"/>
    <col min="11777" max="11777" width="0.85546875" style="862" customWidth="1"/>
    <col min="11778" max="11778" width="26.7109375" style="862" customWidth="1"/>
    <col min="11779" max="11779" width="3.28515625" style="862" customWidth="1"/>
    <col min="11780" max="11780" width="31.85546875" style="862" customWidth="1"/>
    <col min="11781" max="11781" width="10.7109375" style="862" customWidth="1"/>
    <col min="11782" max="11785" width="11.28515625" style="862" customWidth="1"/>
    <col min="11786" max="12032" width="8" style="862"/>
    <col min="12033" max="12033" width="0.85546875" style="862" customWidth="1"/>
    <col min="12034" max="12034" width="26.7109375" style="862" customWidth="1"/>
    <col min="12035" max="12035" width="3.28515625" style="862" customWidth="1"/>
    <col min="12036" max="12036" width="31.85546875" style="862" customWidth="1"/>
    <col min="12037" max="12037" width="10.7109375" style="862" customWidth="1"/>
    <col min="12038" max="12041" width="11.28515625" style="862" customWidth="1"/>
    <col min="12042" max="12288" width="8" style="862"/>
    <col min="12289" max="12289" width="0.85546875" style="862" customWidth="1"/>
    <col min="12290" max="12290" width="26.7109375" style="862" customWidth="1"/>
    <col min="12291" max="12291" width="3.28515625" style="862" customWidth="1"/>
    <col min="12292" max="12292" width="31.85546875" style="862" customWidth="1"/>
    <col min="12293" max="12293" width="10.7109375" style="862" customWidth="1"/>
    <col min="12294" max="12297" width="11.28515625" style="862" customWidth="1"/>
    <col min="12298" max="12544" width="8" style="862"/>
    <col min="12545" max="12545" width="0.85546875" style="862" customWidth="1"/>
    <col min="12546" max="12546" width="26.7109375" style="862" customWidth="1"/>
    <col min="12547" max="12547" width="3.28515625" style="862" customWidth="1"/>
    <col min="12548" max="12548" width="31.85546875" style="862" customWidth="1"/>
    <col min="12549" max="12549" width="10.7109375" style="862" customWidth="1"/>
    <col min="12550" max="12553" width="11.28515625" style="862" customWidth="1"/>
    <col min="12554" max="12800" width="8" style="862"/>
    <col min="12801" max="12801" width="0.85546875" style="862" customWidth="1"/>
    <col min="12802" max="12802" width="26.7109375" style="862" customWidth="1"/>
    <col min="12803" max="12803" width="3.28515625" style="862" customWidth="1"/>
    <col min="12804" max="12804" width="31.85546875" style="862" customWidth="1"/>
    <col min="12805" max="12805" width="10.7109375" style="862" customWidth="1"/>
    <col min="12806" max="12809" width="11.28515625" style="862" customWidth="1"/>
    <col min="12810" max="13056" width="8" style="862"/>
    <col min="13057" max="13057" width="0.85546875" style="862" customWidth="1"/>
    <col min="13058" max="13058" width="26.7109375" style="862" customWidth="1"/>
    <col min="13059" max="13059" width="3.28515625" style="862" customWidth="1"/>
    <col min="13060" max="13060" width="31.85546875" style="862" customWidth="1"/>
    <col min="13061" max="13061" width="10.7109375" style="862" customWidth="1"/>
    <col min="13062" max="13065" width="11.28515625" style="862" customWidth="1"/>
    <col min="13066" max="13312" width="8" style="862"/>
    <col min="13313" max="13313" width="0.85546875" style="862" customWidth="1"/>
    <col min="13314" max="13314" width="26.7109375" style="862" customWidth="1"/>
    <col min="13315" max="13315" width="3.28515625" style="862" customWidth="1"/>
    <col min="13316" max="13316" width="31.85546875" style="862" customWidth="1"/>
    <col min="13317" max="13317" width="10.7109375" style="862" customWidth="1"/>
    <col min="13318" max="13321" width="11.28515625" style="862" customWidth="1"/>
    <col min="13322" max="13568" width="8" style="862"/>
    <col min="13569" max="13569" width="0.85546875" style="862" customWidth="1"/>
    <col min="13570" max="13570" width="26.7109375" style="862" customWidth="1"/>
    <col min="13571" max="13571" width="3.28515625" style="862" customWidth="1"/>
    <col min="13572" max="13572" width="31.85546875" style="862" customWidth="1"/>
    <col min="13573" max="13573" width="10.7109375" style="862" customWidth="1"/>
    <col min="13574" max="13577" width="11.28515625" style="862" customWidth="1"/>
    <col min="13578" max="13824" width="8" style="862"/>
    <col min="13825" max="13825" width="0.85546875" style="862" customWidth="1"/>
    <col min="13826" max="13826" width="26.7109375" style="862" customWidth="1"/>
    <col min="13827" max="13827" width="3.28515625" style="862" customWidth="1"/>
    <col min="13828" max="13828" width="31.85546875" style="862" customWidth="1"/>
    <col min="13829" max="13829" width="10.7109375" style="862" customWidth="1"/>
    <col min="13830" max="13833" width="11.28515625" style="862" customWidth="1"/>
    <col min="13834" max="14080" width="8" style="862"/>
    <col min="14081" max="14081" width="0.85546875" style="862" customWidth="1"/>
    <col min="14082" max="14082" width="26.7109375" style="862" customWidth="1"/>
    <col min="14083" max="14083" width="3.28515625" style="862" customWidth="1"/>
    <col min="14084" max="14084" width="31.85546875" style="862" customWidth="1"/>
    <col min="14085" max="14085" width="10.7109375" style="862" customWidth="1"/>
    <col min="14086" max="14089" width="11.28515625" style="862" customWidth="1"/>
    <col min="14090" max="14336" width="8" style="862"/>
    <col min="14337" max="14337" width="0.85546875" style="862" customWidth="1"/>
    <col min="14338" max="14338" width="26.7109375" style="862" customWidth="1"/>
    <col min="14339" max="14339" width="3.28515625" style="862" customWidth="1"/>
    <col min="14340" max="14340" width="31.85546875" style="862" customWidth="1"/>
    <col min="14341" max="14341" width="10.7109375" style="862" customWidth="1"/>
    <col min="14342" max="14345" width="11.28515625" style="862" customWidth="1"/>
    <col min="14346" max="14592" width="8" style="862"/>
    <col min="14593" max="14593" width="0.85546875" style="862" customWidth="1"/>
    <col min="14594" max="14594" width="26.7109375" style="862" customWidth="1"/>
    <col min="14595" max="14595" width="3.28515625" style="862" customWidth="1"/>
    <col min="14596" max="14596" width="31.85546875" style="862" customWidth="1"/>
    <col min="14597" max="14597" width="10.7109375" style="862" customWidth="1"/>
    <col min="14598" max="14601" width="11.28515625" style="862" customWidth="1"/>
    <col min="14602" max="14848" width="8" style="862"/>
    <col min="14849" max="14849" width="0.85546875" style="862" customWidth="1"/>
    <col min="14850" max="14850" width="26.7109375" style="862" customWidth="1"/>
    <col min="14851" max="14851" width="3.28515625" style="862" customWidth="1"/>
    <col min="14852" max="14852" width="31.85546875" style="862" customWidth="1"/>
    <col min="14853" max="14853" width="10.7109375" style="862" customWidth="1"/>
    <col min="14854" max="14857" width="11.28515625" style="862" customWidth="1"/>
    <col min="14858" max="15104" width="8" style="862"/>
    <col min="15105" max="15105" width="0.85546875" style="862" customWidth="1"/>
    <col min="15106" max="15106" width="26.7109375" style="862" customWidth="1"/>
    <col min="15107" max="15107" width="3.28515625" style="862" customWidth="1"/>
    <col min="15108" max="15108" width="31.85546875" style="862" customWidth="1"/>
    <col min="15109" max="15109" width="10.7109375" style="862" customWidth="1"/>
    <col min="15110" max="15113" width="11.28515625" style="862" customWidth="1"/>
    <col min="15114" max="15360" width="8" style="862"/>
    <col min="15361" max="15361" width="0.85546875" style="862" customWidth="1"/>
    <col min="15362" max="15362" width="26.7109375" style="862" customWidth="1"/>
    <col min="15363" max="15363" width="3.28515625" style="862" customWidth="1"/>
    <col min="15364" max="15364" width="31.85546875" style="862" customWidth="1"/>
    <col min="15365" max="15365" width="10.7109375" style="862" customWidth="1"/>
    <col min="15366" max="15369" width="11.28515625" style="862" customWidth="1"/>
    <col min="15370" max="15616" width="8" style="862"/>
    <col min="15617" max="15617" width="0.85546875" style="862" customWidth="1"/>
    <col min="15618" max="15618" width="26.7109375" style="862" customWidth="1"/>
    <col min="15619" max="15619" width="3.28515625" style="862" customWidth="1"/>
    <col min="15620" max="15620" width="31.85546875" style="862" customWidth="1"/>
    <col min="15621" max="15621" width="10.7109375" style="862" customWidth="1"/>
    <col min="15622" max="15625" width="11.28515625" style="862" customWidth="1"/>
    <col min="15626" max="15872" width="8" style="862"/>
    <col min="15873" max="15873" width="0.85546875" style="862" customWidth="1"/>
    <col min="15874" max="15874" width="26.7109375" style="862" customWidth="1"/>
    <col min="15875" max="15875" width="3.28515625" style="862" customWidth="1"/>
    <col min="15876" max="15876" width="31.85546875" style="862" customWidth="1"/>
    <col min="15877" max="15877" width="10.7109375" style="862" customWidth="1"/>
    <col min="15878" max="15881" width="11.28515625" style="862" customWidth="1"/>
    <col min="15882" max="16128" width="8" style="862"/>
    <col min="16129" max="16129" width="0.85546875" style="862" customWidth="1"/>
    <col min="16130" max="16130" width="26.7109375" style="862" customWidth="1"/>
    <col min="16131" max="16131" width="3.28515625" style="862" customWidth="1"/>
    <col min="16132" max="16132" width="31.85546875" style="862" customWidth="1"/>
    <col min="16133" max="16133" width="10.7109375" style="862" customWidth="1"/>
    <col min="16134" max="16137" width="11.28515625" style="862" customWidth="1"/>
    <col min="16138" max="16384" width="8" style="862"/>
  </cols>
  <sheetData>
    <row r="1" spans="1:16" ht="3.75" customHeight="1">
      <c r="A1" s="861"/>
      <c r="B1" s="861"/>
      <c r="C1" s="861"/>
      <c r="D1" s="861"/>
      <c r="E1" s="861"/>
      <c r="F1" s="861"/>
      <c r="G1" s="861"/>
      <c r="H1" s="861"/>
      <c r="I1" s="861"/>
      <c r="J1" s="861"/>
      <c r="K1" s="861"/>
      <c r="L1" s="861"/>
    </row>
    <row r="2" spans="1:16" ht="33.75" customHeight="1" thickBot="1">
      <c r="A2" s="861"/>
      <c r="B2" s="861"/>
      <c r="C2" s="863"/>
      <c r="D2" s="863"/>
      <c r="E2" s="863"/>
      <c r="F2" s="863"/>
      <c r="G2" s="863"/>
      <c r="H2" s="863"/>
      <c r="I2" s="863"/>
      <c r="J2" s="863"/>
      <c r="K2" s="863"/>
      <c r="L2" s="861"/>
    </row>
    <row r="3" spans="1:16" ht="13.5" thickTop="1">
      <c r="A3" s="861"/>
      <c r="B3" s="864"/>
      <c r="C3" s="865"/>
      <c r="D3" s="865"/>
      <c r="E3" s="865"/>
      <c r="F3" s="865"/>
      <c r="G3" s="865"/>
      <c r="H3" s="865"/>
      <c r="I3" s="865"/>
      <c r="J3" s="865"/>
      <c r="K3" s="865"/>
      <c r="L3" s="866"/>
    </row>
    <row r="4" spans="1:16" ht="15.75">
      <c r="A4" s="861"/>
      <c r="B4" s="864"/>
      <c r="C4" s="865"/>
      <c r="D4" s="867"/>
      <c r="E4" s="865"/>
      <c r="F4" s="865"/>
      <c r="G4" s="865"/>
      <c r="H4" s="865"/>
      <c r="I4" s="865"/>
      <c r="J4" s="865"/>
      <c r="K4" s="865"/>
      <c r="L4" s="866"/>
    </row>
    <row r="5" spans="1:16" ht="20.25">
      <c r="A5" s="861"/>
      <c r="B5" s="864"/>
      <c r="C5" s="865"/>
      <c r="D5" s="868"/>
      <c r="E5" s="869"/>
      <c r="F5" s="865"/>
      <c r="G5" s="865"/>
      <c r="H5" s="865"/>
      <c r="I5" s="865"/>
      <c r="J5" s="865"/>
      <c r="K5" s="865"/>
      <c r="L5" s="866"/>
    </row>
    <row r="6" spans="1:16">
      <c r="A6" s="861"/>
      <c r="B6" s="864"/>
      <c r="C6" s="865"/>
      <c r="D6" s="870"/>
      <c r="E6" s="869"/>
      <c r="F6" s="871"/>
      <c r="G6" s="865"/>
      <c r="H6" s="865"/>
      <c r="I6" s="865"/>
      <c r="J6" s="865"/>
      <c r="K6" s="865"/>
      <c r="L6" s="866"/>
    </row>
    <row r="7" spans="1:16" ht="23.25">
      <c r="A7" s="861"/>
      <c r="B7" s="864"/>
      <c r="C7" s="865"/>
      <c r="D7" s="870"/>
      <c r="E7" s="190"/>
      <c r="F7" s="865"/>
      <c r="G7" s="865"/>
      <c r="H7" s="865"/>
      <c r="I7" s="865"/>
      <c r="J7" s="865"/>
      <c r="K7" s="865"/>
      <c r="L7" s="866"/>
    </row>
    <row r="8" spans="1:16">
      <c r="A8" s="861"/>
      <c r="B8" s="864"/>
      <c r="C8" s="865"/>
      <c r="D8" s="870"/>
      <c r="E8" s="865"/>
      <c r="F8" s="865"/>
      <c r="G8" s="865"/>
      <c r="H8" s="865"/>
      <c r="I8" s="865"/>
      <c r="J8" s="865"/>
      <c r="K8" s="865"/>
      <c r="L8" s="866"/>
    </row>
    <row r="9" spans="1:16">
      <c r="A9" s="861"/>
      <c r="B9" s="864"/>
      <c r="C9" s="865"/>
      <c r="D9" s="870"/>
      <c r="E9" s="865"/>
      <c r="F9" s="865"/>
      <c r="G9" s="865"/>
      <c r="H9" s="865"/>
      <c r="I9" s="865"/>
      <c r="J9" s="865"/>
      <c r="K9" s="865"/>
      <c r="L9" s="866"/>
    </row>
    <row r="10" spans="1:16" ht="18">
      <c r="A10" s="861"/>
      <c r="B10" s="864"/>
      <c r="C10" s="865"/>
      <c r="D10" s="870"/>
      <c r="E10" s="894" t="str">
        <f>REPT('BASIC CLIENT INFO'!B2,1)</f>
        <v/>
      </c>
      <c r="F10" s="894"/>
      <c r="G10" s="894"/>
      <c r="H10" s="894"/>
      <c r="I10" s="865"/>
      <c r="J10" s="865"/>
      <c r="K10" s="865"/>
      <c r="L10" s="866"/>
    </row>
    <row r="11" spans="1:16">
      <c r="A11" s="861"/>
      <c r="B11" s="864"/>
      <c r="C11" s="865"/>
      <c r="D11" s="872"/>
      <c r="E11" s="893" t="str">
        <f>REPT('BASIC CLIENT INFO'!B3,1)</f>
        <v>Survey #</v>
      </c>
      <c r="F11" s="892" t="str">
        <f>REPT('BASIC CLIENT INFO'!D3,1)</f>
        <v/>
      </c>
      <c r="G11" s="892"/>
      <c r="H11" s="872"/>
      <c r="I11" s="872"/>
      <c r="J11" s="872"/>
      <c r="K11" s="865"/>
      <c r="L11" s="866"/>
    </row>
    <row r="12" spans="1:16">
      <c r="A12" s="861"/>
      <c r="B12" s="864"/>
      <c r="C12" s="865"/>
      <c r="D12" s="872"/>
      <c r="E12" s="872"/>
      <c r="F12" s="872"/>
      <c r="G12" s="872"/>
      <c r="H12" s="872"/>
      <c r="I12" s="872"/>
      <c r="J12" s="872"/>
      <c r="K12" s="865"/>
      <c r="L12" s="866"/>
    </row>
    <row r="13" spans="1:16" ht="15">
      <c r="A13" s="861"/>
      <c r="B13" s="864"/>
      <c r="C13" s="865"/>
      <c r="D13" s="860" t="s">
        <v>896</v>
      </c>
      <c r="E13" s="872"/>
      <c r="F13" s="872"/>
      <c r="G13" s="872"/>
      <c r="H13" s="872"/>
      <c r="I13" s="872"/>
      <c r="J13" s="872"/>
      <c r="K13" s="865"/>
      <c r="L13" s="866"/>
    </row>
    <row r="14" spans="1:16" ht="19.5">
      <c r="A14" s="861"/>
      <c r="B14" s="864"/>
      <c r="C14" s="865"/>
      <c r="D14" s="873"/>
      <c r="E14" s="874"/>
      <c r="F14" s="874"/>
      <c r="G14" s="874"/>
      <c r="H14" s="874"/>
      <c r="I14" s="874"/>
      <c r="J14" s="874"/>
      <c r="K14" s="865"/>
      <c r="L14" s="866"/>
    </row>
    <row r="15" spans="1:16" ht="15.75">
      <c r="A15" s="861"/>
      <c r="B15" s="864"/>
      <c r="C15" s="865"/>
      <c r="D15" s="867"/>
      <c r="E15" s="865"/>
      <c r="F15" s="865"/>
      <c r="G15" s="865"/>
      <c r="H15" s="865"/>
      <c r="I15" s="865"/>
      <c r="J15" s="865"/>
      <c r="K15" s="865"/>
      <c r="L15" s="866"/>
      <c r="M15" s="1311" t="s">
        <v>953</v>
      </c>
      <c r="N15" s="1311"/>
      <c r="O15" s="1311"/>
      <c r="P15" s="1311"/>
    </row>
    <row r="16" spans="1:16">
      <c r="A16" s="861"/>
      <c r="B16" s="864"/>
      <c r="C16" s="865"/>
      <c r="D16" s="875" t="s">
        <v>920</v>
      </c>
      <c r="E16" s="865"/>
      <c r="F16" s="876" t="s">
        <v>958</v>
      </c>
      <c r="G16" s="876" t="s">
        <v>958</v>
      </c>
      <c r="H16" s="876" t="s">
        <v>958</v>
      </c>
      <c r="I16" s="876" t="s">
        <v>958</v>
      </c>
      <c r="J16" s="865"/>
      <c r="K16" s="865"/>
      <c r="L16" s="866"/>
    </row>
    <row r="17" spans="1:12">
      <c r="A17" s="861"/>
      <c r="B17" s="864"/>
      <c r="C17" s="865"/>
      <c r="D17" s="875"/>
      <c r="E17" s="865"/>
      <c r="F17" s="877" t="str">
        <f>REPT('P&amp;L COMPARISONS'!B5,1)</f>
        <v>2025</v>
      </c>
      <c r="G17" s="877">
        <f>SUM(F17-1)</f>
        <v>2024</v>
      </c>
      <c r="H17" s="877">
        <f>SUM(G17-1)</f>
        <v>2023</v>
      </c>
      <c r="I17" s="877">
        <f>SUM(H17-1)</f>
        <v>2022</v>
      </c>
      <c r="J17" s="865"/>
      <c r="K17" s="865"/>
      <c r="L17" s="866"/>
    </row>
    <row r="18" spans="1:12">
      <c r="A18" s="861"/>
      <c r="B18" s="864"/>
      <c r="C18" s="865"/>
      <c r="D18" s="865" t="s">
        <v>921</v>
      </c>
      <c r="E18" s="865"/>
      <c r="F18" s="896" t="str">
        <f>REPT('BALANCE SHT COMPARISONS'!C18,1)</f>
        <v>0</v>
      </c>
      <c r="G18" s="896" t="str">
        <f>REPT('BALANCE SHT COMPARISONS'!F18,1)</f>
        <v>0</v>
      </c>
      <c r="H18" s="896" t="str">
        <f>REPT('BALANCE SHT COMPARISONS'!I18,1)</f>
        <v>0</v>
      </c>
      <c r="I18" s="896" t="str">
        <f>REPT('BALANCE SHT COMPARISONS'!L18,1)</f>
        <v>0</v>
      </c>
      <c r="J18" s="865"/>
      <c r="K18" s="865"/>
      <c r="L18" s="866"/>
    </row>
    <row r="19" spans="1:12">
      <c r="A19" s="861"/>
      <c r="B19" s="864"/>
      <c r="C19" s="865"/>
      <c r="D19" s="865" t="s">
        <v>922</v>
      </c>
      <c r="E19" s="878"/>
      <c r="F19" s="896" t="str">
        <f>REPT('BALANCE SHT COMPARISONS'!C39,1)</f>
        <v>0</v>
      </c>
      <c r="G19" s="896" t="str">
        <f>REPT('BALANCE SHT COMPARISONS'!F39,1)</f>
        <v>0</v>
      </c>
      <c r="H19" s="896" t="str">
        <f>REPT('BALANCE SHT COMPARISONS'!I39,1)</f>
        <v>0</v>
      </c>
      <c r="I19" s="896" t="str">
        <f>REPT('BALANCE SHT COMPARISONS'!L39,1)</f>
        <v>0</v>
      </c>
      <c r="J19" s="865"/>
      <c r="K19" s="865"/>
      <c r="L19" s="866"/>
    </row>
    <row r="20" spans="1:12">
      <c r="A20" s="861"/>
      <c r="B20" s="864"/>
      <c r="C20" s="865"/>
      <c r="D20" s="865" t="s">
        <v>920</v>
      </c>
      <c r="E20" s="879"/>
      <c r="F20" s="908" t="e">
        <f>F18/F19</f>
        <v>#DIV/0!</v>
      </c>
      <c r="G20" s="909" t="e">
        <f>G18/G19</f>
        <v>#DIV/0!</v>
      </c>
      <c r="H20" s="909" t="e">
        <f>H18/H19</f>
        <v>#DIV/0!</v>
      </c>
      <c r="I20" s="909" t="e">
        <f>I18/I19</f>
        <v>#DIV/0!</v>
      </c>
      <c r="J20" s="865"/>
      <c r="K20" s="865"/>
      <c r="L20" s="866"/>
    </row>
    <row r="21" spans="1:12">
      <c r="A21" s="861"/>
      <c r="B21" s="864"/>
      <c r="C21" s="865"/>
      <c r="D21" s="865"/>
      <c r="E21" s="879"/>
      <c r="F21" s="880"/>
      <c r="G21" s="880"/>
      <c r="H21" s="880"/>
      <c r="I21" s="880"/>
      <c r="J21" s="865"/>
      <c r="K21" s="865"/>
      <c r="L21" s="866"/>
    </row>
    <row r="22" spans="1:12">
      <c r="A22" s="861"/>
      <c r="B22" s="864"/>
      <c r="C22" s="865"/>
      <c r="D22" s="865"/>
      <c r="E22" s="865"/>
      <c r="F22" s="865"/>
      <c r="G22" s="865"/>
      <c r="H22" s="865"/>
      <c r="I22" s="865"/>
      <c r="J22" s="865"/>
      <c r="K22" s="865"/>
      <c r="L22" s="866"/>
    </row>
    <row r="23" spans="1:12">
      <c r="A23" s="861"/>
      <c r="B23" s="864"/>
      <c r="C23" s="865"/>
      <c r="D23" s="865"/>
      <c r="E23" s="865"/>
      <c r="F23" s="865"/>
      <c r="G23" s="865"/>
      <c r="H23" s="865"/>
      <c r="I23" s="865"/>
      <c r="J23" s="865"/>
      <c r="K23" s="865"/>
      <c r="L23" s="866"/>
    </row>
    <row r="24" spans="1:12">
      <c r="A24" s="861"/>
      <c r="B24" s="864"/>
      <c r="C24" s="865"/>
      <c r="D24" s="865"/>
      <c r="E24" s="865"/>
      <c r="F24" s="865"/>
      <c r="G24" s="865"/>
      <c r="H24" s="865"/>
      <c r="I24" s="865"/>
      <c r="J24" s="865"/>
      <c r="K24" s="865"/>
      <c r="L24" s="866"/>
    </row>
    <row r="25" spans="1:12">
      <c r="A25" s="861"/>
      <c r="B25" s="864"/>
      <c r="C25" s="865"/>
      <c r="D25" s="865"/>
      <c r="E25" s="865"/>
      <c r="F25" s="865"/>
      <c r="G25" s="865"/>
      <c r="H25" s="865"/>
      <c r="I25" s="865"/>
      <c r="J25" s="865"/>
      <c r="K25" s="865"/>
      <c r="L25" s="866"/>
    </row>
    <row r="26" spans="1:12">
      <c r="A26" s="861"/>
      <c r="B26" s="864"/>
      <c r="C26" s="865"/>
      <c r="D26" s="865"/>
      <c r="E26" s="865"/>
      <c r="F26" s="865"/>
      <c r="G26" s="865"/>
      <c r="H26" s="865"/>
      <c r="I26" s="865"/>
      <c r="J26" s="865"/>
      <c r="K26" s="865"/>
      <c r="L26" s="866"/>
    </row>
    <row r="27" spans="1:12">
      <c r="A27" s="861"/>
      <c r="B27" s="864"/>
      <c r="C27" s="865"/>
      <c r="D27" s="865"/>
      <c r="E27" s="865"/>
      <c r="F27" s="865"/>
      <c r="G27" s="865"/>
      <c r="H27" s="865"/>
      <c r="I27" s="865"/>
      <c r="J27" s="865"/>
      <c r="K27" s="865"/>
      <c r="L27" s="866"/>
    </row>
    <row r="28" spans="1:12">
      <c r="A28" s="861"/>
      <c r="B28" s="864"/>
      <c r="C28" s="865"/>
      <c r="D28" s="865"/>
      <c r="E28" s="865"/>
      <c r="F28" s="865"/>
      <c r="G28" s="865"/>
      <c r="H28" s="865"/>
      <c r="I28" s="865"/>
      <c r="J28" s="865"/>
      <c r="K28" s="865"/>
      <c r="L28" s="866"/>
    </row>
    <row r="29" spans="1:12">
      <c r="A29" s="861"/>
      <c r="B29" s="864"/>
      <c r="C29" s="865"/>
      <c r="D29" s="865"/>
      <c r="E29" s="865"/>
      <c r="F29" s="865"/>
      <c r="G29" s="865"/>
      <c r="H29" s="865"/>
      <c r="I29" s="865"/>
      <c r="J29" s="865"/>
      <c r="K29" s="865"/>
      <c r="L29" s="866"/>
    </row>
    <row r="30" spans="1:12">
      <c r="A30" s="861"/>
      <c r="B30" s="864"/>
      <c r="C30" s="865"/>
      <c r="D30" s="865"/>
      <c r="E30" s="865"/>
      <c r="F30" s="865"/>
      <c r="G30" s="865"/>
      <c r="H30" s="865"/>
      <c r="I30" s="865"/>
      <c r="J30" s="865"/>
      <c r="K30" s="865"/>
      <c r="L30" s="866"/>
    </row>
    <row r="31" spans="1:12">
      <c r="A31" s="861"/>
      <c r="B31" s="864"/>
      <c r="C31" s="865"/>
      <c r="D31" s="865"/>
      <c r="E31" s="865"/>
      <c r="F31" s="865"/>
      <c r="G31" s="865"/>
      <c r="H31" s="865"/>
      <c r="I31" s="865"/>
      <c r="J31" s="865"/>
      <c r="K31" s="865"/>
      <c r="L31" s="866"/>
    </row>
    <row r="32" spans="1:12">
      <c r="A32" s="861"/>
      <c r="B32" s="864"/>
      <c r="C32" s="865"/>
      <c r="D32" s="865"/>
      <c r="E32" s="865"/>
      <c r="F32" s="865"/>
      <c r="G32" s="865"/>
      <c r="H32" s="865"/>
      <c r="I32" s="865"/>
      <c r="J32" s="865"/>
      <c r="K32" s="865"/>
      <c r="L32" s="866"/>
    </row>
    <row r="33" spans="1:12">
      <c r="A33" s="861"/>
      <c r="B33" s="864"/>
      <c r="C33" s="865"/>
      <c r="D33" s="865"/>
      <c r="E33" s="865"/>
      <c r="F33" s="865"/>
      <c r="G33" s="865"/>
      <c r="H33" s="865"/>
      <c r="I33" s="865"/>
      <c r="J33" s="865"/>
      <c r="K33" s="865"/>
      <c r="L33" s="866"/>
    </row>
    <row r="34" spans="1:12">
      <c r="A34" s="861"/>
      <c r="B34" s="864"/>
      <c r="C34" s="865"/>
      <c r="D34" s="865"/>
      <c r="E34" s="865"/>
      <c r="F34" s="865"/>
      <c r="G34" s="865"/>
      <c r="H34" s="865"/>
      <c r="I34" s="865"/>
      <c r="J34" s="865"/>
      <c r="K34" s="865"/>
      <c r="L34" s="866"/>
    </row>
    <row r="35" spans="1:12">
      <c r="A35" s="861"/>
      <c r="B35" s="864"/>
      <c r="C35" s="865"/>
      <c r="D35" s="865"/>
      <c r="E35" s="865"/>
      <c r="F35" s="865"/>
      <c r="G35" s="865"/>
      <c r="H35" s="865"/>
      <c r="I35" s="865"/>
      <c r="J35" s="865"/>
      <c r="K35" s="865"/>
      <c r="L35" s="866"/>
    </row>
    <row r="36" spans="1:12">
      <c r="A36" s="861"/>
      <c r="B36" s="864"/>
      <c r="C36" s="865"/>
      <c r="D36" s="865"/>
      <c r="E36" s="865"/>
      <c r="F36" s="865"/>
      <c r="G36" s="865"/>
      <c r="H36" s="865"/>
      <c r="I36" s="865"/>
      <c r="J36" s="865"/>
      <c r="K36" s="865"/>
      <c r="L36" s="866"/>
    </row>
    <row r="37" spans="1:12">
      <c r="A37" s="861"/>
      <c r="B37" s="864"/>
      <c r="C37" s="865"/>
      <c r="D37" s="865"/>
      <c r="E37" s="865"/>
      <c r="F37" s="865"/>
      <c r="G37" s="865"/>
      <c r="H37" s="865"/>
      <c r="I37" s="865"/>
      <c r="J37" s="865"/>
      <c r="K37" s="865"/>
      <c r="L37" s="866"/>
    </row>
    <row r="38" spans="1:12">
      <c r="A38" s="861"/>
      <c r="B38" s="864"/>
      <c r="C38" s="865"/>
      <c r="D38" s="865"/>
      <c r="E38" s="865"/>
      <c r="F38" s="865"/>
      <c r="G38" s="865"/>
      <c r="H38" s="865"/>
      <c r="I38" s="865"/>
      <c r="J38" s="865"/>
      <c r="K38" s="865"/>
      <c r="L38" s="866"/>
    </row>
    <row r="39" spans="1:12">
      <c r="A39" s="861"/>
      <c r="B39" s="864"/>
      <c r="C39" s="865"/>
      <c r="D39" s="865"/>
      <c r="E39" s="865"/>
      <c r="F39" s="865"/>
      <c r="G39" s="865"/>
      <c r="H39" s="865"/>
      <c r="I39" s="865"/>
      <c r="J39" s="865"/>
      <c r="K39" s="865"/>
      <c r="L39" s="866"/>
    </row>
    <row r="40" spans="1:12">
      <c r="A40" s="861"/>
      <c r="B40" s="864"/>
      <c r="C40" s="865"/>
      <c r="D40" s="865"/>
      <c r="E40" s="865"/>
      <c r="F40" s="865"/>
      <c r="G40" s="865"/>
      <c r="H40" s="865"/>
      <c r="I40" s="865"/>
      <c r="J40" s="865"/>
      <c r="K40" s="865"/>
      <c r="L40" s="866"/>
    </row>
    <row r="41" spans="1:12">
      <c r="A41" s="861"/>
      <c r="B41" s="864"/>
      <c r="C41" s="865"/>
      <c r="D41" s="865"/>
      <c r="E41" s="865"/>
      <c r="F41" s="865"/>
      <c r="G41" s="865"/>
      <c r="H41" s="865"/>
      <c r="I41" s="865"/>
      <c r="J41" s="865"/>
      <c r="K41" s="865"/>
      <c r="L41" s="866"/>
    </row>
    <row r="42" spans="1:12">
      <c r="A42" s="861"/>
      <c r="B42" s="864"/>
      <c r="C42" s="865"/>
      <c r="D42" s="865"/>
      <c r="E42" s="865"/>
      <c r="F42" s="865"/>
      <c r="G42" s="865"/>
      <c r="H42" s="865"/>
      <c r="I42" s="865"/>
      <c r="J42" s="865"/>
      <c r="K42" s="865"/>
      <c r="L42" s="866"/>
    </row>
    <row r="43" spans="1:12">
      <c r="A43" s="861"/>
      <c r="B43" s="864"/>
      <c r="C43" s="865"/>
      <c r="D43" s="865"/>
      <c r="E43" s="865"/>
      <c r="F43" s="865"/>
      <c r="G43" s="865"/>
      <c r="H43" s="865"/>
      <c r="I43" s="865"/>
      <c r="J43" s="865"/>
      <c r="K43" s="865"/>
      <c r="L43" s="866"/>
    </row>
    <row r="44" spans="1:12">
      <c r="A44" s="861"/>
      <c r="B44" s="864"/>
      <c r="C44" s="865"/>
      <c r="D44" s="865"/>
      <c r="E44" s="865"/>
      <c r="F44" s="865"/>
      <c r="G44" s="865"/>
      <c r="H44" s="865"/>
      <c r="I44" s="865"/>
      <c r="J44" s="865"/>
      <c r="K44" s="865"/>
      <c r="L44" s="866"/>
    </row>
    <row r="45" spans="1:12">
      <c r="A45" s="861"/>
      <c r="B45" s="864"/>
      <c r="C45" s="865"/>
      <c r="D45" s="865"/>
      <c r="E45" s="865"/>
      <c r="F45" s="865"/>
      <c r="G45" s="865"/>
      <c r="H45" s="865"/>
      <c r="I45" s="865"/>
      <c r="J45" s="865"/>
      <c r="K45" s="865"/>
      <c r="L45" s="866"/>
    </row>
    <row r="46" spans="1:12">
      <c r="A46" s="861"/>
      <c r="B46" s="864"/>
      <c r="C46" s="865"/>
      <c r="D46" s="1310"/>
      <c r="E46" s="1310"/>
      <c r="F46" s="1310"/>
      <c r="G46" s="1310"/>
      <c r="H46" s="1310"/>
      <c r="I46" s="1310"/>
      <c r="J46" s="1310"/>
      <c r="K46" s="865"/>
      <c r="L46" s="866"/>
    </row>
    <row r="47" spans="1:12">
      <c r="A47" s="861"/>
      <c r="B47" s="864"/>
      <c r="C47" s="865"/>
      <c r="D47" s="865"/>
      <c r="E47" s="865"/>
      <c r="F47" s="865"/>
      <c r="G47" s="865"/>
      <c r="H47" s="865"/>
      <c r="I47" s="865"/>
      <c r="J47" s="865"/>
      <c r="K47" s="865"/>
      <c r="L47" s="866"/>
    </row>
    <row r="48" spans="1:12" ht="13.5" thickBot="1">
      <c r="A48" s="861"/>
      <c r="B48" s="864"/>
      <c r="C48" s="865"/>
      <c r="D48" s="865"/>
      <c r="E48" s="865"/>
      <c r="F48" s="865"/>
      <c r="G48" s="865"/>
      <c r="H48" s="865"/>
      <c r="I48" s="865"/>
      <c r="J48" s="865"/>
      <c r="K48" s="865"/>
      <c r="L48" s="866"/>
    </row>
    <row r="49" spans="1:12" ht="13.5" thickTop="1">
      <c r="A49" s="861"/>
      <c r="B49" s="861"/>
      <c r="C49" s="881"/>
      <c r="D49" s="881"/>
      <c r="E49" s="881"/>
      <c r="F49" s="881"/>
      <c r="G49" s="881"/>
      <c r="H49" s="881"/>
      <c r="I49" s="881"/>
      <c r="J49" s="881"/>
      <c r="K49" s="881"/>
      <c r="L49" s="861"/>
    </row>
    <row r="50" spans="1:12">
      <c r="A50" s="861"/>
      <c r="B50" s="861"/>
      <c r="C50" s="861"/>
      <c r="D50" s="861"/>
      <c r="E50" s="861"/>
      <c r="F50" s="861"/>
      <c r="G50" s="861"/>
      <c r="H50" s="861"/>
      <c r="I50" s="861"/>
      <c r="J50" s="861"/>
      <c r="K50" s="861"/>
      <c r="L50" s="861"/>
    </row>
    <row r="51" spans="1:12">
      <c r="A51" s="861"/>
      <c r="B51" s="861"/>
      <c r="C51" s="861"/>
      <c r="D51" s="861"/>
      <c r="E51" s="861"/>
      <c r="F51" s="861"/>
      <c r="G51" s="861"/>
      <c r="H51" s="861"/>
      <c r="I51" s="861"/>
      <c r="J51" s="861"/>
      <c r="K51" s="861"/>
      <c r="L51" s="861"/>
    </row>
    <row r="52" spans="1:12">
      <c r="A52" s="861"/>
      <c r="B52" s="861"/>
      <c r="C52" s="861"/>
      <c r="D52" s="861"/>
      <c r="E52" s="861"/>
      <c r="F52" s="861"/>
      <c r="G52" s="861"/>
      <c r="H52" s="861"/>
      <c r="I52" s="861"/>
      <c r="J52" s="861"/>
      <c r="K52" s="861"/>
      <c r="L52" s="861"/>
    </row>
    <row r="53" spans="1:12">
      <c r="A53" s="861"/>
      <c r="B53" s="861"/>
      <c r="C53" s="861"/>
      <c r="D53" s="861"/>
      <c r="E53" s="861"/>
      <c r="F53" s="861"/>
      <c r="G53" s="861"/>
      <c r="H53" s="861"/>
      <c r="I53" s="861"/>
      <c r="J53" s="861"/>
      <c r="K53" s="861"/>
      <c r="L53" s="861"/>
    </row>
    <row r="54" spans="1:12">
      <c r="A54" s="861"/>
      <c r="B54" s="861"/>
      <c r="C54" s="861"/>
      <c r="D54" s="861"/>
      <c r="E54" s="861"/>
      <c r="F54" s="861"/>
      <c r="G54" s="861"/>
      <c r="H54" s="861"/>
      <c r="I54" s="861"/>
      <c r="J54" s="861"/>
      <c r="K54" s="861"/>
      <c r="L54" s="861"/>
    </row>
    <row r="55" spans="1:12">
      <c r="A55" s="861"/>
      <c r="B55" s="861"/>
      <c r="C55" s="861"/>
      <c r="D55" s="861"/>
      <c r="E55" s="861"/>
      <c r="F55" s="861"/>
      <c r="G55" s="861"/>
      <c r="H55" s="861"/>
      <c r="I55" s="861"/>
      <c r="J55" s="861"/>
      <c r="K55" s="861"/>
      <c r="L55" s="861"/>
    </row>
    <row r="56" spans="1:12">
      <c r="A56" s="861"/>
      <c r="B56" s="861"/>
      <c r="C56" s="861"/>
      <c r="D56" s="861"/>
      <c r="E56" s="861"/>
      <c r="F56" s="861"/>
      <c r="G56" s="861"/>
      <c r="H56" s="861"/>
      <c r="I56" s="861"/>
      <c r="J56" s="861"/>
      <c r="K56" s="861"/>
      <c r="L56" s="861"/>
    </row>
    <row r="57" spans="1:12">
      <c r="A57" s="861"/>
      <c r="B57" s="861"/>
      <c r="C57" s="861"/>
      <c r="D57" s="861"/>
      <c r="E57" s="861"/>
      <c r="F57" s="861"/>
      <c r="G57" s="861"/>
      <c r="H57" s="861"/>
      <c r="I57" s="861"/>
      <c r="J57" s="861"/>
      <c r="K57" s="861"/>
      <c r="L57" s="861"/>
    </row>
    <row r="58" spans="1:12">
      <c r="A58" s="861"/>
      <c r="B58" s="861"/>
      <c r="C58" s="861"/>
      <c r="D58" s="861"/>
      <c r="E58" s="861"/>
      <c r="F58" s="861"/>
      <c r="G58" s="861"/>
      <c r="H58" s="861"/>
      <c r="I58" s="861"/>
      <c r="J58" s="861"/>
      <c r="K58" s="861"/>
      <c r="L58" s="861"/>
    </row>
    <row r="59" spans="1:12">
      <c r="A59" s="861"/>
      <c r="B59" s="861"/>
      <c r="C59" s="861"/>
      <c r="D59" s="861"/>
      <c r="E59" s="861"/>
      <c r="F59" s="861"/>
      <c r="G59" s="861"/>
      <c r="H59" s="861"/>
      <c r="I59" s="861"/>
      <c r="J59" s="861"/>
      <c r="K59" s="861"/>
      <c r="L59" s="861"/>
    </row>
    <row r="60" spans="1:12">
      <c r="A60" s="861"/>
      <c r="B60" s="861"/>
      <c r="C60" s="861"/>
      <c r="D60" s="861"/>
      <c r="E60" s="861"/>
      <c r="F60" s="861"/>
      <c r="G60" s="861"/>
      <c r="H60" s="861"/>
      <c r="I60" s="861"/>
      <c r="J60" s="861"/>
      <c r="K60" s="861"/>
      <c r="L60" s="861"/>
    </row>
    <row r="61" spans="1:12">
      <c r="A61" s="861"/>
      <c r="B61" s="861"/>
      <c r="C61" s="861"/>
      <c r="D61" s="861"/>
      <c r="E61" s="861"/>
      <c r="F61" s="861"/>
      <c r="G61" s="861"/>
      <c r="H61" s="861"/>
      <c r="I61" s="861"/>
      <c r="J61" s="861"/>
      <c r="K61" s="861"/>
      <c r="L61" s="861"/>
    </row>
    <row r="62" spans="1:12">
      <c r="A62" s="861"/>
      <c r="B62" s="861"/>
      <c r="C62" s="861"/>
      <c r="D62" s="861"/>
      <c r="E62" s="861"/>
      <c r="F62" s="861"/>
      <c r="G62" s="861"/>
      <c r="H62" s="861"/>
      <c r="I62" s="861"/>
      <c r="J62" s="861"/>
      <c r="K62" s="861"/>
      <c r="L62" s="861"/>
    </row>
    <row r="63" spans="1:12">
      <c r="A63" s="861"/>
      <c r="B63" s="861"/>
      <c r="C63" s="861"/>
      <c r="D63" s="861"/>
      <c r="E63" s="861"/>
      <c r="F63" s="861"/>
      <c r="G63" s="861"/>
      <c r="H63" s="861"/>
      <c r="I63" s="861"/>
      <c r="J63" s="861"/>
      <c r="K63" s="861"/>
      <c r="L63" s="861"/>
    </row>
    <row r="64" spans="1:12">
      <c r="A64" s="861"/>
      <c r="B64" s="861"/>
      <c r="C64" s="861"/>
      <c r="D64" s="861"/>
      <c r="E64" s="861"/>
      <c r="F64" s="861"/>
      <c r="G64" s="861"/>
      <c r="H64" s="861"/>
      <c r="I64" s="861"/>
      <c r="J64" s="861"/>
      <c r="K64" s="861"/>
      <c r="L64" s="861"/>
    </row>
    <row r="65" spans="1:12">
      <c r="A65" s="861"/>
      <c r="B65" s="861"/>
      <c r="C65" s="861"/>
      <c r="D65" s="861"/>
      <c r="E65" s="861"/>
      <c r="F65" s="861"/>
      <c r="G65" s="861"/>
      <c r="H65" s="861"/>
      <c r="I65" s="861"/>
      <c r="J65" s="861"/>
      <c r="K65" s="861"/>
      <c r="L65" s="861"/>
    </row>
    <row r="66" spans="1:12">
      <c r="A66" s="861"/>
      <c r="B66" s="861"/>
      <c r="C66" s="861"/>
      <c r="D66" s="861"/>
      <c r="E66" s="861"/>
      <c r="F66" s="861"/>
      <c r="G66" s="861"/>
      <c r="H66" s="861"/>
      <c r="I66" s="861"/>
      <c r="J66" s="861"/>
      <c r="K66" s="861"/>
      <c r="L66" s="861"/>
    </row>
    <row r="67" spans="1:12">
      <c r="A67" s="861"/>
      <c r="B67" s="861"/>
      <c r="C67" s="861"/>
      <c r="D67" s="861"/>
      <c r="E67" s="861"/>
      <c r="F67" s="861"/>
      <c r="G67" s="861"/>
      <c r="H67" s="861"/>
      <c r="I67" s="861"/>
      <c r="J67" s="861"/>
      <c r="K67" s="861"/>
      <c r="L67" s="861"/>
    </row>
    <row r="68" spans="1:12">
      <c r="A68" s="861"/>
      <c r="B68" s="861"/>
      <c r="C68" s="861"/>
      <c r="D68" s="861"/>
      <c r="E68" s="861"/>
      <c r="F68" s="861"/>
      <c r="G68" s="861"/>
      <c r="H68" s="861"/>
      <c r="I68" s="861"/>
      <c r="J68" s="861"/>
      <c r="K68" s="861"/>
      <c r="L68" s="861"/>
    </row>
    <row r="69" spans="1:12">
      <c r="A69" s="861"/>
      <c r="B69" s="861"/>
      <c r="C69" s="861"/>
      <c r="D69" s="861"/>
      <c r="E69" s="861"/>
      <c r="F69" s="861"/>
      <c r="G69" s="861"/>
      <c r="H69" s="861"/>
      <c r="I69" s="861"/>
      <c r="J69" s="861"/>
      <c r="K69" s="861"/>
      <c r="L69" s="861"/>
    </row>
    <row r="70" spans="1:12">
      <c r="A70" s="861"/>
      <c r="B70" s="861"/>
      <c r="C70" s="861"/>
      <c r="D70" s="861"/>
      <c r="E70" s="861"/>
      <c r="F70" s="861"/>
      <c r="G70" s="861"/>
      <c r="H70" s="861"/>
      <c r="I70" s="861"/>
      <c r="J70" s="861"/>
      <c r="K70" s="861"/>
      <c r="L70" s="861"/>
    </row>
    <row r="71" spans="1:12">
      <c r="A71" s="861"/>
      <c r="B71" s="861"/>
      <c r="C71" s="861"/>
      <c r="D71" s="861"/>
      <c r="E71" s="861"/>
      <c r="F71" s="861"/>
      <c r="G71" s="861"/>
      <c r="H71" s="861"/>
      <c r="I71" s="861"/>
      <c r="J71" s="861"/>
      <c r="K71" s="861"/>
      <c r="L71" s="861"/>
    </row>
    <row r="72" spans="1:12">
      <c r="A72" s="861"/>
      <c r="B72" s="861"/>
      <c r="C72" s="861"/>
      <c r="D72" s="861"/>
      <c r="E72" s="861"/>
      <c r="F72" s="861"/>
      <c r="G72" s="861"/>
      <c r="H72" s="861"/>
      <c r="I72" s="861"/>
      <c r="J72" s="861"/>
      <c r="K72" s="861"/>
      <c r="L72" s="861"/>
    </row>
    <row r="73" spans="1:12">
      <c r="A73" s="861"/>
      <c r="B73" s="861"/>
      <c r="C73" s="861"/>
      <c r="D73" s="861"/>
      <c r="E73" s="861"/>
      <c r="F73" s="861"/>
      <c r="G73" s="861"/>
      <c r="H73" s="861"/>
      <c r="I73" s="861"/>
      <c r="J73" s="861"/>
      <c r="K73" s="861"/>
      <c r="L73" s="861"/>
    </row>
  </sheetData>
  <mergeCells count="2">
    <mergeCell ref="D46:J46"/>
    <mergeCell ref="M15:P15"/>
  </mergeCells>
  <hyperlinks>
    <hyperlink ref="M15" location="'Ratios Introduction'!A1" display="Ratios Introduction Menu" xr:uid="{00000000-0004-0000-3D00-000000000000}"/>
  </hyperlinks>
  <printOptions horizontalCentered="1" verticalCentered="1" gridLinesSet="0"/>
  <pageMargins left="0.5" right="0.5" top="1.18" bottom="0.61" header="0.52" footer="0.25"/>
  <pageSetup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27649" r:id="rId5" name="Button 1">
              <controlPr defaultSize="0" print="0" autoFill="0" autoPict="0" macro="[0]!PLCOMPARISONS_Button20_Click">
                <anchor moveWithCells="1">
                  <from>
                    <xdr:col>12</xdr:col>
                    <xdr:colOff>95250</xdr:colOff>
                    <xdr:row>10</xdr:row>
                    <xdr:rowOff>95250</xdr:rowOff>
                  </from>
                  <to>
                    <xdr:col>14</xdr:col>
                    <xdr:colOff>28575</xdr:colOff>
                    <xdr:row>12</xdr:row>
                    <xdr:rowOff>104775</xdr:rowOff>
                  </to>
                </anchor>
              </controlPr>
            </control>
          </mc:Choice>
        </mc:AlternateContent>
        <mc:AlternateContent xmlns:mc="http://schemas.openxmlformats.org/markup-compatibility/2006">
          <mc:Choice Requires="x14">
            <control shapeId="3227650" r:id="rId6" name="Button 2">
              <controlPr defaultSize="0" print="0" autoFill="0" autoPict="0" macro="[0]!print_sheet">
                <anchor moveWithCells="1">
                  <from>
                    <xdr:col>12</xdr:col>
                    <xdr:colOff>161925</xdr:colOff>
                    <xdr:row>16</xdr:row>
                    <xdr:rowOff>152400</xdr:rowOff>
                  </from>
                  <to>
                    <xdr:col>14</xdr:col>
                    <xdr:colOff>114300</xdr:colOff>
                    <xdr:row>19</xdr:row>
                    <xdr:rowOff>95250</xdr:rowOff>
                  </to>
                </anchor>
              </controlPr>
            </control>
          </mc:Choice>
        </mc:AlternateContent>
      </controls>
    </mc:Choice>
  </mc:AlternateContent>
</worksheet>
</file>

<file path=xl/worksheets/sheet6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E00-000000000000}">
  <sheetPr codeName="Sheet91">
    <pageSetUpPr autoPageBreaks="0" fitToPage="1"/>
  </sheetPr>
  <dimension ref="A1:P94"/>
  <sheetViews>
    <sheetView showGridLines="0" view="pageLayout" topLeftCell="A13" zoomScaleNormal="90" zoomScaleSheetLayoutView="100" workbookViewId="0">
      <selection activeCell="D4" sqref="D4"/>
    </sheetView>
  </sheetViews>
  <sheetFormatPr defaultColWidth="8" defaultRowHeight="12.75"/>
  <cols>
    <col min="1" max="1" width="0.85546875" style="862" customWidth="1"/>
    <col min="2" max="2" width="26.7109375" style="862" customWidth="1"/>
    <col min="3" max="3" width="3.28515625" style="862" customWidth="1"/>
    <col min="4" max="4" width="31.85546875" style="862" customWidth="1"/>
    <col min="5" max="5" width="10.7109375" style="862" customWidth="1"/>
    <col min="6" max="8" width="12.42578125" style="862" customWidth="1"/>
    <col min="9" max="9" width="12.28515625" style="862" bestFit="1" customWidth="1"/>
    <col min="10" max="256" width="8" style="862"/>
    <col min="257" max="257" width="0.85546875" style="862" customWidth="1"/>
    <col min="258" max="258" width="26.7109375" style="862" customWidth="1"/>
    <col min="259" max="259" width="3.28515625" style="862" customWidth="1"/>
    <col min="260" max="260" width="31.85546875" style="862" customWidth="1"/>
    <col min="261" max="261" width="10.7109375" style="862" customWidth="1"/>
    <col min="262" max="265" width="11.28515625" style="862" customWidth="1"/>
    <col min="266" max="512" width="8" style="862"/>
    <col min="513" max="513" width="0.85546875" style="862" customWidth="1"/>
    <col min="514" max="514" width="26.7109375" style="862" customWidth="1"/>
    <col min="515" max="515" width="3.28515625" style="862" customWidth="1"/>
    <col min="516" max="516" width="31.85546875" style="862" customWidth="1"/>
    <col min="517" max="517" width="10.7109375" style="862" customWidth="1"/>
    <col min="518" max="521" width="11.28515625" style="862" customWidth="1"/>
    <col min="522" max="768" width="8" style="862"/>
    <col min="769" max="769" width="0.85546875" style="862" customWidth="1"/>
    <col min="770" max="770" width="26.7109375" style="862" customWidth="1"/>
    <col min="771" max="771" width="3.28515625" style="862" customWidth="1"/>
    <col min="772" max="772" width="31.85546875" style="862" customWidth="1"/>
    <col min="773" max="773" width="10.7109375" style="862" customWidth="1"/>
    <col min="774" max="777" width="11.28515625" style="862" customWidth="1"/>
    <col min="778" max="1024" width="8" style="862"/>
    <col min="1025" max="1025" width="0.85546875" style="862" customWidth="1"/>
    <col min="1026" max="1026" width="26.7109375" style="862" customWidth="1"/>
    <col min="1027" max="1027" width="3.28515625" style="862" customWidth="1"/>
    <col min="1028" max="1028" width="31.85546875" style="862" customWidth="1"/>
    <col min="1029" max="1029" width="10.7109375" style="862" customWidth="1"/>
    <col min="1030" max="1033" width="11.28515625" style="862" customWidth="1"/>
    <col min="1034" max="1280" width="8" style="862"/>
    <col min="1281" max="1281" width="0.85546875" style="862" customWidth="1"/>
    <col min="1282" max="1282" width="26.7109375" style="862" customWidth="1"/>
    <col min="1283" max="1283" width="3.28515625" style="862" customWidth="1"/>
    <col min="1284" max="1284" width="31.85546875" style="862" customWidth="1"/>
    <col min="1285" max="1285" width="10.7109375" style="862" customWidth="1"/>
    <col min="1286" max="1289" width="11.28515625" style="862" customWidth="1"/>
    <col min="1290" max="1536" width="8" style="862"/>
    <col min="1537" max="1537" width="0.85546875" style="862" customWidth="1"/>
    <col min="1538" max="1538" width="26.7109375" style="862" customWidth="1"/>
    <col min="1539" max="1539" width="3.28515625" style="862" customWidth="1"/>
    <col min="1540" max="1540" width="31.85546875" style="862" customWidth="1"/>
    <col min="1541" max="1541" width="10.7109375" style="862" customWidth="1"/>
    <col min="1542" max="1545" width="11.28515625" style="862" customWidth="1"/>
    <col min="1546" max="1792" width="8" style="862"/>
    <col min="1793" max="1793" width="0.85546875" style="862" customWidth="1"/>
    <col min="1794" max="1794" width="26.7109375" style="862" customWidth="1"/>
    <col min="1795" max="1795" width="3.28515625" style="862" customWidth="1"/>
    <col min="1796" max="1796" width="31.85546875" style="862" customWidth="1"/>
    <col min="1797" max="1797" width="10.7109375" style="862" customWidth="1"/>
    <col min="1798" max="1801" width="11.28515625" style="862" customWidth="1"/>
    <col min="1802" max="2048" width="8" style="862"/>
    <col min="2049" max="2049" width="0.85546875" style="862" customWidth="1"/>
    <col min="2050" max="2050" width="26.7109375" style="862" customWidth="1"/>
    <col min="2051" max="2051" width="3.28515625" style="862" customWidth="1"/>
    <col min="2052" max="2052" width="31.85546875" style="862" customWidth="1"/>
    <col min="2053" max="2053" width="10.7109375" style="862" customWidth="1"/>
    <col min="2054" max="2057" width="11.28515625" style="862" customWidth="1"/>
    <col min="2058" max="2304" width="8" style="862"/>
    <col min="2305" max="2305" width="0.85546875" style="862" customWidth="1"/>
    <col min="2306" max="2306" width="26.7109375" style="862" customWidth="1"/>
    <col min="2307" max="2307" width="3.28515625" style="862" customWidth="1"/>
    <col min="2308" max="2308" width="31.85546875" style="862" customWidth="1"/>
    <col min="2309" max="2309" width="10.7109375" style="862" customWidth="1"/>
    <col min="2310" max="2313" width="11.28515625" style="862" customWidth="1"/>
    <col min="2314" max="2560" width="8" style="862"/>
    <col min="2561" max="2561" width="0.85546875" style="862" customWidth="1"/>
    <col min="2562" max="2562" width="26.7109375" style="862" customWidth="1"/>
    <col min="2563" max="2563" width="3.28515625" style="862" customWidth="1"/>
    <col min="2564" max="2564" width="31.85546875" style="862" customWidth="1"/>
    <col min="2565" max="2565" width="10.7109375" style="862" customWidth="1"/>
    <col min="2566" max="2569" width="11.28515625" style="862" customWidth="1"/>
    <col min="2570" max="2816" width="8" style="862"/>
    <col min="2817" max="2817" width="0.85546875" style="862" customWidth="1"/>
    <col min="2818" max="2818" width="26.7109375" style="862" customWidth="1"/>
    <col min="2819" max="2819" width="3.28515625" style="862" customWidth="1"/>
    <col min="2820" max="2820" width="31.85546875" style="862" customWidth="1"/>
    <col min="2821" max="2821" width="10.7109375" style="862" customWidth="1"/>
    <col min="2822" max="2825" width="11.28515625" style="862" customWidth="1"/>
    <col min="2826" max="3072" width="8" style="862"/>
    <col min="3073" max="3073" width="0.85546875" style="862" customWidth="1"/>
    <col min="3074" max="3074" width="26.7109375" style="862" customWidth="1"/>
    <col min="3075" max="3075" width="3.28515625" style="862" customWidth="1"/>
    <col min="3076" max="3076" width="31.85546875" style="862" customWidth="1"/>
    <col min="3077" max="3077" width="10.7109375" style="862" customWidth="1"/>
    <col min="3078" max="3081" width="11.28515625" style="862" customWidth="1"/>
    <col min="3082" max="3328" width="8" style="862"/>
    <col min="3329" max="3329" width="0.85546875" style="862" customWidth="1"/>
    <col min="3330" max="3330" width="26.7109375" style="862" customWidth="1"/>
    <col min="3331" max="3331" width="3.28515625" style="862" customWidth="1"/>
    <col min="3332" max="3332" width="31.85546875" style="862" customWidth="1"/>
    <col min="3333" max="3333" width="10.7109375" style="862" customWidth="1"/>
    <col min="3334" max="3337" width="11.28515625" style="862" customWidth="1"/>
    <col min="3338" max="3584" width="8" style="862"/>
    <col min="3585" max="3585" width="0.85546875" style="862" customWidth="1"/>
    <col min="3586" max="3586" width="26.7109375" style="862" customWidth="1"/>
    <col min="3587" max="3587" width="3.28515625" style="862" customWidth="1"/>
    <col min="3588" max="3588" width="31.85546875" style="862" customWidth="1"/>
    <col min="3589" max="3589" width="10.7109375" style="862" customWidth="1"/>
    <col min="3590" max="3593" width="11.28515625" style="862" customWidth="1"/>
    <col min="3594" max="3840" width="8" style="862"/>
    <col min="3841" max="3841" width="0.85546875" style="862" customWidth="1"/>
    <col min="3842" max="3842" width="26.7109375" style="862" customWidth="1"/>
    <col min="3843" max="3843" width="3.28515625" style="862" customWidth="1"/>
    <col min="3844" max="3844" width="31.85546875" style="862" customWidth="1"/>
    <col min="3845" max="3845" width="10.7109375" style="862" customWidth="1"/>
    <col min="3846" max="3849" width="11.28515625" style="862" customWidth="1"/>
    <col min="3850" max="4096" width="8" style="862"/>
    <col min="4097" max="4097" width="0.85546875" style="862" customWidth="1"/>
    <col min="4098" max="4098" width="26.7109375" style="862" customWidth="1"/>
    <col min="4099" max="4099" width="3.28515625" style="862" customWidth="1"/>
    <col min="4100" max="4100" width="31.85546875" style="862" customWidth="1"/>
    <col min="4101" max="4101" width="10.7109375" style="862" customWidth="1"/>
    <col min="4102" max="4105" width="11.28515625" style="862" customWidth="1"/>
    <col min="4106" max="4352" width="8" style="862"/>
    <col min="4353" max="4353" width="0.85546875" style="862" customWidth="1"/>
    <col min="4354" max="4354" width="26.7109375" style="862" customWidth="1"/>
    <col min="4355" max="4355" width="3.28515625" style="862" customWidth="1"/>
    <col min="4356" max="4356" width="31.85546875" style="862" customWidth="1"/>
    <col min="4357" max="4357" width="10.7109375" style="862" customWidth="1"/>
    <col min="4358" max="4361" width="11.28515625" style="862" customWidth="1"/>
    <col min="4362" max="4608" width="8" style="862"/>
    <col min="4609" max="4609" width="0.85546875" style="862" customWidth="1"/>
    <col min="4610" max="4610" width="26.7109375" style="862" customWidth="1"/>
    <col min="4611" max="4611" width="3.28515625" style="862" customWidth="1"/>
    <col min="4612" max="4612" width="31.85546875" style="862" customWidth="1"/>
    <col min="4613" max="4613" width="10.7109375" style="862" customWidth="1"/>
    <col min="4614" max="4617" width="11.28515625" style="862" customWidth="1"/>
    <col min="4618" max="4864" width="8" style="862"/>
    <col min="4865" max="4865" width="0.85546875" style="862" customWidth="1"/>
    <col min="4866" max="4866" width="26.7109375" style="862" customWidth="1"/>
    <col min="4867" max="4867" width="3.28515625" style="862" customWidth="1"/>
    <col min="4868" max="4868" width="31.85546875" style="862" customWidth="1"/>
    <col min="4869" max="4869" width="10.7109375" style="862" customWidth="1"/>
    <col min="4870" max="4873" width="11.28515625" style="862" customWidth="1"/>
    <col min="4874" max="5120" width="8" style="862"/>
    <col min="5121" max="5121" width="0.85546875" style="862" customWidth="1"/>
    <col min="5122" max="5122" width="26.7109375" style="862" customWidth="1"/>
    <col min="5123" max="5123" width="3.28515625" style="862" customWidth="1"/>
    <col min="5124" max="5124" width="31.85546875" style="862" customWidth="1"/>
    <col min="5125" max="5125" width="10.7109375" style="862" customWidth="1"/>
    <col min="5126" max="5129" width="11.28515625" style="862" customWidth="1"/>
    <col min="5130" max="5376" width="8" style="862"/>
    <col min="5377" max="5377" width="0.85546875" style="862" customWidth="1"/>
    <col min="5378" max="5378" width="26.7109375" style="862" customWidth="1"/>
    <col min="5379" max="5379" width="3.28515625" style="862" customWidth="1"/>
    <col min="5380" max="5380" width="31.85546875" style="862" customWidth="1"/>
    <col min="5381" max="5381" width="10.7109375" style="862" customWidth="1"/>
    <col min="5382" max="5385" width="11.28515625" style="862" customWidth="1"/>
    <col min="5386" max="5632" width="8" style="862"/>
    <col min="5633" max="5633" width="0.85546875" style="862" customWidth="1"/>
    <col min="5634" max="5634" width="26.7109375" style="862" customWidth="1"/>
    <col min="5635" max="5635" width="3.28515625" style="862" customWidth="1"/>
    <col min="5636" max="5636" width="31.85546875" style="862" customWidth="1"/>
    <col min="5637" max="5637" width="10.7109375" style="862" customWidth="1"/>
    <col min="5638" max="5641" width="11.28515625" style="862" customWidth="1"/>
    <col min="5642" max="5888" width="8" style="862"/>
    <col min="5889" max="5889" width="0.85546875" style="862" customWidth="1"/>
    <col min="5890" max="5890" width="26.7109375" style="862" customWidth="1"/>
    <col min="5891" max="5891" width="3.28515625" style="862" customWidth="1"/>
    <col min="5892" max="5892" width="31.85546875" style="862" customWidth="1"/>
    <col min="5893" max="5893" width="10.7109375" style="862" customWidth="1"/>
    <col min="5894" max="5897" width="11.28515625" style="862" customWidth="1"/>
    <col min="5898" max="6144" width="8" style="862"/>
    <col min="6145" max="6145" width="0.85546875" style="862" customWidth="1"/>
    <col min="6146" max="6146" width="26.7109375" style="862" customWidth="1"/>
    <col min="6147" max="6147" width="3.28515625" style="862" customWidth="1"/>
    <col min="6148" max="6148" width="31.85546875" style="862" customWidth="1"/>
    <col min="6149" max="6149" width="10.7109375" style="862" customWidth="1"/>
    <col min="6150" max="6153" width="11.28515625" style="862" customWidth="1"/>
    <col min="6154" max="6400" width="8" style="862"/>
    <col min="6401" max="6401" width="0.85546875" style="862" customWidth="1"/>
    <col min="6402" max="6402" width="26.7109375" style="862" customWidth="1"/>
    <col min="6403" max="6403" width="3.28515625" style="862" customWidth="1"/>
    <col min="6404" max="6404" width="31.85546875" style="862" customWidth="1"/>
    <col min="6405" max="6405" width="10.7109375" style="862" customWidth="1"/>
    <col min="6406" max="6409" width="11.28515625" style="862" customWidth="1"/>
    <col min="6410" max="6656" width="8" style="862"/>
    <col min="6657" max="6657" width="0.85546875" style="862" customWidth="1"/>
    <col min="6658" max="6658" width="26.7109375" style="862" customWidth="1"/>
    <col min="6659" max="6659" width="3.28515625" style="862" customWidth="1"/>
    <col min="6660" max="6660" width="31.85546875" style="862" customWidth="1"/>
    <col min="6661" max="6661" width="10.7109375" style="862" customWidth="1"/>
    <col min="6662" max="6665" width="11.28515625" style="862" customWidth="1"/>
    <col min="6666" max="6912" width="8" style="862"/>
    <col min="6913" max="6913" width="0.85546875" style="862" customWidth="1"/>
    <col min="6914" max="6914" width="26.7109375" style="862" customWidth="1"/>
    <col min="6915" max="6915" width="3.28515625" style="862" customWidth="1"/>
    <col min="6916" max="6916" width="31.85546875" style="862" customWidth="1"/>
    <col min="6917" max="6917" width="10.7109375" style="862" customWidth="1"/>
    <col min="6918" max="6921" width="11.28515625" style="862" customWidth="1"/>
    <col min="6922" max="7168" width="8" style="862"/>
    <col min="7169" max="7169" width="0.85546875" style="862" customWidth="1"/>
    <col min="7170" max="7170" width="26.7109375" style="862" customWidth="1"/>
    <col min="7171" max="7171" width="3.28515625" style="862" customWidth="1"/>
    <col min="7172" max="7172" width="31.85546875" style="862" customWidth="1"/>
    <col min="7173" max="7173" width="10.7109375" style="862" customWidth="1"/>
    <col min="7174" max="7177" width="11.28515625" style="862" customWidth="1"/>
    <col min="7178" max="7424" width="8" style="862"/>
    <col min="7425" max="7425" width="0.85546875" style="862" customWidth="1"/>
    <col min="7426" max="7426" width="26.7109375" style="862" customWidth="1"/>
    <col min="7427" max="7427" width="3.28515625" style="862" customWidth="1"/>
    <col min="7428" max="7428" width="31.85546875" style="862" customWidth="1"/>
    <col min="7429" max="7429" width="10.7109375" style="862" customWidth="1"/>
    <col min="7430" max="7433" width="11.28515625" style="862" customWidth="1"/>
    <col min="7434" max="7680" width="8" style="862"/>
    <col min="7681" max="7681" width="0.85546875" style="862" customWidth="1"/>
    <col min="7682" max="7682" width="26.7109375" style="862" customWidth="1"/>
    <col min="7683" max="7683" width="3.28515625" style="862" customWidth="1"/>
    <col min="7684" max="7684" width="31.85546875" style="862" customWidth="1"/>
    <col min="7685" max="7685" width="10.7109375" style="862" customWidth="1"/>
    <col min="7686" max="7689" width="11.28515625" style="862" customWidth="1"/>
    <col min="7690" max="7936" width="8" style="862"/>
    <col min="7937" max="7937" width="0.85546875" style="862" customWidth="1"/>
    <col min="7938" max="7938" width="26.7109375" style="862" customWidth="1"/>
    <col min="7939" max="7939" width="3.28515625" style="862" customWidth="1"/>
    <col min="7940" max="7940" width="31.85546875" style="862" customWidth="1"/>
    <col min="7941" max="7941" width="10.7109375" style="862" customWidth="1"/>
    <col min="7942" max="7945" width="11.28515625" style="862" customWidth="1"/>
    <col min="7946" max="8192" width="8" style="862"/>
    <col min="8193" max="8193" width="0.85546875" style="862" customWidth="1"/>
    <col min="8194" max="8194" width="26.7109375" style="862" customWidth="1"/>
    <col min="8195" max="8195" width="3.28515625" style="862" customWidth="1"/>
    <col min="8196" max="8196" width="31.85546875" style="862" customWidth="1"/>
    <col min="8197" max="8197" width="10.7109375" style="862" customWidth="1"/>
    <col min="8198" max="8201" width="11.28515625" style="862" customWidth="1"/>
    <col min="8202" max="8448" width="8" style="862"/>
    <col min="8449" max="8449" width="0.85546875" style="862" customWidth="1"/>
    <col min="8450" max="8450" width="26.7109375" style="862" customWidth="1"/>
    <col min="8451" max="8451" width="3.28515625" style="862" customWidth="1"/>
    <col min="8452" max="8452" width="31.85546875" style="862" customWidth="1"/>
    <col min="8453" max="8453" width="10.7109375" style="862" customWidth="1"/>
    <col min="8454" max="8457" width="11.28515625" style="862" customWidth="1"/>
    <col min="8458" max="8704" width="8" style="862"/>
    <col min="8705" max="8705" width="0.85546875" style="862" customWidth="1"/>
    <col min="8706" max="8706" width="26.7109375" style="862" customWidth="1"/>
    <col min="8707" max="8707" width="3.28515625" style="862" customWidth="1"/>
    <col min="8708" max="8708" width="31.85546875" style="862" customWidth="1"/>
    <col min="8709" max="8709" width="10.7109375" style="862" customWidth="1"/>
    <col min="8710" max="8713" width="11.28515625" style="862" customWidth="1"/>
    <col min="8714" max="8960" width="8" style="862"/>
    <col min="8961" max="8961" width="0.85546875" style="862" customWidth="1"/>
    <col min="8962" max="8962" width="26.7109375" style="862" customWidth="1"/>
    <col min="8963" max="8963" width="3.28515625" style="862" customWidth="1"/>
    <col min="8964" max="8964" width="31.85546875" style="862" customWidth="1"/>
    <col min="8965" max="8965" width="10.7109375" style="862" customWidth="1"/>
    <col min="8966" max="8969" width="11.28515625" style="862" customWidth="1"/>
    <col min="8970" max="9216" width="8" style="862"/>
    <col min="9217" max="9217" width="0.85546875" style="862" customWidth="1"/>
    <col min="9218" max="9218" width="26.7109375" style="862" customWidth="1"/>
    <col min="9219" max="9219" width="3.28515625" style="862" customWidth="1"/>
    <col min="9220" max="9220" width="31.85546875" style="862" customWidth="1"/>
    <col min="9221" max="9221" width="10.7109375" style="862" customWidth="1"/>
    <col min="9222" max="9225" width="11.28515625" style="862" customWidth="1"/>
    <col min="9226" max="9472" width="8" style="862"/>
    <col min="9473" max="9473" width="0.85546875" style="862" customWidth="1"/>
    <col min="9474" max="9474" width="26.7109375" style="862" customWidth="1"/>
    <col min="9475" max="9475" width="3.28515625" style="862" customWidth="1"/>
    <col min="9476" max="9476" width="31.85546875" style="862" customWidth="1"/>
    <col min="9477" max="9477" width="10.7109375" style="862" customWidth="1"/>
    <col min="9478" max="9481" width="11.28515625" style="862" customWidth="1"/>
    <col min="9482" max="9728" width="8" style="862"/>
    <col min="9729" max="9729" width="0.85546875" style="862" customWidth="1"/>
    <col min="9730" max="9730" width="26.7109375" style="862" customWidth="1"/>
    <col min="9731" max="9731" width="3.28515625" style="862" customWidth="1"/>
    <col min="9732" max="9732" width="31.85546875" style="862" customWidth="1"/>
    <col min="9733" max="9733" width="10.7109375" style="862" customWidth="1"/>
    <col min="9734" max="9737" width="11.28515625" style="862" customWidth="1"/>
    <col min="9738" max="9984" width="8" style="862"/>
    <col min="9985" max="9985" width="0.85546875" style="862" customWidth="1"/>
    <col min="9986" max="9986" width="26.7109375" style="862" customWidth="1"/>
    <col min="9987" max="9987" width="3.28515625" style="862" customWidth="1"/>
    <col min="9988" max="9988" width="31.85546875" style="862" customWidth="1"/>
    <col min="9989" max="9989" width="10.7109375" style="862" customWidth="1"/>
    <col min="9990" max="9993" width="11.28515625" style="862" customWidth="1"/>
    <col min="9994" max="10240" width="8" style="862"/>
    <col min="10241" max="10241" width="0.85546875" style="862" customWidth="1"/>
    <col min="10242" max="10242" width="26.7109375" style="862" customWidth="1"/>
    <col min="10243" max="10243" width="3.28515625" style="862" customWidth="1"/>
    <col min="10244" max="10244" width="31.85546875" style="862" customWidth="1"/>
    <col min="10245" max="10245" width="10.7109375" style="862" customWidth="1"/>
    <col min="10246" max="10249" width="11.28515625" style="862" customWidth="1"/>
    <col min="10250" max="10496" width="8" style="862"/>
    <col min="10497" max="10497" width="0.85546875" style="862" customWidth="1"/>
    <col min="10498" max="10498" width="26.7109375" style="862" customWidth="1"/>
    <col min="10499" max="10499" width="3.28515625" style="862" customWidth="1"/>
    <col min="10500" max="10500" width="31.85546875" style="862" customWidth="1"/>
    <col min="10501" max="10501" width="10.7109375" style="862" customWidth="1"/>
    <col min="10502" max="10505" width="11.28515625" style="862" customWidth="1"/>
    <col min="10506" max="10752" width="8" style="862"/>
    <col min="10753" max="10753" width="0.85546875" style="862" customWidth="1"/>
    <col min="10754" max="10754" width="26.7109375" style="862" customWidth="1"/>
    <col min="10755" max="10755" width="3.28515625" style="862" customWidth="1"/>
    <col min="10756" max="10756" width="31.85546875" style="862" customWidth="1"/>
    <col min="10757" max="10757" width="10.7109375" style="862" customWidth="1"/>
    <col min="10758" max="10761" width="11.28515625" style="862" customWidth="1"/>
    <col min="10762" max="11008" width="8" style="862"/>
    <col min="11009" max="11009" width="0.85546875" style="862" customWidth="1"/>
    <col min="11010" max="11010" width="26.7109375" style="862" customWidth="1"/>
    <col min="11011" max="11011" width="3.28515625" style="862" customWidth="1"/>
    <col min="11012" max="11012" width="31.85546875" style="862" customWidth="1"/>
    <col min="11013" max="11013" width="10.7109375" style="862" customWidth="1"/>
    <col min="11014" max="11017" width="11.28515625" style="862" customWidth="1"/>
    <col min="11018" max="11264" width="8" style="862"/>
    <col min="11265" max="11265" width="0.85546875" style="862" customWidth="1"/>
    <col min="11266" max="11266" width="26.7109375" style="862" customWidth="1"/>
    <col min="11267" max="11267" width="3.28515625" style="862" customWidth="1"/>
    <col min="11268" max="11268" width="31.85546875" style="862" customWidth="1"/>
    <col min="11269" max="11269" width="10.7109375" style="862" customWidth="1"/>
    <col min="11270" max="11273" width="11.28515625" style="862" customWidth="1"/>
    <col min="11274" max="11520" width="8" style="862"/>
    <col min="11521" max="11521" width="0.85546875" style="862" customWidth="1"/>
    <col min="11522" max="11522" width="26.7109375" style="862" customWidth="1"/>
    <col min="11523" max="11523" width="3.28515625" style="862" customWidth="1"/>
    <col min="11524" max="11524" width="31.85546875" style="862" customWidth="1"/>
    <col min="11525" max="11525" width="10.7109375" style="862" customWidth="1"/>
    <col min="11526" max="11529" width="11.28515625" style="862" customWidth="1"/>
    <col min="11530" max="11776" width="8" style="862"/>
    <col min="11777" max="11777" width="0.85546875" style="862" customWidth="1"/>
    <col min="11778" max="11778" width="26.7109375" style="862" customWidth="1"/>
    <col min="11779" max="11779" width="3.28515625" style="862" customWidth="1"/>
    <col min="11780" max="11780" width="31.85546875" style="862" customWidth="1"/>
    <col min="11781" max="11781" width="10.7109375" style="862" customWidth="1"/>
    <col min="11782" max="11785" width="11.28515625" style="862" customWidth="1"/>
    <col min="11786" max="12032" width="8" style="862"/>
    <col min="12033" max="12033" width="0.85546875" style="862" customWidth="1"/>
    <col min="12034" max="12034" width="26.7109375" style="862" customWidth="1"/>
    <col min="12035" max="12035" width="3.28515625" style="862" customWidth="1"/>
    <col min="12036" max="12036" width="31.85546875" style="862" customWidth="1"/>
    <col min="12037" max="12037" width="10.7109375" style="862" customWidth="1"/>
    <col min="12038" max="12041" width="11.28515625" style="862" customWidth="1"/>
    <col min="12042" max="12288" width="8" style="862"/>
    <col min="12289" max="12289" width="0.85546875" style="862" customWidth="1"/>
    <col min="12290" max="12290" width="26.7109375" style="862" customWidth="1"/>
    <col min="12291" max="12291" width="3.28515625" style="862" customWidth="1"/>
    <col min="12292" max="12292" width="31.85546875" style="862" customWidth="1"/>
    <col min="12293" max="12293" width="10.7109375" style="862" customWidth="1"/>
    <col min="12294" max="12297" width="11.28515625" style="862" customWidth="1"/>
    <col min="12298" max="12544" width="8" style="862"/>
    <col min="12545" max="12545" width="0.85546875" style="862" customWidth="1"/>
    <col min="12546" max="12546" width="26.7109375" style="862" customWidth="1"/>
    <col min="12547" max="12547" width="3.28515625" style="862" customWidth="1"/>
    <col min="12548" max="12548" width="31.85546875" style="862" customWidth="1"/>
    <col min="12549" max="12549" width="10.7109375" style="862" customWidth="1"/>
    <col min="12550" max="12553" width="11.28515625" style="862" customWidth="1"/>
    <col min="12554" max="12800" width="8" style="862"/>
    <col min="12801" max="12801" width="0.85546875" style="862" customWidth="1"/>
    <col min="12802" max="12802" width="26.7109375" style="862" customWidth="1"/>
    <col min="12803" max="12803" width="3.28515625" style="862" customWidth="1"/>
    <col min="12804" max="12804" width="31.85546875" style="862" customWidth="1"/>
    <col min="12805" max="12805" width="10.7109375" style="862" customWidth="1"/>
    <col min="12806" max="12809" width="11.28515625" style="862" customWidth="1"/>
    <col min="12810" max="13056" width="8" style="862"/>
    <col min="13057" max="13057" width="0.85546875" style="862" customWidth="1"/>
    <col min="13058" max="13058" width="26.7109375" style="862" customWidth="1"/>
    <col min="13059" max="13059" width="3.28515625" style="862" customWidth="1"/>
    <col min="13060" max="13060" width="31.85546875" style="862" customWidth="1"/>
    <col min="13061" max="13061" width="10.7109375" style="862" customWidth="1"/>
    <col min="13062" max="13065" width="11.28515625" style="862" customWidth="1"/>
    <col min="13066" max="13312" width="8" style="862"/>
    <col min="13313" max="13313" width="0.85546875" style="862" customWidth="1"/>
    <col min="13314" max="13314" width="26.7109375" style="862" customWidth="1"/>
    <col min="13315" max="13315" width="3.28515625" style="862" customWidth="1"/>
    <col min="13316" max="13316" width="31.85546875" style="862" customWidth="1"/>
    <col min="13317" max="13317" width="10.7109375" style="862" customWidth="1"/>
    <col min="13318" max="13321" width="11.28515625" style="862" customWidth="1"/>
    <col min="13322" max="13568" width="8" style="862"/>
    <col min="13569" max="13569" width="0.85546875" style="862" customWidth="1"/>
    <col min="13570" max="13570" width="26.7109375" style="862" customWidth="1"/>
    <col min="13571" max="13571" width="3.28515625" style="862" customWidth="1"/>
    <col min="13572" max="13572" width="31.85546875" style="862" customWidth="1"/>
    <col min="13573" max="13573" width="10.7109375" style="862" customWidth="1"/>
    <col min="13574" max="13577" width="11.28515625" style="862" customWidth="1"/>
    <col min="13578" max="13824" width="8" style="862"/>
    <col min="13825" max="13825" width="0.85546875" style="862" customWidth="1"/>
    <col min="13826" max="13826" width="26.7109375" style="862" customWidth="1"/>
    <col min="13827" max="13827" width="3.28515625" style="862" customWidth="1"/>
    <col min="13828" max="13828" width="31.85546875" style="862" customWidth="1"/>
    <col min="13829" max="13829" width="10.7109375" style="862" customWidth="1"/>
    <col min="13830" max="13833" width="11.28515625" style="862" customWidth="1"/>
    <col min="13834" max="14080" width="8" style="862"/>
    <col min="14081" max="14081" width="0.85546875" style="862" customWidth="1"/>
    <col min="14082" max="14082" width="26.7109375" style="862" customWidth="1"/>
    <col min="14083" max="14083" width="3.28515625" style="862" customWidth="1"/>
    <col min="14084" max="14084" width="31.85546875" style="862" customWidth="1"/>
    <col min="14085" max="14085" width="10.7109375" style="862" customWidth="1"/>
    <col min="14086" max="14089" width="11.28515625" style="862" customWidth="1"/>
    <col min="14090" max="14336" width="8" style="862"/>
    <col min="14337" max="14337" width="0.85546875" style="862" customWidth="1"/>
    <col min="14338" max="14338" width="26.7109375" style="862" customWidth="1"/>
    <col min="14339" max="14339" width="3.28515625" style="862" customWidth="1"/>
    <col min="14340" max="14340" width="31.85546875" style="862" customWidth="1"/>
    <col min="14341" max="14341" width="10.7109375" style="862" customWidth="1"/>
    <col min="14342" max="14345" width="11.28515625" style="862" customWidth="1"/>
    <col min="14346" max="14592" width="8" style="862"/>
    <col min="14593" max="14593" width="0.85546875" style="862" customWidth="1"/>
    <col min="14594" max="14594" width="26.7109375" style="862" customWidth="1"/>
    <col min="14595" max="14595" width="3.28515625" style="862" customWidth="1"/>
    <col min="14596" max="14596" width="31.85546875" style="862" customWidth="1"/>
    <col min="14597" max="14597" width="10.7109375" style="862" customWidth="1"/>
    <col min="14598" max="14601" width="11.28515625" style="862" customWidth="1"/>
    <col min="14602" max="14848" width="8" style="862"/>
    <col min="14849" max="14849" width="0.85546875" style="862" customWidth="1"/>
    <col min="14850" max="14850" width="26.7109375" style="862" customWidth="1"/>
    <col min="14851" max="14851" width="3.28515625" style="862" customWidth="1"/>
    <col min="14852" max="14852" width="31.85546875" style="862" customWidth="1"/>
    <col min="14853" max="14853" width="10.7109375" style="862" customWidth="1"/>
    <col min="14854" max="14857" width="11.28515625" style="862" customWidth="1"/>
    <col min="14858" max="15104" width="8" style="862"/>
    <col min="15105" max="15105" width="0.85546875" style="862" customWidth="1"/>
    <col min="15106" max="15106" width="26.7109375" style="862" customWidth="1"/>
    <col min="15107" max="15107" width="3.28515625" style="862" customWidth="1"/>
    <col min="15108" max="15108" width="31.85546875" style="862" customWidth="1"/>
    <col min="15109" max="15109" width="10.7109375" style="862" customWidth="1"/>
    <col min="15110" max="15113" width="11.28515625" style="862" customWidth="1"/>
    <col min="15114" max="15360" width="8" style="862"/>
    <col min="15361" max="15361" width="0.85546875" style="862" customWidth="1"/>
    <col min="15362" max="15362" width="26.7109375" style="862" customWidth="1"/>
    <col min="15363" max="15363" width="3.28515625" style="862" customWidth="1"/>
    <col min="15364" max="15364" width="31.85546875" style="862" customWidth="1"/>
    <col min="15365" max="15365" width="10.7109375" style="862" customWidth="1"/>
    <col min="15366" max="15369" width="11.28515625" style="862" customWidth="1"/>
    <col min="15370" max="15616" width="8" style="862"/>
    <col min="15617" max="15617" width="0.85546875" style="862" customWidth="1"/>
    <col min="15618" max="15618" width="26.7109375" style="862" customWidth="1"/>
    <col min="15619" max="15619" width="3.28515625" style="862" customWidth="1"/>
    <col min="15620" max="15620" width="31.85546875" style="862" customWidth="1"/>
    <col min="15621" max="15621" width="10.7109375" style="862" customWidth="1"/>
    <col min="15622" max="15625" width="11.28515625" style="862" customWidth="1"/>
    <col min="15626" max="15872" width="8" style="862"/>
    <col min="15873" max="15873" width="0.85546875" style="862" customWidth="1"/>
    <col min="15874" max="15874" width="26.7109375" style="862" customWidth="1"/>
    <col min="15875" max="15875" width="3.28515625" style="862" customWidth="1"/>
    <col min="15876" max="15876" width="31.85546875" style="862" customWidth="1"/>
    <col min="15877" max="15877" width="10.7109375" style="862" customWidth="1"/>
    <col min="15878" max="15881" width="11.28515625" style="862" customWidth="1"/>
    <col min="15882" max="16128" width="8" style="862"/>
    <col min="16129" max="16129" width="0.85546875" style="862" customWidth="1"/>
    <col min="16130" max="16130" width="26.7109375" style="862" customWidth="1"/>
    <col min="16131" max="16131" width="3.28515625" style="862" customWidth="1"/>
    <col min="16132" max="16132" width="31.85546875" style="862" customWidth="1"/>
    <col min="16133" max="16133" width="10.7109375" style="862" customWidth="1"/>
    <col min="16134" max="16137" width="11.28515625" style="862" customWidth="1"/>
    <col min="16138" max="16384" width="8" style="862"/>
  </cols>
  <sheetData>
    <row r="1" spans="1:12" ht="3.75" customHeight="1">
      <c r="A1" s="861"/>
      <c r="B1" s="861"/>
      <c r="C1" s="861"/>
      <c r="D1" s="861"/>
      <c r="E1" s="861"/>
      <c r="F1" s="861"/>
      <c r="G1" s="861"/>
      <c r="H1" s="861"/>
      <c r="I1" s="861"/>
      <c r="J1" s="861"/>
      <c r="K1" s="861"/>
      <c r="L1" s="861"/>
    </row>
    <row r="2" spans="1:12" ht="33.75" customHeight="1" thickBot="1">
      <c r="A2" s="861"/>
      <c r="B2" s="861"/>
      <c r="C2" s="863"/>
      <c r="D2" s="863"/>
      <c r="E2" s="863"/>
      <c r="F2" s="863"/>
      <c r="G2" s="863"/>
      <c r="H2" s="863"/>
      <c r="I2" s="863"/>
      <c r="J2" s="863"/>
      <c r="K2" s="863"/>
      <c r="L2" s="861"/>
    </row>
    <row r="3" spans="1:12" ht="13.5" thickTop="1">
      <c r="A3" s="861"/>
      <c r="B3" s="864"/>
      <c r="C3" s="865"/>
      <c r="D3" s="865"/>
      <c r="E3" s="865"/>
      <c r="F3" s="865"/>
      <c r="G3" s="865"/>
      <c r="H3" s="865"/>
      <c r="I3" s="865"/>
      <c r="J3" s="865"/>
      <c r="K3" s="865"/>
      <c r="L3" s="866"/>
    </row>
    <row r="4" spans="1:12" ht="15.75">
      <c r="A4" s="861"/>
      <c r="B4" s="864"/>
      <c r="C4" s="865"/>
      <c r="D4" s="867"/>
      <c r="E4" s="865"/>
      <c r="F4" s="865"/>
      <c r="G4" s="865"/>
      <c r="H4" s="865"/>
      <c r="I4" s="865"/>
      <c r="J4" s="865"/>
      <c r="K4" s="865"/>
      <c r="L4" s="866"/>
    </row>
    <row r="5" spans="1:12" ht="20.25">
      <c r="A5" s="861"/>
      <c r="B5" s="864"/>
      <c r="C5" s="865"/>
      <c r="D5" s="868"/>
      <c r="E5" s="869"/>
      <c r="F5" s="865"/>
      <c r="G5" s="865"/>
      <c r="H5" s="865"/>
      <c r="I5" s="865"/>
      <c r="J5" s="865"/>
      <c r="K5" s="865"/>
      <c r="L5" s="866"/>
    </row>
    <row r="6" spans="1:12">
      <c r="A6" s="861"/>
      <c r="B6" s="864"/>
      <c r="C6" s="865"/>
      <c r="D6" s="870"/>
      <c r="E6" s="869"/>
      <c r="F6" s="871"/>
      <c r="G6" s="865"/>
      <c r="H6" s="865"/>
      <c r="I6" s="865"/>
      <c r="J6" s="865"/>
      <c r="K6" s="865"/>
      <c r="L6" s="866"/>
    </row>
    <row r="7" spans="1:12">
      <c r="A7" s="861"/>
      <c r="B7" s="864"/>
      <c r="C7" s="865"/>
      <c r="D7" s="870"/>
      <c r="E7" s="865"/>
      <c r="F7" s="865"/>
      <c r="G7" s="865"/>
      <c r="H7" s="865"/>
      <c r="I7" s="865"/>
      <c r="J7" s="865"/>
      <c r="K7" s="865"/>
      <c r="L7" s="866"/>
    </row>
    <row r="8" spans="1:12" ht="9" customHeight="1">
      <c r="A8" s="861"/>
      <c r="B8" s="864"/>
      <c r="C8" s="865"/>
      <c r="D8" s="870"/>
      <c r="E8" s="865"/>
      <c r="F8" s="865"/>
      <c r="G8" s="865"/>
      <c r="H8" s="865"/>
      <c r="I8" s="865"/>
      <c r="J8" s="865"/>
      <c r="K8" s="865"/>
      <c r="L8" s="866"/>
    </row>
    <row r="9" spans="1:12" ht="20.25" customHeight="1">
      <c r="A9" s="861"/>
      <c r="B9" s="864"/>
      <c r="C9" s="865"/>
      <c r="D9" s="1312" t="str">
        <f>REPT('BASIC CLIENT INFO'!B2,1)</f>
        <v/>
      </c>
      <c r="E9" s="1312"/>
      <c r="F9" s="1312"/>
      <c r="G9" s="1312"/>
      <c r="H9" s="1312"/>
      <c r="I9" s="1312"/>
      <c r="J9" s="1312"/>
      <c r="K9" s="865"/>
      <c r="L9" s="866"/>
    </row>
    <row r="10" spans="1:12" ht="7.5" customHeight="1">
      <c r="A10" s="861"/>
      <c r="B10" s="864"/>
      <c r="C10" s="865"/>
      <c r="D10" s="998"/>
      <c r="E10" s="998"/>
      <c r="F10" s="998"/>
      <c r="G10" s="998"/>
      <c r="H10" s="998"/>
      <c r="I10" s="998"/>
      <c r="J10" s="998"/>
      <c r="K10" s="865"/>
      <c r="L10" s="866"/>
    </row>
    <row r="11" spans="1:12">
      <c r="A11" s="861"/>
      <c r="B11" s="864"/>
      <c r="C11" s="865"/>
      <c r="D11" s="872"/>
      <c r="E11" s="893" t="str">
        <f>REPT('BASIC CLIENT INFO'!B3,1)</f>
        <v>Survey #</v>
      </c>
      <c r="F11" s="892" t="str">
        <f>REPT('BASIC CLIENT INFO'!D3,1)</f>
        <v/>
      </c>
      <c r="G11" s="872"/>
      <c r="H11" s="872"/>
      <c r="I11" s="872"/>
      <c r="J11" s="872"/>
      <c r="K11" s="865"/>
      <c r="L11" s="866"/>
    </row>
    <row r="12" spans="1:12">
      <c r="A12" s="861"/>
      <c r="B12" s="864"/>
      <c r="C12" s="865"/>
      <c r="D12" s="872"/>
      <c r="E12" s="872"/>
      <c r="F12" s="872"/>
      <c r="G12" s="872"/>
      <c r="H12" s="872"/>
      <c r="I12" s="872"/>
      <c r="J12" s="872"/>
      <c r="K12" s="865"/>
      <c r="L12" s="866"/>
    </row>
    <row r="13" spans="1:12" ht="15">
      <c r="A13" s="861"/>
      <c r="B13" s="864"/>
      <c r="C13" s="865"/>
      <c r="D13" s="860" t="s">
        <v>896</v>
      </c>
      <c r="E13" s="872"/>
      <c r="F13" s="872"/>
      <c r="G13" s="872"/>
      <c r="H13" s="872"/>
      <c r="I13" s="872"/>
      <c r="J13" s="872"/>
      <c r="K13" s="865"/>
      <c r="L13" s="866"/>
    </row>
    <row r="14" spans="1:12" ht="19.5">
      <c r="A14" s="861"/>
      <c r="B14" s="864"/>
      <c r="C14" s="865"/>
      <c r="D14" s="882"/>
      <c r="E14" s="883"/>
      <c r="F14" s="883"/>
      <c r="G14" s="883"/>
      <c r="H14" s="883"/>
      <c r="I14" s="883"/>
      <c r="J14" s="883"/>
      <c r="K14" s="865"/>
      <c r="L14" s="866"/>
    </row>
    <row r="15" spans="1:12" ht="15.75">
      <c r="A15" s="861"/>
      <c r="B15" s="864"/>
      <c r="C15" s="865"/>
      <c r="D15" s="867"/>
      <c r="E15" s="865"/>
      <c r="F15" s="865"/>
      <c r="G15" s="865"/>
      <c r="H15" s="865"/>
      <c r="I15" s="865"/>
      <c r="J15" s="865"/>
      <c r="K15" s="865"/>
      <c r="L15" s="866"/>
    </row>
    <row r="16" spans="1:12">
      <c r="A16" s="861"/>
      <c r="B16" s="864"/>
      <c r="C16" s="865"/>
      <c r="D16" s="875" t="s">
        <v>923</v>
      </c>
      <c r="E16" s="865"/>
      <c r="F16" s="876" t="s">
        <v>958</v>
      </c>
      <c r="G16" s="876" t="s">
        <v>958</v>
      </c>
      <c r="H16" s="876" t="s">
        <v>958</v>
      </c>
      <c r="I16" s="876" t="s">
        <v>958</v>
      </c>
      <c r="J16" s="865"/>
      <c r="K16" s="865"/>
      <c r="L16" s="866"/>
    </row>
    <row r="17" spans="1:16">
      <c r="A17" s="861"/>
      <c r="B17" s="864"/>
      <c r="C17" s="865"/>
      <c r="D17" s="875"/>
      <c r="E17" s="865"/>
      <c r="F17" s="877" t="str">
        <f>REPT('P&amp;L COMPARISONS'!B5,1)</f>
        <v>2025</v>
      </c>
      <c r="G17" s="877">
        <f>SUM(F17-1)</f>
        <v>2024</v>
      </c>
      <c r="H17" s="877">
        <f>SUM(G17-1)</f>
        <v>2023</v>
      </c>
      <c r="I17" s="877">
        <f>SUM(H17-1)</f>
        <v>2022</v>
      </c>
      <c r="J17" s="865"/>
      <c r="K17" s="865"/>
      <c r="L17" s="866"/>
    </row>
    <row r="18" spans="1:16">
      <c r="A18" s="861"/>
      <c r="B18" s="864"/>
      <c r="C18" s="865"/>
      <c r="D18" s="865" t="s">
        <v>460</v>
      </c>
      <c r="E18" s="878"/>
      <c r="F18" s="896" t="str">
        <f>REPT('BALANCE SHT COMPARISONS'!C18,1)</f>
        <v>0</v>
      </c>
      <c r="G18" s="896" t="str">
        <f>REPT('BALANCE SHT COMPARISONS'!F18,1)</f>
        <v>0</v>
      </c>
      <c r="H18" s="896" t="str">
        <f>REPT('BALANCE SHT COMPARISONS'!I18,1)</f>
        <v>0</v>
      </c>
      <c r="I18" s="896" t="str">
        <f>REPT('BALANCE SHT COMPARISONS'!L18,1)</f>
        <v>0</v>
      </c>
      <c r="J18" s="865"/>
      <c r="K18" s="865"/>
      <c r="L18" s="866"/>
    </row>
    <row r="19" spans="1:16">
      <c r="A19" s="861"/>
      <c r="B19" s="864"/>
      <c r="C19" s="865"/>
      <c r="D19" s="865" t="s">
        <v>362</v>
      </c>
      <c r="E19" s="878"/>
      <c r="F19" s="896" t="str">
        <f>REPT('BALANCE SHT COMPARISONS'!C15,1)</f>
        <v>0</v>
      </c>
      <c r="G19" s="896" t="str">
        <f>REPT('BALANCE SHT COMPARISONS'!F15,1)</f>
        <v>0</v>
      </c>
      <c r="H19" s="896" t="str">
        <f>REPT('BALANCE SHT COMPARISONS'!I15,1)</f>
        <v>0</v>
      </c>
      <c r="I19" s="896" t="str">
        <f>REPT('BALANCE SHT COMPARISONS'!L15,1)</f>
        <v>0</v>
      </c>
      <c r="J19" s="865"/>
      <c r="K19" s="865"/>
      <c r="L19" s="866"/>
    </row>
    <row r="20" spans="1:16" ht="15.75">
      <c r="A20" s="861"/>
      <c r="B20" s="864"/>
      <c r="C20" s="865"/>
      <c r="D20" s="865" t="s">
        <v>924</v>
      </c>
      <c r="E20" s="878"/>
      <c r="F20" s="999">
        <f>SUM(F18-F19)</f>
        <v>0</v>
      </c>
      <c r="G20" s="899">
        <f>SUM(G18-G19)</f>
        <v>0</v>
      </c>
      <c r="H20" s="899">
        <f>SUM(H18-H19)</f>
        <v>0</v>
      </c>
      <c r="I20" s="899">
        <f>SUM(I18-I19)</f>
        <v>0</v>
      </c>
      <c r="J20" s="865"/>
      <c r="K20" s="865"/>
      <c r="L20" s="866"/>
      <c r="M20" s="1311" t="s">
        <v>953</v>
      </c>
      <c r="N20" s="1311"/>
      <c r="O20" s="1311"/>
      <c r="P20" s="1311"/>
    </row>
    <row r="21" spans="1:16">
      <c r="A21" s="861"/>
      <c r="B21" s="864"/>
      <c r="C21" s="865"/>
      <c r="D21" s="865" t="s">
        <v>922</v>
      </c>
      <c r="E21" s="878"/>
      <c r="F21" s="896" t="str">
        <f>REPT('BALANCE SHT COMPARISONS'!C39,1)</f>
        <v>0</v>
      </c>
      <c r="G21" s="896" t="str">
        <f>REPT('BALANCE SHT COMPARISONS'!F39,1)</f>
        <v>0</v>
      </c>
      <c r="H21" s="896" t="str">
        <f>REPT('BALANCE SHT COMPARISONS'!I39,1)</f>
        <v>0</v>
      </c>
      <c r="I21" s="896" t="str">
        <f>REPT('BALANCE SHT COMPARISONS'!L39,1)</f>
        <v>0</v>
      </c>
      <c r="J21" s="865"/>
      <c r="K21" s="865"/>
      <c r="L21" s="866"/>
    </row>
    <row r="22" spans="1:16">
      <c r="A22" s="861"/>
      <c r="B22" s="864"/>
      <c r="C22" s="865"/>
      <c r="D22" s="865" t="s">
        <v>923</v>
      </c>
      <c r="E22" s="879"/>
      <c r="F22" s="909" t="e">
        <f>(F18-F19)/F21</f>
        <v>#DIV/0!</v>
      </c>
      <c r="G22" s="909" t="e">
        <f>(G18-G19)/G21</f>
        <v>#DIV/0!</v>
      </c>
      <c r="H22" s="909" t="e">
        <f>(H18-H19)/H21</f>
        <v>#DIV/0!</v>
      </c>
      <c r="I22" s="909" t="e">
        <f>(I18-I19)/I21</f>
        <v>#DIV/0!</v>
      </c>
      <c r="J22" s="865"/>
      <c r="K22" s="865"/>
      <c r="L22" s="866"/>
    </row>
    <row r="23" spans="1:16">
      <c r="A23" s="861"/>
      <c r="B23" s="864"/>
      <c r="C23" s="865"/>
      <c r="D23" s="865"/>
      <c r="E23" s="879"/>
      <c r="F23" s="884"/>
      <c r="G23" s="884"/>
      <c r="H23" s="884"/>
      <c r="I23" s="884"/>
      <c r="J23" s="865"/>
      <c r="K23" s="865"/>
      <c r="L23" s="866"/>
    </row>
    <row r="24" spans="1:16">
      <c r="A24" s="861"/>
      <c r="B24" s="864"/>
      <c r="C24" s="865"/>
      <c r="D24" s="865"/>
      <c r="E24" s="865"/>
      <c r="F24" s="865"/>
      <c r="G24" s="865"/>
      <c r="H24" s="865"/>
      <c r="I24" s="865"/>
      <c r="J24" s="865"/>
      <c r="K24" s="865"/>
      <c r="L24" s="866"/>
    </row>
    <row r="25" spans="1:16">
      <c r="A25" s="861"/>
      <c r="B25" s="864"/>
      <c r="C25" s="865"/>
      <c r="D25" s="865"/>
      <c r="E25" s="865"/>
      <c r="F25" s="865"/>
      <c r="G25" s="865"/>
      <c r="H25" s="865"/>
      <c r="I25" s="865"/>
      <c r="J25" s="865"/>
      <c r="K25" s="865"/>
      <c r="L25" s="866"/>
    </row>
    <row r="26" spans="1:16">
      <c r="A26" s="861"/>
      <c r="B26" s="864"/>
      <c r="C26" s="865"/>
      <c r="D26" s="865"/>
      <c r="E26" s="865"/>
      <c r="F26" s="865"/>
      <c r="G26" s="865"/>
      <c r="H26" s="865"/>
      <c r="I26" s="865"/>
      <c r="J26" s="865"/>
      <c r="K26" s="865"/>
      <c r="L26" s="866"/>
    </row>
    <row r="27" spans="1:16">
      <c r="A27" s="861"/>
      <c r="B27" s="864"/>
      <c r="C27" s="865"/>
      <c r="D27" s="865"/>
      <c r="E27" s="865"/>
      <c r="F27" s="865"/>
      <c r="G27" s="865"/>
      <c r="H27" s="865"/>
      <c r="I27" s="865"/>
      <c r="J27" s="865"/>
      <c r="K27" s="865"/>
      <c r="L27" s="866"/>
    </row>
    <row r="28" spans="1:16">
      <c r="A28" s="861"/>
      <c r="B28" s="864"/>
      <c r="C28" s="865"/>
      <c r="D28" s="865"/>
      <c r="E28" s="865"/>
      <c r="F28" s="865"/>
      <c r="G28" s="865"/>
      <c r="H28" s="865"/>
      <c r="I28" s="865"/>
      <c r="J28" s="865"/>
      <c r="K28" s="865"/>
      <c r="L28" s="866"/>
    </row>
    <row r="29" spans="1:16">
      <c r="A29" s="861"/>
      <c r="B29" s="864"/>
      <c r="C29" s="865"/>
      <c r="D29" s="865"/>
      <c r="E29" s="865"/>
      <c r="F29" s="865"/>
      <c r="G29" s="865"/>
      <c r="H29" s="865"/>
      <c r="I29" s="865"/>
      <c r="J29" s="865"/>
      <c r="K29" s="865"/>
      <c r="L29" s="866"/>
    </row>
    <row r="30" spans="1:16">
      <c r="A30" s="861"/>
      <c r="B30" s="864"/>
      <c r="C30" s="865"/>
      <c r="D30" s="865"/>
      <c r="E30" s="865"/>
      <c r="F30" s="865"/>
      <c r="G30" s="865"/>
      <c r="H30" s="865"/>
      <c r="I30" s="865"/>
      <c r="J30" s="865"/>
      <c r="K30" s="865"/>
      <c r="L30" s="866"/>
    </row>
    <row r="31" spans="1:16">
      <c r="A31" s="861"/>
      <c r="B31" s="864"/>
      <c r="C31" s="865"/>
      <c r="D31" s="865"/>
      <c r="E31" s="865"/>
      <c r="F31" s="865"/>
      <c r="G31" s="865"/>
      <c r="H31" s="865"/>
      <c r="I31" s="865"/>
      <c r="J31" s="865"/>
      <c r="K31" s="865"/>
      <c r="L31" s="866"/>
    </row>
    <row r="32" spans="1:16">
      <c r="A32" s="861"/>
      <c r="B32" s="864"/>
      <c r="C32" s="865"/>
      <c r="D32" s="865"/>
      <c r="E32" s="865"/>
      <c r="F32" s="865"/>
      <c r="G32" s="865"/>
      <c r="H32" s="865"/>
      <c r="I32" s="865"/>
      <c r="J32" s="865"/>
      <c r="K32" s="865"/>
      <c r="L32" s="866"/>
    </row>
    <row r="33" spans="1:12">
      <c r="A33" s="861"/>
      <c r="B33" s="864"/>
      <c r="C33" s="865"/>
      <c r="D33" s="865"/>
      <c r="E33" s="865"/>
      <c r="F33" s="865"/>
      <c r="G33" s="865"/>
      <c r="H33" s="865"/>
      <c r="I33" s="865"/>
      <c r="J33" s="865"/>
      <c r="K33" s="865"/>
      <c r="L33" s="866"/>
    </row>
    <row r="34" spans="1:12">
      <c r="A34" s="861"/>
      <c r="B34" s="864"/>
      <c r="C34" s="865"/>
      <c r="D34" s="865"/>
      <c r="E34" s="865"/>
      <c r="F34" s="865"/>
      <c r="G34" s="865"/>
      <c r="H34" s="865"/>
      <c r="I34" s="865"/>
      <c r="J34" s="865"/>
      <c r="K34" s="865"/>
      <c r="L34" s="866"/>
    </row>
    <row r="35" spans="1:12">
      <c r="A35" s="861"/>
      <c r="B35" s="864"/>
      <c r="C35" s="865"/>
      <c r="D35" s="865"/>
      <c r="E35" s="865"/>
      <c r="F35" s="865"/>
      <c r="G35" s="865"/>
      <c r="H35" s="865"/>
      <c r="I35" s="865"/>
      <c r="J35" s="865"/>
      <c r="K35" s="865"/>
      <c r="L35" s="866"/>
    </row>
    <row r="36" spans="1:12">
      <c r="A36" s="861"/>
      <c r="B36" s="864"/>
      <c r="C36" s="865"/>
      <c r="D36" s="865"/>
      <c r="E36" s="865"/>
      <c r="F36" s="865"/>
      <c r="G36" s="865"/>
      <c r="H36" s="865"/>
      <c r="I36" s="865"/>
      <c r="J36" s="865"/>
      <c r="K36" s="865"/>
      <c r="L36" s="866"/>
    </row>
    <row r="37" spans="1:12">
      <c r="A37" s="861"/>
      <c r="B37" s="864"/>
      <c r="C37" s="865"/>
      <c r="D37" s="865"/>
      <c r="E37" s="865"/>
      <c r="F37" s="865"/>
      <c r="G37" s="865"/>
      <c r="H37" s="865"/>
      <c r="I37" s="865"/>
      <c r="J37" s="865"/>
      <c r="K37" s="865"/>
      <c r="L37" s="866"/>
    </row>
    <row r="38" spans="1:12">
      <c r="A38" s="861"/>
      <c r="B38" s="864"/>
      <c r="C38" s="865"/>
      <c r="D38" s="865"/>
      <c r="E38" s="865"/>
      <c r="F38" s="865"/>
      <c r="G38" s="865"/>
      <c r="H38" s="865"/>
      <c r="I38" s="865"/>
      <c r="J38" s="865"/>
      <c r="K38" s="865"/>
      <c r="L38" s="866"/>
    </row>
    <row r="39" spans="1:12">
      <c r="A39" s="861"/>
      <c r="B39" s="864"/>
      <c r="C39" s="865"/>
      <c r="D39" s="865"/>
      <c r="E39" s="865"/>
      <c r="F39" s="865"/>
      <c r="G39" s="865"/>
      <c r="H39" s="865"/>
      <c r="I39" s="865"/>
      <c r="J39" s="865"/>
      <c r="K39" s="865"/>
      <c r="L39" s="866"/>
    </row>
    <row r="40" spans="1:12">
      <c r="A40" s="861"/>
      <c r="B40" s="864"/>
      <c r="C40" s="865"/>
      <c r="D40" s="865"/>
      <c r="E40" s="865"/>
      <c r="F40" s="865"/>
      <c r="G40" s="865"/>
      <c r="H40" s="865"/>
      <c r="I40" s="865"/>
      <c r="J40" s="865"/>
      <c r="K40" s="865"/>
      <c r="L40" s="866"/>
    </row>
    <row r="41" spans="1:12">
      <c r="A41" s="861"/>
      <c r="B41" s="864"/>
      <c r="C41" s="865"/>
      <c r="D41" s="865"/>
      <c r="E41" s="865"/>
      <c r="F41" s="865"/>
      <c r="G41" s="865"/>
      <c r="H41" s="865"/>
      <c r="I41" s="865"/>
      <c r="J41" s="865"/>
      <c r="K41" s="865"/>
      <c r="L41" s="866"/>
    </row>
    <row r="42" spans="1:12">
      <c r="A42" s="861"/>
      <c r="B42" s="864"/>
      <c r="C42" s="865"/>
      <c r="D42" s="865"/>
      <c r="E42" s="865"/>
      <c r="F42" s="865"/>
      <c r="G42" s="865"/>
      <c r="H42" s="865"/>
      <c r="I42" s="865"/>
      <c r="J42" s="865"/>
      <c r="K42" s="865"/>
      <c r="L42" s="866"/>
    </row>
    <row r="43" spans="1:12">
      <c r="A43" s="861"/>
      <c r="B43" s="864"/>
      <c r="C43" s="865"/>
      <c r="D43" s="865"/>
      <c r="E43" s="865"/>
      <c r="F43" s="865"/>
      <c r="G43" s="865"/>
      <c r="H43" s="865"/>
      <c r="I43" s="865"/>
      <c r="J43" s="865"/>
      <c r="K43" s="865"/>
      <c r="L43" s="866"/>
    </row>
    <row r="44" spans="1:12">
      <c r="A44" s="861"/>
      <c r="B44" s="864"/>
      <c r="C44" s="865"/>
      <c r="D44" s="865"/>
      <c r="E44" s="865"/>
      <c r="F44" s="865"/>
      <c r="G44" s="865"/>
      <c r="H44" s="865"/>
      <c r="I44" s="865"/>
      <c r="J44" s="865"/>
      <c r="K44" s="865"/>
      <c r="L44" s="866"/>
    </row>
    <row r="45" spans="1:12">
      <c r="A45" s="861"/>
      <c r="B45" s="864"/>
      <c r="C45" s="865"/>
      <c r="D45" s="865"/>
      <c r="E45" s="865"/>
      <c r="F45" s="865"/>
      <c r="G45" s="865"/>
      <c r="H45" s="865"/>
      <c r="I45" s="865"/>
      <c r="J45" s="865"/>
      <c r="K45" s="865"/>
      <c r="L45" s="866"/>
    </row>
    <row r="46" spans="1:12">
      <c r="A46" s="861"/>
      <c r="B46" s="864"/>
      <c r="C46" s="865"/>
      <c r="D46" s="865"/>
      <c r="E46" s="865"/>
      <c r="F46" s="865"/>
      <c r="G46" s="865"/>
      <c r="H46" s="865"/>
      <c r="I46" s="865"/>
      <c r="J46" s="865"/>
      <c r="K46" s="865"/>
      <c r="L46" s="866"/>
    </row>
    <row r="47" spans="1:12">
      <c r="A47" s="861"/>
      <c r="B47" s="864"/>
      <c r="C47" s="865"/>
      <c r="D47" s="865"/>
      <c r="E47" s="865"/>
      <c r="F47" s="865"/>
      <c r="G47" s="865"/>
      <c r="H47" s="865"/>
      <c r="I47" s="865"/>
      <c r="J47" s="865"/>
      <c r="K47" s="865"/>
      <c r="L47" s="866"/>
    </row>
    <row r="48" spans="1:12">
      <c r="A48" s="861"/>
      <c r="B48" s="864"/>
      <c r="C48" s="865"/>
      <c r="D48" s="865"/>
      <c r="E48" s="865"/>
      <c r="F48" s="865"/>
      <c r="G48" s="865"/>
      <c r="H48" s="865"/>
      <c r="I48" s="865"/>
      <c r="J48" s="865"/>
      <c r="K48" s="865"/>
      <c r="L48" s="866"/>
    </row>
    <row r="49" spans="1:12">
      <c r="A49" s="861"/>
      <c r="B49" s="864"/>
      <c r="C49" s="865"/>
      <c r="D49" s="865"/>
      <c r="E49" s="865"/>
      <c r="F49" s="865"/>
      <c r="G49" s="865"/>
      <c r="H49" s="865"/>
      <c r="I49" s="865"/>
      <c r="J49" s="865"/>
      <c r="K49" s="865"/>
      <c r="L49" s="866"/>
    </row>
    <row r="50" spans="1:12">
      <c r="A50" s="861"/>
      <c r="B50" s="864"/>
      <c r="C50" s="865"/>
      <c r="D50" s="865"/>
      <c r="E50" s="865"/>
      <c r="F50" s="865"/>
      <c r="G50" s="865"/>
      <c r="H50" s="865"/>
      <c r="I50" s="865"/>
      <c r="J50" s="865"/>
      <c r="K50" s="865"/>
      <c r="L50" s="866"/>
    </row>
    <row r="51" spans="1:12">
      <c r="A51" s="861"/>
      <c r="B51" s="864"/>
      <c r="C51" s="865"/>
      <c r="D51" s="865"/>
      <c r="E51" s="865"/>
      <c r="F51" s="865"/>
      <c r="G51" s="865"/>
      <c r="H51" s="865"/>
      <c r="I51" s="865"/>
      <c r="J51" s="865"/>
      <c r="K51" s="865"/>
      <c r="L51" s="866"/>
    </row>
    <row r="52" spans="1:12">
      <c r="A52" s="861"/>
      <c r="B52" s="864"/>
      <c r="C52" s="865"/>
      <c r="D52" s="865"/>
      <c r="E52" s="865"/>
      <c r="F52" s="865"/>
      <c r="G52" s="865"/>
      <c r="H52" s="865"/>
      <c r="I52" s="865"/>
      <c r="J52" s="865"/>
      <c r="K52" s="865"/>
      <c r="L52" s="866"/>
    </row>
    <row r="53" spans="1:12">
      <c r="A53" s="861"/>
      <c r="B53" s="864"/>
      <c r="C53" s="865"/>
      <c r="D53" s="865"/>
      <c r="E53" s="865"/>
      <c r="F53" s="865"/>
      <c r="G53" s="865"/>
      <c r="H53" s="865"/>
      <c r="I53" s="865"/>
      <c r="J53" s="865"/>
      <c r="K53" s="865"/>
      <c r="L53" s="866"/>
    </row>
    <row r="54" spans="1:12">
      <c r="A54" s="861"/>
      <c r="B54" s="864"/>
      <c r="C54" s="865"/>
      <c r="D54" s="865"/>
      <c r="E54" s="865"/>
      <c r="F54" s="865"/>
      <c r="G54" s="865"/>
      <c r="H54" s="865"/>
      <c r="I54" s="865"/>
      <c r="J54" s="865"/>
      <c r="K54" s="865"/>
      <c r="L54" s="866"/>
    </row>
    <row r="55" spans="1:12">
      <c r="A55" s="861"/>
      <c r="B55" s="864"/>
      <c r="C55" s="865"/>
      <c r="D55" s="865"/>
      <c r="E55" s="865"/>
      <c r="F55" s="865"/>
      <c r="G55" s="865"/>
      <c r="H55" s="865"/>
      <c r="I55" s="865"/>
      <c r="J55" s="865"/>
      <c r="K55" s="865"/>
      <c r="L55" s="866"/>
    </row>
    <row r="56" spans="1:12">
      <c r="A56" s="861"/>
      <c r="B56" s="864"/>
      <c r="C56" s="865"/>
      <c r="D56" s="865"/>
      <c r="E56" s="865"/>
      <c r="F56" s="865"/>
      <c r="G56" s="865"/>
      <c r="H56" s="865"/>
      <c r="I56" s="865"/>
      <c r="J56" s="865"/>
      <c r="K56" s="865"/>
      <c r="L56" s="866"/>
    </row>
    <row r="57" spans="1:12">
      <c r="A57" s="861"/>
      <c r="B57" s="864"/>
      <c r="C57" s="865"/>
      <c r="D57" s="865"/>
      <c r="E57" s="865"/>
      <c r="F57" s="865"/>
      <c r="G57" s="865"/>
      <c r="H57" s="865"/>
      <c r="I57" s="865"/>
      <c r="J57" s="865"/>
      <c r="K57" s="865"/>
      <c r="L57" s="866"/>
    </row>
    <row r="58" spans="1:12">
      <c r="A58" s="861"/>
      <c r="B58" s="864"/>
      <c r="C58" s="865"/>
      <c r="D58" s="865"/>
      <c r="E58" s="865"/>
      <c r="F58" s="865"/>
      <c r="G58" s="865"/>
      <c r="H58" s="865"/>
      <c r="I58" s="865"/>
      <c r="J58" s="865"/>
      <c r="K58" s="865"/>
      <c r="L58" s="866"/>
    </row>
    <row r="59" spans="1:12">
      <c r="A59" s="861"/>
      <c r="B59" s="864"/>
      <c r="C59" s="865"/>
      <c r="D59" s="865"/>
      <c r="E59" s="865"/>
      <c r="F59" s="865"/>
      <c r="G59" s="865"/>
      <c r="H59" s="865"/>
      <c r="I59" s="865"/>
      <c r="J59" s="865"/>
      <c r="K59" s="865"/>
      <c r="L59" s="866"/>
    </row>
    <row r="60" spans="1:12">
      <c r="A60" s="861"/>
      <c r="B60" s="864"/>
      <c r="C60" s="865"/>
      <c r="D60" s="865"/>
      <c r="E60" s="865"/>
      <c r="F60" s="865"/>
      <c r="G60" s="865"/>
      <c r="H60" s="865"/>
      <c r="I60" s="865"/>
      <c r="J60" s="865"/>
      <c r="K60" s="865"/>
      <c r="L60" s="866"/>
    </row>
    <row r="61" spans="1:12">
      <c r="A61" s="861"/>
      <c r="B61" s="864"/>
      <c r="C61" s="865"/>
      <c r="D61" s="865"/>
      <c r="E61" s="865"/>
      <c r="F61" s="865"/>
      <c r="G61" s="865"/>
      <c r="H61" s="865"/>
      <c r="I61" s="865"/>
      <c r="J61" s="865"/>
      <c r="K61" s="865"/>
      <c r="L61" s="866"/>
    </row>
    <row r="62" spans="1:12">
      <c r="A62" s="861"/>
      <c r="B62" s="864"/>
      <c r="C62" s="865"/>
      <c r="D62" s="865"/>
      <c r="E62" s="865"/>
      <c r="F62" s="865"/>
      <c r="G62" s="865"/>
      <c r="H62" s="865"/>
      <c r="I62" s="865"/>
      <c r="J62" s="865"/>
      <c r="K62" s="865"/>
      <c r="L62" s="866"/>
    </row>
    <row r="63" spans="1:12">
      <c r="A63" s="861"/>
      <c r="B63" s="864"/>
      <c r="C63" s="865"/>
      <c r="D63" s="865"/>
      <c r="E63" s="865"/>
      <c r="F63" s="865"/>
      <c r="G63" s="865"/>
      <c r="H63" s="865"/>
      <c r="I63" s="865"/>
      <c r="J63" s="865"/>
      <c r="K63" s="865"/>
      <c r="L63" s="866"/>
    </row>
    <row r="64" spans="1:12">
      <c r="A64" s="861"/>
      <c r="B64" s="864"/>
      <c r="C64" s="865"/>
      <c r="D64" s="865"/>
      <c r="E64" s="865"/>
      <c r="F64" s="865"/>
      <c r="G64" s="865"/>
      <c r="H64" s="865"/>
      <c r="I64" s="865"/>
      <c r="J64" s="865"/>
      <c r="K64" s="865"/>
      <c r="L64" s="866"/>
    </row>
    <row r="65" spans="1:12">
      <c r="A65" s="861"/>
      <c r="B65" s="864"/>
      <c r="C65" s="865"/>
      <c r="D65" s="865"/>
      <c r="E65" s="865"/>
      <c r="F65" s="865"/>
      <c r="G65" s="865"/>
      <c r="H65" s="865"/>
      <c r="I65" s="865"/>
      <c r="J65" s="865"/>
      <c r="K65" s="865"/>
      <c r="L65" s="866"/>
    </row>
    <row r="66" spans="1:12">
      <c r="A66" s="861"/>
      <c r="B66" s="864"/>
      <c r="C66" s="865"/>
      <c r="D66" s="865"/>
      <c r="E66" s="865"/>
      <c r="F66" s="865"/>
      <c r="G66" s="865"/>
      <c r="H66" s="865"/>
      <c r="I66" s="865"/>
      <c r="J66" s="865"/>
      <c r="K66" s="865"/>
      <c r="L66" s="866"/>
    </row>
    <row r="67" spans="1:12">
      <c r="A67" s="861"/>
      <c r="B67" s="864"/>
      <c r="C67" s="865"/>
      <c r="D67" s="865"/>
      <c r="E67" s="865"/>
      <c r="F67" s="865"/>
      <c r="G67" s="865"/>
      <c r="H67" s="865"/>
      <c r="I67" s="865"/>
      <c r="J67" s="865"/>
      <c r="K67" s="865"/>
      <c r="L67" s="866"/>
    </row>
    <row r="68" spans="1:12">
      <c r="A68" s="861"/>
      <c r="B68" s="864"/>
      <c r="C68" s="865"/>
      <c r="D68" s="1310"/>
      <c r="E68" s="1310"/>
      <c r="F68" s="1310"/>
      <c r="G68" s="1310"/>
      <c r="H68" s="1310"/>
      <c r="I68" s="1310"/>
      <c r="J68" s="1310"/>
      <c r="K68" s="865"/>
      <c r="L68" s="866"/>
    </row>
    <row r="69" spans="1:12">
      <c r="A69" s="861"/>
      <c r="B69" s="864"/>
      <c r="C69" s="865"/>
      <c r="D69" s="865"/>
      <c r="E69" s="865"/>
      <c r="F69" s="865"/>
      <c r="G69" s="865"/>
      <c r="H69" s="865"/>
      <c r="I69" s="865"/>
      <c r="J69" s="865"/>
      <c r="K69" s="865"/>
      <c r="L69" s="866"/>
    </row>
    <row r="70" spans="1:12" ht="13.5" thickBot="1">
      <c r="A70" s="861"/>
      <c r="B70" s="864"/>
      <c r="C70" s="865"/>
      <c r="D70" s="865"/>
      <c r="E70" s="865"/>
      <c r="F70" s="865"/>
      <c r="G70" s="865"/>
      <c r="H70" s="865"/>
      <c r="I70" s="865"/>
      <c r="J70" s="865"/>
      <c r="K70" s="865"/>
      <c r="L70" s="866"/>
    </row>
    <row r="71" spans="1:12" ht="13.5" thickTop="1">
      <c r="A71" s="861"/>
      <c r="B71" s="861"/>
      <c r="C71" s="881"/>
      <c r="D71" s="881"/>
      <c r="E71" s="881"/>
      <c r="F71" s="881"/>
      <c r="G71" s="881"/>
      <c r="H71" s="881"/>
      <c r="I71" s="881"/>
      <c r="J71" s="881"/>
      <c r="K71" s="881"/>
      <c r="L71" s="861"/>
    </row>
    <row r="72" spans="1:12">
      <c r="A72" s="861"/>
      <c r="B72" s="861"/>
      <c r="C72" s="861"/>
      <c r="D72" s="861"/>
      <c r="E72" s="861"/>
      <c r="F72" s="861"/>
      <c r="G72" s="861"/>
      <c r="H72" s="861"/>
      <c r="I72" s="861"/>
      <c r="J72" s="861"/>
      <c r="K72" s="861"/>
      <c r="L72" s="861"/>
    </row>
    <row r="73" spans="1:12">
      <c r="A73" s="861"/>
      <c r="B73" s="861"/>
      <c r="C73" s="861"/>
      <c r="D73" s="861"/>
      <c r="E73" s="861"/>
      <c r="F73" s="861"/>
      <c r="G73" s="861"/>
      <c r="H73" s="861"/>
      <c r="I73" s="861"/>
      <c r="J73" s="861"/>
      <c r="K73" s="861"/>
      <c r="L73" s="861"/>
    </row>
    <row r="74" spans="1:12">
      <c r="A74" s="861"/>
      <c r="B74" s="861"/>
      <c r="C74" s="861"/>
      <c r="D74" s="861"/>
      <c r="E74" s="861"/>
      <c r="F74" s="861"/>
      <c r="G74" s="861"/>
      <c r="H74" s="861"/>
      <c r="I74" s="861"/>
      <c r="J74" s="861"/>
      <c r="K74" s="861"/>
      <c r="L74" s="861"/>
    </row>
    <row r="75" spans="1:12">
      <c r="A75" s="861"/>
      <c r="B75" s="861"/>
      <c r="C75" s="861"/>
      <c r="D75" s="861"/>
      <c r="E75" s="861"/>
      <c r="F75" s="861"/>
      <c r="G75" s="861"/>
      <c r="H75" s="861"/>
      <c r="I75" s="861"/>
      <c r="J75" s="861"/>
      <c r="K75" s="861"/>
      <c r="L75" s="861"/>
    </row>
    <row r="76" spans="1:12">
      <c r="A76" s="861"/>
      <c r="B76" s="861"/>
      <c r="C76" s="861"/>
      <c r="D76" s="861"/>
      <c r="E76" s="861"/>
      <c r="F76" s="861"/>
      <c r="G76" s="861"/>
      <c r="H76" s="861"/>
      <c r="I76" s="861"/>
      <c r="J76" s="861"/>
      <c r="K76" s="861"/>
      <c r="L76" s="861"/>
    </row>
    <row r="77" spans="1:12">
      <c r="A77" s="861"/>
      <c r="B77" s="861"/>
      <c r="C77" s="861"/>
      <c r="D77" s="861"/>
      <c r="E77" s="861"/>
      <c r="F77" s="861"/>
      <c r="G77" s="861"/>
      <c r="H77" s="861"/>
      <c r="I77" s="861"/>
      <c r="J77" s="861"/>
      <c r="K77" s="861"/>
      <c r="L77" s="861"/>
    </row>
    <row r="78" spans="1:12">
      <c r="A78" s="861"/>
      <c r="B78" s="861"/>
      <c r="C78" s="861"/>
      <c r="D78" s="861"/>
      <c r="E78" s="861"/>
      <c r="F78" s="861"/>
      <c r="G78" s="861"/>
      <c r="H78" s="861"/>
      <c r="I78" s="861"/>
      <c r="J78" s="861"/>
      <c r="K78" s="861"/>
      <c r="L78" s="861"/>
    </row>
    <row r="79" spans="1:12">
      <c r="A79" s="861"/>
      <c r="B79" s="861"/>
      <c r="C79" s="861"/>
      <c r="D79" s="861"/>
      <c r="E79" s="861"/>
      <c r="F79" s="861"/>
      <c r="G79" s="861"/>
      <c r="H79" s="861"/>
      <c r="I79" s="861"/>
      <c r="J79" s="861"/>
      <c r="K79" s="861"/>
      <c r="L79" s="861"/>
    </row>
    <row r="80" spans="1:12">
      <c r="A80" s="861"/>
      <c r="B80" s="861"/>
      <c r="C80" s="861"/>
      <c r="D80" s="861"/>
      <c r="E80" s="861"/>
      <c r="F80" s="861"/>
      <c r="G80" s="861"/>
      <c r="H80" s="861"/>
      <c r="I80" s="861"/>
      <c r="J80" s="861"/>
      <c r="K80" s="861"/>
      <c r="L80" s="861"/>
    </row>
    <row r="81" spans="1:12">
      <c r="A81" s="861"/>
      <c r="B81" s="861"/>
      <c r="C81" s="861"/>
      <c r="D81" s="861"/>
      <c r="E81" s="861"/>
      <c r="F81" s="861"/>
      <c r="G81" s="861"/>
      <c r="H81" s="861"/>
      <c r="I81" s="861"/>
      <c r="J81" s="861"/>
      <c r="K81" s="861"/>
      <c r="L81" s="861"/>
    </row>
    <row r="82" spans="1:12">
      <c r="A82" s="861"/>
      <c r="B82" s="861"/>
      <c r="C82" s="861"/>
      <c r="D82" s="861"/>
      <c r="E82" s="861"/>
      <c r="F82" s="861"/>
      <c r="G82" s="861"/>
      <c r="H82" s="861"/>
      <c r="I82" s="861"/>
      <c r="J82" s="861"/>
      <c r="K82" s="861"/>
      <c r="L82" s="861"/>
    </row>
    <row r="83" spans="1:12">
      <c r="A83" s="861"/>
      <c r="B83" s="861"/>
      <c r="C83" s="861"/>
      <c r="D83" s="861"/>
      <c r="E83" s="861"/>
      <c r="F83" s="861"/>
      <c r="G83" s="861"/>
      <c r="H83" s="861"/>
      <c r="I83" s="861"/>
      <c r="J83" s="861"/>
      <c r="K83" s="861"/>
      <c r="L83" s="861"/>
    </row>
    <row r="84" spans="1:12">
      <c r="A84" s="861"/>
      <c r="B84" s="861"/>
      <c r="C84" s="861"/>
      <c r="D84" s="861"/>
      <c r="E84" s="861"/>
      <c r="F84" s="861"/>
      <c r="G84" s="861"/>
      <c r="H84" s="861"/>
      <c r="I84" s="861"/>
      <c r="J84" s="861"/>
      <c r="K84" s="861"/>
      <c r="L84" s="861"/>
    </row>
    <row r="85" spans="1:12">
      <c r="A85" s="861"/>
      <c r="B85" s="861"/>
      <c r="C85" s="861"/>
      <c r="D85" s="861"/>
      <c r="E85" s="861"/>
      <c r="F85" s="861"/>
      <c r="G85" s="861"/>
      <c r="H85" s="861"/>
      <c r="I85" s="861"/>
      <c r="J85" s="861"/>
      <c r="K85" s="861"/>
      <c r="L85" s="861"/>
    </row>
    <row r="86" spans="1:12">
      <c r="A86" s="861"/>
      <c r="B86" s="861"/>
      <c r="C86" s="861"/>
      <c r="D86" s="861"/>
      <c r="E86" s="861"/>
      <c r="F86" s="861"/>
      <c r="G86" s="861"/>
      <c r="H86" s="861"/>
      <c r="I86" s="861"/>
      <c r="J86" s="861"/>
      <c r="K86" s="861"/>
      <c r="L86" s="861"/>
    </row>
    <row r="87" spans="1:12">
      <c r="A87" s="861"/>
      <c r="B87" s="861"/>
      <c r="C87" s="861"/>
      <c r="D87" s="861"/>
      <c r="E87" s="861"/>
      <c r="F87" s="861"/>
      <c r="G87" s="861"/>
      <c r="H87" s="861"/>
      <c r="I87" s="861"/>
      <c r="J87" s="861"/>
      <c r="K87" s="861"/>
      <c r="L87" s="861"/>
    </row>
    <row r="88" spans="1:12">
      <c r="A88" s="861"/>
      <c r="B88" s="861"/>
      <c r="C88" s="861"/>
      <c r="D88" s="861"/>
      <c r="E88" s="861"/>
      <c r="F88" s="861"/>
      <c r="G88" s="861"/>
      <c r="H88" s="861"/>
      <c r="I88" s="861"/>
      <c r="J88" s="861"/>
      <c r="K88" s="861"/>
      <c r="L88" s="861"/>
    </row>
    <row r="89" spans="1:12">
      <c r="A89" s="861"/>
      <c r="B89" s="861"/>
      <c r="C89" s="861"/>
      <c r="D89" s="861"/>
      <c r="E89" s="861"/>
      <c r="F89" s="861"/>
      <c r="G89" s="861"/>
      <c r="H89" s="861"/>
      <c r="I89" s="861"/>
      <c r="J89" s="861"/>
      <c r="K89" s="861"/>
      <c r="L89" s="861"/>
    </row>
    <row r="90" spans="1:12">
      <c r="A90" s="861"/>
      <c r="B90" s="861"/>
      <c r="C90" s="861"/>
      <c r="D90" s="861"/>
      <c r="E90" s="861"/>
      <c r="F90" s="861"/>
      <c r="G90" s="861"/>
      <c r="H90" s="861"/>
      <c r="I90" s="861"/>
      <c r="J90" s="861"/>
      <c r="K90" s="861"/>
      <c r="L90" s="861"/>
    </row>
    <row r="91" spans="1:12">
      <c r="A91" s="861"/>
      <c r="B91" s="861"/>
      <c r="C91" s="861"/>
      <c r="D91" s="861"/>
      <c r="E91" s="861"/>
      <c r="F91" s="861"/>
      <c r="G91" s="861"/>
      <c r="H91" s="861"/>
      <c r="I91" s="861"/>
      <c r="J91" s="861"/>
      <c r="K91" s="861"/>
      <c r="L91" s="861"/>
    </row>
    <row r="92" spans="1:12">
      <c r="A92" s="861"/>
      <c r="B92" s="861"/>
      <c r="C92" s="861"/>
      <c r="D92" s="861"/>
      <c r="E92" s="861"/>
      <c r="F92" s="861"/>
      <c r="G92" s="861"/>
      <c r="H92" s="861"/>
      <c r="I92" s="861"/>
      <c r="J92" s="861"/>
      <c r="K92" s="861"/>
      <c r="L92" s="861"/>
    </row>
    <row r="93" spans="1:12">
      <c r="A93" s="861"/>
      <c r="B93" s="861"/>
      <c r="C93" s="861"/>
      <c r="D93" s="861"/>
      <c r="E93" s="861"/>
      <c r="F93" s="861"/>
      <c r="G93" s="861"/>
      <c r="H93" s="861"/>
      <c r="I93" s="861"/>
      <c r="J93" s="861"/>
      <c r="K93" s="861"/>
      <c r="L93" s="861"/>
    </row>
    <row r="94" spans="1:12">
      <c r="A94" s="861"/>
      <c r="B94" s="861"/>
      <c r="C94" s="861"/>
      <c r="D94" s="861"/>
      <c r="E94" s="861"/>
      <c r="F94" s="861"/>
      <c r="G94" s="861"/>
      <c r="H94" s="861"/>
      <c r="I94" s="861"/>
      <c r="J94" s="861"/>
      <c r="K94" s="861"/>
      <c r="L94" s="861"/>
    </row>
  </sheetData>
  <mergeCells count="3">
    <mergeCell ref="D68:J68"/>
    <mergeCell ref="M20:P20"/>
    <mergeCell ref="D9:J9"/>
  </mergeCells>
  <hyperlinks>
    <hyperlink ref="M20" location="'Ratios Introduction'!A1" display="Ratios Introduction Menu" xr:uid="{00000000-0004-0000-3E00-000000000000}"/>
  </hyperlinks>
  <printOptions horizontalCentered="1" verticalCentered="1" gridLinesSet="0"/>
  <pageMargins left="0.5" right="0.5" top="1.18" bottom="0.61" header="0.52" footer="0.25"/>
  <pageSetup scale="80" orientation="portrait" r:id="rId1"/>
  <headerFooter scaleWithDoc="0">
    <oddHeader>&amp;L&amp;G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26625" r:id="rId5" name="Button 1">
              <controlPr defaultSize="0" print="0" autoFill="0" autoPict="0" macro="[0]!PLCOMPARISONS_Button20_Click">
                <anchor moveWithCells="1">
                  <from>
                    <xdr:col>12</xdr:col>
                    <xdr:colOff>76200</xdr:colOff>
                    <xdr:row>15</xdr:row>
                    <xdr:rowOff>19050</xdr:rowOff>
                  </from>
                  <to>
                    <xdr:col>14</xdr:col>
                    <xdr:colOff>247650</xdr:colOff>
                    <xdr:row>16</xdr:row>
                    <xdr:rowOff>152400</xdr:rowOff>
                  </to>
                </anchor>
              </controlPr>
            </control>
          </mc:Choice>
        </mc:AlternateContent>
        <mc:AlternateContent xmlns:mc="http://schemas.openxmlformats.org/markup-compatibility/2006">
          <mc:Choice Requires="x14">
            <control shapeId="3226626" r:id="rId6" name="Button 2">
              <controlPr defaultSize="0" print="0" autoFill="0" autoPict="0" macro="[0]!print_sheet">
                <anchor moveWithCells="1">
                  <from>
                    <xdr:col>12</xdr:col>
                    <xdr:colOff>171450</xdr:colOff>
                    <xdr:row>22</xdr:row>
                    <xdr:rowOff>57150</xdr:rowOff>
                  </from>
                  <to>
                    <xdr:col>14</xdr:col>
                    <xdr:colOff>95250</xdr:colOff>
                    <xdr:row>25</xdr:row>
                    <xdr:rowOff>9525</xdr:rowOff>
                  </to>
                </anchor>
              </controlPr>
            </control>
          </mc:Choice>
        </mc:AlternateContent>
      </controls>
    </mc:Choice>
  </mc:AlternateContent>
</worksheet>
</file>

<file path=xl/worksheets/sheet6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F00-000000000000}">
  <sheetPr codeName="Sheet92">
    <pageSetUpPr autoPageBreaks="0" fitToPage="1"/>
  </sheetPr>
  <dimension ref="A1:P75"/>
  <sheetViews>
    <sheetView showGridLines="0" showRowColHeaders="0" view="pageLayout" zoomScaleNormal="90" workbookViewId="0">
      <selection activeCell="M11" sqref="M11:P11"/>
    </sheetView>
  </sheetViews>
  <sheetFormatPr defaultColWidth="8" defaultRowHeight="12.75"/>
  <cols>
    <col min="1" max="1" width="0.85546875" style="862" customWidth="1"/>
    <col min="2" max="2" width="26.7109375" style="862" customWidth="1"/>
    <col min="3" max="3" width="3.28515625" style="862" customWidth="1"/>
    <col min="4" max="4" width="31.85546875" style="862" customWidth="1"/>
    <col min="5" max="5" width="10.7109375" style="862" customWidth="1"/>
    <col min="6" max="9" width="11.28515625" style="862" customWidth="1"/>
    <col min="10" max="256" width="8" style="862"/>
    <col min="257" max="257" width="0.85546875" style="862" customWidth="1"/>
    <col min="258" max="258" width="26.7109375" style="862" customWidth="1"/>
    <col min="259" max="259" width="3.28515625" style="862" customWidth="1"/>
    <col min="260" max="260" width="31.85546875" style="862" customWidth="1"/>
    <col min="261" max="261" width="10.7109375" style="862" customWidth="1"/>
    <col min="262" max="265" width="11.28515625" style="862" customWidth="1"/>
    <col min="266" max="512" width="8" style="862"/>
    <col min="513" max="513" width="0.85546875" style="862" customWidth="1"/>
    <col min="514" max="514" width="26.7109375" style="862" customWidth="1"/>
    <col min="515" max="515" width="3.28515625" style="862" customWidth="1"/>
    <col min="516" max="516" width="31.85546875" style="862" customWidth="1"/>
    <col min="517" max="517" width="10.7109375" style="862" customWidth="1"/>
    <col min="518" max="521" width="11.28515625" style="862" customWidth="1"/>
    <col min="522" max="768" width="8" style="862"/>
    <col min="769" max="769" width="0.85546875" style="862" customWidth="1"/>
    <col min="770" max="770" width="26.7109375" style="862" customWidth="1"/>
    <col min="771" max="771" width="3.28515625" style="862" customWidth="1"/>
    <col min="772" max="772" width="31.85546875" style="862" customWidth="1"/>
    <col min="773" max="773" width="10.7109375" style="862" customWidth="1"/>
    <col min="774" max="777" width="11.28515625" style="862" customWidth="1"/>
    <col min="778" max="1024" width="8" style="862"/>
    <col min="1025" max="1025" width="0.85546875" style="862" customWidth="1"/>
    <col min="1026" max="1026" width="26.7109375" style="862" customWidth="1"/>
    <col min="1027" max="1027" width="3.28515625" style="862" customWidth="1"/>
    <col min="1028" max="1028" width="31.85546875" style="862" customWidth="1"/>
    <col min="1029" max="1029" width="10.7109375" style="862" customWidth="1"/>
    <col min="1030" max="1033" width="11.28515625" style="862" customWidth="1"/>
    <col min="1034" max="1280" width="8" style="862"/>
    <col min="1281" max="1281" width="0.85546875" style="862" customWidth="1"/>
    <col min="1282" max="1282" width="26.7109375" style="862" customWidth="1"/>
    <col min="1283" max="1283" width="3.28515625" style="862" customWidth="1"/>
    <col min="1284" max="1284" width="31.85546875" style="862" customWidth="1"/>
    <col min="1285" max="1285" width="10.7109375" style="862" customWidth="1"/>
    <col min="1286" max="1289" width="11.28515625" style="862" customWidth="1"/>
    <col min="1290" max="1536" width="8" style="862"/>
    <col min="1537" max="1537" width="0.85546875" style="862" customWidth="1"/>
    <col min="1538" max="1538" width="26.7109375" style="862" customWidth="1"/>
    <col min="1539" max="1539" width="3.28515625" style="862" customWidth="1"/>
    <col min="1540" max="1540" width="31.85546875" style="862" customWidth="1"/>
    <col min="1541" max="1541" width="10.7109375" style="862" customWidth="1"/>
    <col min="1542" max="1545" width="11.28515625" style="862" customWidth="1"/>
    <col min="1546" max="1792" width="8" style="862"/>
    <col min="1793" max="1793" width="0.85546875" style="862" customWidth="1"/>
    <col min="1794" max="1794" width="26.7109375" style="862" customWidth="1"/>
    <col min="1795" max="1795" width="3.28515625" style="862" customWidth="1"/>
    <col min="1796" max="1796" width="31.85546875" style="862" customWidth="1"/>
    <col min="1797" max="1797" width="10.7109375" style="862" customWidth="1"/>
    <col min="1798" max="1801" width="11.28515625" style="862" customWidth="1"/>
    <col min="1802" max="2048" width="8" style="862"/>
    <col min="2049" max="2049" width="0.85546875" style="862" customWidth="1"/>
    <col min="2050" max="2050" width="26.7109375" style="862" customWidth="1"/>
    <col min="2051" max="2051" width="3.28515625" style="862" customWidth="1"/>
    <col min="2052" max="2052" width="31.85546875" style="862" customWidth="1"/>
    <col min="2053" max="2053" width="10.7109375" style="862" customWidth="1"/>
    <col min="2054" max="2057" width="11.28515625" style="862" customWidth="1"/>
    <col min="2058" max="2304" width="8" style="862"/>
    <col min="2305" max="2305" width="0.85546875" style="862" customWidth="1"/>
    <col min="2306" max="2306" width="26.7109375" style="862" customWidth="1"/>
    <col min="2307" max="2307" width="3.28515625" style="862" customWidth="1"/>
    <col min="2308" max="2308" width="31.85546875" style="862" customWidth="1"/>
    <col min="2309" max="2309" width="10.7109375" style="862" customWidth="1"/>
    <col min="2310" max="2313" width="11.28515625" style="862" customWidth="1"/>
    <col min="2314" max="2560" width="8" style="862"/>
    <col min="2561" max="2561" width="0.85546875" style="862" customWidth="1"/>
    <col min="2562" max="2562" width="26.7109375" style="862" customWidth="1"/>
    <col min="2563" max="2563" width="3.28515625" style="862" customWidth="1"/>
    <col min="2564" max="2564" width="31.85546875" style="862" customWidth="1"/>
    <col min="2565" max="2565" width="10.7109375" style="862" customWidth="1"/>
    <col min="2566" max="2569" width="11.28515625" style="862" customWidth="1"/>
    <col min="2570" max="2816" width="8" style="862"/>
    <col min="2817" max="2817" width="0.85546875" style="862" customWidth="1"/>
    <col min="2818" max="2818" width="26.7109375" style="862" customWidth="1"/>
    <col min="2819" max="2819" width="3.28515625" style="862" customWidth="1"/>
    <col min="2820" max="2820" width="31.85546875" style="862" customWidth="1"/>
    <col min="2821" max="2821" width="10.7109375" style="862" customWidth="1"/>
    <col min="2822" max="2825" width="11.28515625" style="862" customWidth="1"/>
    <col min="2826" max="3072" width="8" style="862"/>
    <col min="3073" max="3073" width="0.85546875" style="862" customWidth="1"/>
    <col min="3074" max="3074" width="26.7109375" style="862" customWidth="1"/>
    <col min="3075" max="3075" width="3.28515625" style="862" customWidth="1"/>
    <col min="3076" max="3076" width="31.85546875" style="862" customWidth="1"/>
    <col min="3077" max="3077" width="10.7109375" style="862" customWidth="1"/>
    <col min="3078" max="3081" width="11.28515625" style="862" customWidth="1"/>
    <col min="3082" max="3328" width="8" style="862"/>
    <col min="3329" max="3329" width="0.85546875" style="862" customWidth="1"/>
    <col min="3330" max="3330" width="26.7109375" style="862" customWidth="1"/>
    <col min="3331" max="3331" width="3.28515625" style="862" customWidth="1"/>
    <col min="3332" max="3332" width="31.85546875" style="862" customWidth="1"/>
    <col min="3333" max="3333" width="10.7109375" style="862" customWidth="1"/>
    <col min="3334" max="3337" width="11.28515625" style="862" customWidth="1"/>
    <col min="3338" max="3584" width="8" style="862"/>
    <col min="3585" max="3585" width="0.85546875" style="862" customWidth="1"/>
    <col min="3586" max="3586" width="26.7109375" style="862" customWidth="1"/>
    <col min="3587" max="3587" width="3.28515625" style="862" customWidth="1"/>
    <col min="3588" max="3588" width="31.85546875" style="862" customWidth="1"/>
    <col min="3589" max="3589" width="10.7109375" style="862" customWidth="1"/>
    <col min="3590" max="3593" width="11.28515625" style="862" customWidth="1"/>
    <col min="3594" max="3840" width="8" style="862"/>
    <col min="3841" max="3841" width="0.85546875" style="862" customWidth="1"/>
    <col min="3842" max="3842" width="26.7109375" style="862" customWidth="1"/>
    <col min="3843" max="3843" width="3.28515625" style="862" customWidth="1"/>
    <col min="3844" max="3844" width="31.85546875" style="862" customWidth="1"/>
    <col min="3845" max="3845" width="10.7109375" style="862" customWidth="1"/>
    <col min="3846" max="3849" width="11.28515625" style="862" customWidth="1"/>
    <col min="3850" max="4096" width="8" style="862"/>
    <col min="4097" max="4097" width="0.85546875" style="862" customWidth="1"/>
    <col min="4098" max="4098" width="26.7109375" style="862" customWidth="1"/>
    <col min="4099" max="4099" width="3.28515625" style="862" customWidth="1"/>
    <col min="4100" max="4100" width="31.85546875" style="862" customWidth="1"/>
    <col min="4101" max="4101" width="10.7109375" style="862" customWidth="1"/>
    <col min="4102" max="4105" width="11.28515625" style="862" customWidth="1"/>
    <col min="4106" max="4352" width="8" style="862"/>
    <col min="4353" max="4353" width="0.85546875" style="862" customWidth="1"/>
    <col min="4354" max="4354" width="26.7109375" style="862" customWidth="1"/>
    <col min="4355" max="4355" width="3.28515625" style="862" customWidth="1"/>
    <col min="4356" max="4356" width="31.85546875" style="862" customWidth="1"/>
    <col min="4357" max="4357" width="10.7109375" style="862" customWidth="1"/>
    <col min="4358" max="4361" width="11.28515625" style="862" customWidth="1"/>
    <col min="4362" max="4608" width="8" style="862"/>
    <col min="4609" max="4609" width="0.85546875" style="862" customWidth="1"/>
    <col min="4610" max="4610" width="26.7109375" style="862" customWidth="1"/>
    <col min="4611" max="4611" width="3.28515625" style="862" customWidth="1"/>
    <col min="4612" max="4612" width="31.85546875" style="862" customWidth="1"/>
    <col min="4613" max="4613" width="10.7109375" style="862" customWidth="1"/>
    <col min="4614" max="4617" width="11.28515625" style="862" customWidth="1"/>
    <col min="4618" max="4864" width="8" style="862"/>
    <col min="4865" max="4865" width="0.85546875" style="862" customWidth="1"/>
    <col min="4866" max="4866" width="26.7109375" style="862" customWidth="1"/>
    <col min="4867" max="4867" width="3.28515625" style="862" customWidth="1"/>
    <col min="4868" max="4868" width="31.85546875" style="862" customWidth="1"/>
    <col min="4869" max="4869" width="10.7109375" style="862" customWidth="1"/>
    <col min="4870" max="4873" width="11.28515625" style="862" customWidth="1"/>
    <col min="4874" max="5120" width="8" style="862"/>
    <col min="5121" max="5121" width="0.85546875" style="862" customWidth="1"/>
    <col min="5122" max="5122" width="26.7109375" style="862" customWidth="1"/>
    <col min="5123" max="5123" width="3.28515625" style="862" customWidth="1"/>
    <col min="5124" max="5124" width="31.85546875" style="862" customWidth="1"/>
    <col min="5125" max="5125" width="10.7109375" style="862" customWidth="1"/>
    <col min="5126" max="5129" width="11.28515625" style="862" customWidth="1"/>
    <col min="5130" max="5376" width="8" style="862"/>
    <col min="5377" max="5377" width="0.85546875" style="862" customWidth="1"/>
    <col min="5378" max="5378" width="26.7109375" style="862" customWidth="1"/>
    <col min="5379" max="5379" width="3.28515625" style="862" customWidth="1"/>
    <col min="5380" max="5380" width="31.85546875" style="862" customWidth="1"/>
    <col min="5381" max="5381" width="10.7109375" style="862" customWidth="1"/>
    <col min="5382" max="5385" width="11.28515625" style="862" customWidth="1"/>
    <col min="5386" max="5632" width="8" style="862"/>
    <col min="5633" max="5633" width="0.85546875" style="862" customWidth="1"/>
    <col min="5634" max="5634" width="26.7109375" style="862" customWidth="1"/>
    <col min="5635" max="5635" width="3.28515625" style="862" customWidth="1"/>
    <col min="5636" max="5636" width="31.85546875" style="862" customWidth="1"/>
    <col min="5637" max="5637" width="10.7109375" style="862" customWidth="1"/>
    <col min="5638" max="5641" width="11.28515625" style="862" customWidth="1"/>
    <col min="5642" max="5888" width="8" style="862"/>
    <col min="5889" max="5889" width="0.85546875" style="862" customWidth="1"/>
    <col min="5890" max="5890" width="26.7109375" style="862" customWidth="1"/>
    <col min="5891" max="5891" width="3.28515625" style="862" customWidth="1"/>
    <col min="5892" max="5892" width="31.85546875" style="862" customWidth="1"/>
    <col min="5893" max="5893" width="10.7109375" style="862" customWidth="1"/>
    <col min="5894" max="5897" width="11.28515625" style="862" customWidth="1"/>
    <col min="5898" max="6144" width="8" style="862"/>
    <col min="6145" max="6145" width="0.85546875" style="862" customWidth="1"/>
    <col min="6146" max="6146" width="26.7109375" style="862" customWidth="1"/>
    <col min="6147" max="6147" width="3.28515625" style="862" customWidth="1"/>
    <col min="6148" max="6148" width="31.85546875" style="862" customWidth="1"/>
    <col min="6149" max="6149" width="10.7109375" style="862" customWidth="1"/>
    <col min="6150" max="6153" width="11.28515625" style="862" customWidth="1"/>
    <col min="6154" max="6400" width="8" style="862"/>
    <col min="6401" max="6401" width="0.85546875" style="862" customWidth="1"/>
    <col min="6402" max="6402" width="26.7109375" style="862" customWidth="1"/>
    <col min="6403" max="6403" width="3.28515625" style="862" customWidth="1"/>
    <col min="6404" max="6404" width="31.85546875" style="862" customWidth="1"/>
    <col min="6405" max="6405" width="10.7109375" style="862" customWidth="1"/>
    <col min="6406" max="6409" width="11.28515625" style="862" customWidth="1"/>
    <col min="6410" max="6656" width="8" style="862"/>
    <col min="6657" max="6657" width="0.85546875" style="862" customWidth="1"/>
    <col min="6658" max="6658" width="26.7109375" style="862" customWidth="1"/>
    <col min="6659" max="6659" width="3.28515625" style="862" customWidth="1"/>
    <col min="6660" max="6660" width="31.85546875" style="862" customWidth="1"/>
    <col min="6661" max="6661" width="10.7109375" style="862" customWidth="1"/>
    <col min="6662" max="6665" width="11.28515625" style="862" customWidth="1"/>
    <col min="6666" max="6912" width="8" style="862"/>
    <col min="6913" max="6913" width="0.85546875" style="862" customWidth="1"/>
    <col min="6914" max="6914" width="26.7109375" style="862" customWidth="1"/>
    <col min="6915" max="6915" width="3.28515625" style="862" customWidth="1"/>
    <col min="6916" max="6916" width="31.85546875" style="862" customWidth="1"/>
    <col min="6917" max="6917" width="10.7109375" style="862" customWidth="1"/>
    <col min="6918" max="6921" width="11.28515625" style="862" customWidth="1"/>
    <col min="6922" max="7168" width="8" style="862"/>
    <col min="7169" max="7169" width="0.85546875" style="862" customWidth="1"/>
    <col min="7170" max="7170" width="26.7109375" style="862" customWidth="1"/>
    <col min="7171" max="7171" width="3.28515625" style="862" customWidth="1"/>
    <col min="7172" max="7172" width="31.85546875" style="862" customWidth="1"/>
    <col min="7173" max="7173" width="10.7109375" style="862" customWidth="1"/>
    <col min="7174" max="7177" width="11.28515625" style="862" customWidth="1"/>
    <col min="7178" max="7424" width="8" style="862"/>
    <col min="7425" max="7425" width="0.85546875" style="862" customWidth="1"/>
    <col min="7426" max="7426" width="26.7109375" style="862" customWidth="1"/>
    <col min="7427" max="7427" width="3.28515625" style="862" customWidth="1"/>
    <col min="7428" max="7428" width="31.85546875" style="862" customWidth="1"/>
    <col min="7429" max="7429" width="10.7109375" style="862" customWidth="1"/>
    <col min="7430" max="7433" width="11.28515625" style="862" customWidth="1"/>
    <col min="7434" max="7680" width="8" style="862"/>
    <col min="7681" max="7681" width="0.85546875" style="862" customWidth="1"/>
    <col min="7682" max="7682" width="26.7109375" style="862" customWidth="1"/>
    <col min="7683" max="7683" width="3.28515625" style="862" customWidth="1"/>
    <col min="7684" max="7684" width="31.85546875" style="862" customWidth="1"/>
    <col min="7685" max="7685" width="10.7109375" style="862" customWidth="1"/>
    <col min="7686" max="7689" width="11.28515625" style="862" customWidth="1"/>
    <col min="7690" max="7936" width="8" style="862"/>
    <col min="7937" max="7937" width="0.85546875" style="862" customWidth="1"/>
    <col min="7938" max="7938" width="26.7109375" style="862" customWidth="1"/>
    <col min="7939" max="7939" width="3.28515625" style="862" customWidth="1"/>
    <col min="7940" max="7940" width="31.85546875" style="862" customWidth="1"/>
    <col min="7941" max="7941" width="10.7109375" style="862" customWidth="1"/>
    <col min="7942" max="7945" width="11.28515625" style="862" customWidth="1"/>
    <col min="7946" max="8192" width="8" style="862"/>
    <col min="8193" max="8193" width="0.85546875" style="862" customWidth="1"/>
    <col min="8194" max="8194" width="26.7109375" style="862" customWidth="1"/>
    <col min="8195" max="8195" width="3.28515625" style="862" customWidth="1"/>
    <col min="8196" max="8196" width="31.85546875" style="862" customWidth="1"/>
    <col min="8197" max="8197" width="10.7109375" style="862" customWidth="1"/>
    <col min="8198" max="8201" width="11.28515625" style="862" customWidth="1"/>
    <col min="8202" max="8448" width="8" style="862"/>
    <col min="8449" max="8449" width="0.85546875" style="862" customWidth="1"/>
    <col min="8450" max="8450" width="26.7109375" style="862" customWidth="1"/>
    <col min="8451" max="8451" width="3.28515625" style="862" customWidth="1"/>
    <col min="8452" max="8452" width="31.85546875" style="862" customWidth="1"/>
    <col min="8453" max="8453" width="10.7109375" style="862" customWidth="1"/>
    <col min="8454" max="8457" width="11.28515625" style="862" customWidth="1"/>
    <col min="8458" max="8704" width="8" style="862"/>
    <col min="8705" max="8705" width="0.85546875" style="862" customWidth="1"/>
    <col min="8706" max="8706" width="26.7109375" style="862" customWidth="1"/>
    <col min="8707" max="8707" width="3.28515625" style="862" customWidth="1"/>
    <col min="8708" max="8708" width="31.85546875" style="862" customWidth="1"/>
    <col min="8709" max="8709" width="10.7109375" style="862" customWidth="1"/>
    <col min="8710" max="8713" width="11.28515625" style="862" customWidth="1"/>
    <col min="8714" max="8960" width="8" style="862"/>
    <col min="8961" max="8961" width="0.85546875" style="862" customWidth="1"/>
    <col min="8962" max="8962" width="26.7109375" style="862" customWidth="1"/>
    <col min="8963" max="8963" width="3.28515625" style="862" customWidth="1"/>
    <col min="8964" max="8964" width="31.85546875" style="862" customWidth="1"/>
    <col min="8965" max="8965" width="10.7109375" style="862" customWidth="1"/>
    <col min="8966" max="8969" width="11.28515625" style="862" customWidth="1"/>
    <col min="8970" max="9216" width="8" style="862"/>
    <col min="9217" max="9217" width="0.85546875" style="862" customWidth="1"/>
    <col min="9218" max="9218" width="26.7109375" style="862" customWidth="1"/>
    <col min="9219" max="9219" width="3.28515625" style="862" customWidth="1"/>
    <col min="9220" max="9220" width="31.85546875" style="862" customWidth="1"/>
    <col min="9221" max="9221" width="10.7109375" style="862" customWidth="1"/>
    <col min="9222" max="9225" width="11.28515625" style="862" customWidth="1"/>
    <col min="9226" max="9472" width="8" style="862"/>
    <col min="9473" max="9473" width="0.85546875" style="862" customWidth="1"/>
    <col min="9474" max="9474" width="26.7109375" style="862" customWidth="1"/>
    <col min="9475" max="9475" width="3.28515625" style="862" customWidth="1"/>
    <col min="9476" max="9476" width="31.85546875" style="862" customWidth="1"/>
    <col min="9477" max="9477" width="10.7109375" style="862" customWidth="1"/>
    <col min="9478" max="9481" width="11.28515625" style="862" customWidth="1"/>
    <col min="9482" max="9728" width="8" style="862"/>
    <col min="9729" max="9729" width="0.85546875" style="862" customWidth="1"/>
    <col min="9730" max="9730" width="26.7109375" style="862" customWidth="1"/>
    <col min="9731" max="9731" width="3.28515625" style="862" customWidth="1"/>
    <col min="9732" max="9732" width="31.85546875" style="862" customWidth="1"/>
    <col min="9733" max="9733" width="10.7109375" style="862" customWidth="1"/>
    <col min="9734" max="9737" width="11.28515625" style="862" customWidth="1"/>
    <col min="9738" max="9984" width="8" style="862"/>
    <col min="9985" max="9985" width="0.85546875" style="862" customWidth="1"/>
    <col min="9986" max="9986" width="26.7109375" style="862" customWidth="1"/>
    <col min="9987" max="9987" width="3.28515625" style="862" customWidth="1"/>
    <col min="9988" max="9988" width="31.85546875" style="862" customWidth="1"/>
    <col min="9989" max="9989" width="10.7109375" style="862" customWidth="1"/>
    <col min="9990" max="9993" width="11.28515625" style="862" customWidth="1"/>
    <col min="9994" max="10240" width="8" style="862"/>
    <col min="10241" max="10241" width="0.85546875" style="862" customWidth="1"/>
    <col min="10242" max="10242" width="26.7109375" style="862" customWidth="1"/>
    <col min="10243" max="10243" width="3.28515625" style="862" customWidth="1"/>
    <col min="10244" max="10244" width="31.85546875" style="862" customWidth="1"/>
    <col min="10245" max="10245" width="10.7109375" style="862" customWidth="1"/>
    <col min="10246" max="10249" width="11.28515625" style="862" customWidth="1"/>
    <col min="10250" max="10496" width="8" style="862"/>
    <col min="10497" max="10497" width="0.85546875" style="862" customWidth="1"/>
    <col min="10498" max="10498" width="26.7109375" style="862" customWidth="1"/>
    <col min="10499" max="10499" width="3.28515625" style="862" customWidth="1"/>
    <col min="10500" max="10500" width="31.85546875" style="862" customWidth="1"/>
    <col min="10501" max="10501" width="10.7109375" style="862" customWidth="1"/>
    <col min="10502" max="10505" width="11.28515625" style="862" customWidth="1"/>
    <col min="10506" max="10752" width="8" style="862"/>
    <col min="10753" max="10753" width="0.85546875" style="862" customWidth="1"/>
    <col min="10754" max="10754" width="26.7109375" style="862" customWidth="1"/>
    <col min="10755" max="10755" width="3.28515625" style="862" customWidth="1"/>
    <col min="10756" max="10756" width="31.85546875" style="862" customWidth="1"/>
    <col min="10757" max="10757" width="10.7109375" style="862" customWidth="1"/>
    <col min="10758" max="10761" width="11.28515625" style="862" customWidth="1"/>
    <col min="10762" max="11008" width="8" style="862"/>
    <col min="11009" max="11009" width="0.85546875" style="862" customWidth="1"/>
    <col min="11010" max="11010" width="26.7109375" style="862" customWidth="1"/>
    <col min="11011" max="11011" width="3.28515625" style="862" customWidth="1"/>
    <col min="11012" max="11012" width="31.85546875" style="862" customWidth="1"/>
    <col min="11013" max="11013" width="10.7109375" style="862" customWidth="1"/>
    <col min="11014" max="11017" width="11.28515625" style="862" customWidth="1"/>
    <col min="11018" max="11264" width="8" style="862"/>
    <col min="11265" max="11265" width="0.85546875" style="862" customWidth="1"/>
    <col min="11266" max="11266" width="26.7109375" style="862" customWidth="1"/>
    <col min="11267" max="11267" width="3.28515625" style="862" customWidth="1"/>
    <col min="11268" max="11268" width="31.85546875" style="862" customWidth="1"/>
    <col min="11269" max="11269" width="10.7109375" style="862" customWidth="1"/>
    <col min="11270" max="11273" width="11.28515625" style="862" customWidth="1"/>
    <col min="11274" max="11520" width="8" style="862"/>
    <col min="11521" max="11521" width="0.85546875" style="862" customWidth="1"/>
    <col min="11522" max="11522" width="26.7109375" style="862" customWidth="1"/>
    <col min="11523" max="11523" width="3.28515625" style="862" customWidth="1"/>
    <col min="11524" max="11524" width="31.85546875" style="862" customWidth="1"/>
    <col min="11525" max="11525" width="10.7109375" style="862" customWidth="1"/>
    <col min="11526" max="11529" width="11.28515625" style="862" customWidth="1"/>
    <col min="11530" max="11776" width="8" style="862"/>
    <col min="11777" max="11777" width="0.85546875" style="862" customWidth="1"/>
    <col min="11778" max="11778" width="26.7109375" style="862" customWidth="1"/>
    <col min="11779" max="11779" width="3.28515625" style="862" customWidth="1"/>
    <col min="11780" max="11780" width="31.85546875" style="862" customWidth="1"/>
    <col min="11781" max="11781" width="10.7109375" style="862" customWidth="1"/>
    <col min="11782" max="11785" width="11.28515625" style="862" customWidth="1"/>
    <col min="11786" max="12032" width="8" style="862"/>
    <col min="12033" max="12033" width="0.85546875" style="862" customWidth="1"/>
    <col min="12034" max="12034" width="26.7109375" style="862" customWidth="1"/>
    <col min="12035" max="12035" width="3.28515625" style="862" customWidth="1"/>
    <col min="12036" max="12036" width="31.85546875" style="862" customWidth="1"/>
    <col min="12037" max="12037" width="10.7109375" style="862" customWidth="1"/>
    <col min="12038" max="12041" width="11.28515625" style="862" customWidth="1"/>
    <col min="12042" max="12288" width="8" style="862"/>
    <col min="12289" max="12289" width="0.85546875" style="862" customWidth="1"/>
    <col min="12290" max="12290" width="26.7109375" style="862" customWidth="1"/>
    <col min="12291" max="12291" width="3.28515625" style="862" customWidth="1"/>
    <col min="12292" max="12292" width="31.85546875" style="862" customWidth="1"/>
    <col min="12293" max="12293" width="10.7109375" style="862" customWidth="1"/>
    <col min="12294" max="12297" width="11.28515625" style="862" customWidth="1"/>
    <col min="12298" max="12544" width="8" style="862"/>
    <col min="12545" max="12545" width="0.85546875" style="862" customWidth="1"/>
    <col min="12546" max="12546" width="26.7109375" style="862" customWidth="1"/>
    <col min="12547" max="12547" width="3.28515625" style="862" customWidth="1"/>
    <col min="12548" max="12548" width="31.85546875" style="862" customWidth="1"/>
    <col min="12549" max="12549" width="10.7109375" style="862" customWidth="1"/>
    <col min="12550" max="12553" width="11.28515625" style="862" customWidth="1"/>
    <col min="12554" max="12800" width="8" style="862"/>
    <col min="12801" max="12801" width="0.85546875" style="862" customWidth="1"/>
    <col min="12802" max="12802" width="26.7109375" style="862" customWidth="1"/>
    <col min="12803" max="12803" width="3.28515625" style="862" customWidth="1"/>
    <col min="12804" max="12804" width="31.85546875" style="862" customWidth="1"/>
    <col min="12805" max="12805" width="10.7109375" style="862" customWidth="1"/>
    <col min="12806" max="12809" width="11.28515625" style="862" customWidth="1"/>
    <col min="12810" max="13056" width="8" style="862"/>
    <col min="13057" max="13057" width="0.85546875" style="862" customWidth="1"/>
    <col min="13058" max="13058" width="26.7109375" style="862" customWidth="1"/>
    <col min="13059" max="13059" width="3.28515625" style="862" customWidth="1"/>
    <col min="13060" max="13060" width="31.85546875" style="862" customWidth="1"/>
    <col min="13061" max="13061" width="10.7109375" style="862" customWidth="1"/>
    <col min="13062" max="13065" width="11.28515625" style="862" customWidth="1"/>
    <col min="13066" max="13312" width="8" style="862"/>
    <col min="13313" max="13313" width="0.85546875" style="862" customWidth="1"/>
    <col min="13314" max="13314" width="26.7109375" style="862" customWidth="1"/>
    <col min="13315" max="13315" width="3.28515625" style="862" customWidth="1"/>
    <col min="13316" max="13316" width="31.85546875" style="862" customWidth="1"/>
    <col min="13317" max="13317" width="10.7109375" style="862" customWidth="1"/>
    <col min="13318" max="13321" width="11.28515625" style="862" customWidth="1"/>
    <col min="13322" max="13568" width="8" style="862"/>
    <col min="13569" max="13569" width="0.85546875" style="862" customWidth="1"/>
    <col min="13570" max="13570" width="26.7109375" style="862" customWidth="1"/>
    <col min="13571" max="13571" width="3.28515625" style="862" customWidth="1"/>
    <col min="13572" max="13572" width="31.85546875" style="862" customWidth="1"/>
    <col min="13573" max="13573" width="10.7109375" style="862" customWidth="1"/>
    <col min="13574" max="13577" width="11.28515625" style="862" customWidth="1"/>
    <col min="13578" max="13824" width="8" style="862"/>
    <col min="13825" max="13825" width="0.85546875" style="862" customWidth="1"/>
    <col min="13826" max="13826" width="26.7109375" style="862" customWidth="1"/>
    <col min="13827" max="13827" width="3.28515625" style="862" customWidth="1"/>
    <col min="13828" max="13828" width="31.85546875" style="862" customWidth="1"/>
    <col min="13829" max="13829" width="10.7109375" style="862" customWidth="1"/>
    <col min="13830" max="13833" width="11.28515625" style="862" customWidth="1"/>
    <col min="13834" max="14080" width="8" style="862"/>
    <col min="14081" max="14081" width="0.85546875" style="862" customWidth="1"/>
    <col min="14082" max="14082" width="26.7109375" style="862" customWidth="1"/>
    <col min="14083" max="14083" width="3.28515625" style="862" customWidth="1"/>
    <col min="14084" max="14084" width="31.85546875" style="862" customWidth="1"/>
    <col min="14085" max="14085" width="10.7109375" style="862" customWidth="1"/>
    <col min="14086" max="14089" width="11.28515625" style="862" customWidth="1"/>
    <col min="14090" max="14336" width="8" style="862"/>
    <col min="14337" max="14337" width="0.85546875" style="862" customWidth="1"/>
    <col min="14338" max="14338" width="26.7109375" style="862" customWidth="1"/>
    <col min="14339" max="14339" width="3.28515625" style="862" customWidth="1"/>
    <col min="14340" max="14340" width="31.85546875" style="862" customWidth="1"/>
    <col min="14341" max="14341" width="10.7109375" style="862" customWidth="1"/>
    <col min="14342" max="14345" width="11.28515625" style="862" customWidth="1"/>
    <col min="14346" max="14592" width="8" style="862"/>
    <col min="14593" max="14593" width="0.85546875" style="862" customWidth="1"/>
    <col min="14594" max="14594" width="26.7109375" style="862" customWidth="1"/>
    <col min="14595" max="14595" width="3.28515625" style="862" customWidth="1"/>
    <col min="14596" max="14596" width="31.85546875" style="862" customWidth="1"/>
    <col min="14597" max="14597" width="10.7109375" style="862" customWidth="1"/>
    <col min="14598" max="14601" width="11.28515625" style="862" customWidth="1"/>
    <col min="14602" max="14848" width="8" style="862"/>
    <col min="14849" max="14849" width="0.85546875" style="862" customWidth="1"/>
    <col min="14850" max="14850" width="26.7109375" style="862" customWidth="1"/>
    <col min="14851" max="14851" width="3.28515625" style="862" customWidth="1"/>
    <col min="14852" max="14852" width="31.85546875" style="862" customWidth="1"/>
    <col min="14853" max="14853" width="10.7109375" style="862" customWidth="1"/>
    <col min="14854" max="14857" width="11.28515625" style="862" customWidth="1"/>
    <col min="14858" max="15104" width="8" style="862"/>
    <col min="15105" max="15105" width="0.85546875" style="862" customWidth="1"/>
    <col min="15106" max="15106" width="26.7109375" style="862" customWidth="1"/>
    <col min="15107" max="15107" width="3.28515625" style="862" customWidth="1"/>
    <col min="15108" max="15108" width="31.85546875" style="862" customWidth="1"/>
    <col min="15109" max="15109" width="10.7109375" style="862" customWidth="1"/>
    <col min="15110" max="15113" width="11.28515625" style="862" customWidth="1"/>
    <col min="15114" max="15360" width="8" style="862"/>
    <col min="15361" max="15361" width="0.85546875" style="862" customWidth="1"/>
    <col min="15362" max="15362" width="26.7109375" style="862" customWidth="1"/>
    <col min="15363" max="15363" width="3.28515625" style="862" customWidth="1"/>
    <col min="15364" max="15364" width="31.85546875" style="862" customWidth="1"/>
    <col min="15365" max="15365" width="10.7109375" style="862" customWidth="1"/>
    <col min="15366" max="15369" width="11.28515625" style="862" customWidth="1"/>
    <col min="15370" max="15616" width="8" style="862"/>
    <col min="15617" max="15617" width="0.85546875" style="862" customWidth="1"/>
    <col min="15618" max="15618" width="26.7109375" style="862" customWidth="1"/>
    <col min="15619" max="15619" width="3.28515625" style="862" customWidth="1"/>
    <col min="15620" max="15620" width="31.85546875" style="862" customWidth="1"/>
    <col min="15621" max="15621" width="10.7109375" style="862" customWidth="1"/>
    <col min="15622" max="15625" width="11.28515625" style="862" customWidth="1"/>
    <col min="15626" max="15872" width="8" style="862"/>
    <col min="15873" max="15873" width="0.85546875" style="862" customWidth="1"/>
    <col min="15874" max="15874" width="26.7109375" style="862" customWidth="1"/>
    <col min="15875" max="15875" width="3.28515625" style="862" customWidth="1"/>
    <col min="15876" max="15876" width="31.85546875" style="862" customWidth="1"/>
    <col min="15877" max="15877" width="10.7109375" style="862" customWidth="1"/>
    <col min="15878" max="15881" width="11.28515625" style="862" customWidth="1"/>
    <col min="15882" max="16128" width="8" style="862"/>
    <col min="16129" max="16129" width="0.85546875" style="862" customWidth="1"/>
    <col min="16130" max="16130" width="26.7109375" style="862" customWidth="1"/>
    <col min="16131" max="16131" width="3.28515625" style="862" customWidth="1"/>
    <col min="16132" max="16132" width="31.85546875" style="862" customWidth="1"/>
    <col min="16133" max="16133" width="10.7109375" style="862" customWidth="1"/>
    <col min="16134" max="16137" width="11.28515625" style="862" customWidth="1"/>
    <col min="16138" max="16384" width="8" style="862"/>
  </cols>
  <sheetData>
    <row r="1" spans="1:16" ht="3.75" customHeight="1">
      <c r="A1" s="861"/>
      <c r="B1" s="861"/>
      <c r="C1" s="861"/>
      <c r="D1" s="861"/>
      <c r="E1" s="861"/>
      <c r="F1" s="861"/>
      <c r="G1" s="861"/>
      <c r="H1" s="861"/>
      <c r="I1" s="861"/>
      <c r="J1" s="861"/>
      <c r="K1" s="861"/>
      <c r="L1" s="861"/>
    </row>
    <row r="2" spans="1:16" ht="33.75" customHeight="1" thickBot="1">
      <c r="A2" s="861"/>
      <c r="B2" s="861"/>
      <c r="C2" s="863"/>
      <c r="D2" s="863"/>
      <c r="E2" s="863"/>
      <c r="F2" s="863"/>
      <c r="G2" s="863"/>
      <c r="H2" s="863"/>
      <c r="I2" s="863"/>
      <c r="J2" s="863"/>
      <c r="K2" s="863"/>
      <c r="L2" s="861"/>
    </row>
    <row r="3" spans="1:16" ht="13.5" thickTop="1">
      <c r="A3" s="861"/>
      <c r="B3" s="864"/>
      <c r="C3" s="865"/>
      <c r="D3" s="865"/>
      <c r="E3" s="865"/>
      <c r="F3" s="865"/>
      <c r="G3" s="865"/>
      <c r="H3" s="865"/>
      <c r="I3" s="865"/>
      <c r="J3" s="865"/>
      <c r="K3" s="865"/>
      <c r="L3" s="866"/>
    </row>
    <row r="4" spans="1:16" ht="15.75">
      <c r="A4" s="861"/>
      <c r="B4" s="864"/>
      <c r="C4" s="865"/>
      <c r="D4" s="867"/>
      <c r="E4" s="865"/>
      <c r="F4" s="865"/>
      <c r="G4" s="865"/>
      <c r="H4" s="865"/>
      <c r="I4" s="865"/>
      <c r="J4" s="865"/>
      <c r="K4" s="865"/>
      <c r="L4" s="866"/>
    </row>
    <row r="5" spans="1:16" ht="20.25">
      <c r="A5" s="861"/>
      <c r="B5" s="864"/>
      <c r="C5" s="865"/>
      <c r="D5" s="868"/>
      <c r="E5" s="869"/>
      <c r="F5" s="865"/>
      <c r="G5" s="865"/>
      <c r="H5" s="865"/>
      <c r="I5" s="865"/>
      <c r="J5" s="865"/>
      <c r="K5" s="865"/>
      <c r="L5" s="866"/>
    </row>
    <row r="6" spans="1:16">
      <c r="A6" s="861"/>
      <c r="B6" s="864"/>
      <c r="C6" s="865"/>
      <c r="D6" s="870"/>
      <c r="E6" s="869"/>
      <c r="F6" s="871"/>
      <c r="G6" s="865"/>
      <c r="H6" s="865"/>
      <c r="I6" s="865"/>
      <c r="J6" s="865"/>
      <c r="K6" s="865"/>
      <c r="L6" s="866"/>
    </row>
    <row r="7" spans="1:16">
      <c r="A7" s="861"/>
      <c r="B7" s="864"/>
      <c r="C7" s="865"/>
      <c r="D7" s="870"/>
      <c r="E7" s="865"/>
      <c r="F7" s="865"/>
      <c r="G7" s="865"/>
      <c r="H7" s="865"/>
      <c r="I7" s="865"/>
      <c r="J7" s="865"/>
      <c r="K7" s="865"/>
      <c r="L7" s="866"/>
    </row>
    <row r="8" spans="1:16">
      <c r="A8" s="861"/>
      <c r="B8" s="864"/>
      <c r="C8" s="865"/>
      <c r="D8" s="870"/>
      <c r="E8" s="865"/>
      <c r="F8" s="865"/>
      <c r="G8" s="865"/>
      <c r="H8" s="865"/>
      <c r="I8" s="865"/>
      <c r="J8" s="865"/>
      <c r="K8" s="865"/>
      <c r="L8" s="866"/>
    </row>
    <row r="9" spans="1:16">
      <c r="A9" s="861"/>
      <c r="B9" s="864"/>
      <c r="C9" s="865"/>
      <c r="D9" s="870"/>
      <c r="E9" s="865"/>
      <c r="F9" s="865"/>
      <c r="G9" s="865"/>
      <c r="H9" s="865"/>
      <c r="I9" s="865"/>
      <c r="J9" s="865"/>
      <c r="K9" s="865"/>
      <c r="L9" s="866"/>
    </row>
    <row r="10" spans="1:16" ht="18">
      <c r="A10" s="861"/>
      <c r="B10" s="864"/>
      <c r="C10" s="865"/>
      <c r="D10" s="870"/>
      <c r="E10" s="894" t="str">
        <f>REPT('BASIC CLIENT INFO'!B2,1)</f>
        <v/>
      </c>
      <c r="F10" s="865"/>
      <c r="G10" s="865"/>
      <c r="H10" s="865"/>
      <c r="I10" s="865"/>
      <c r="J10" s="865"/>
      <c r="K10" s="865"/>
      <c r="L10" s="866"/>
    </row>
    <row r="11" spans="1:16" ht="18">
      <c r="A11" s="861"/>
      <c r="B11" s="864"/>
      <c r="C11" s="865"/>
      <c r="D11" s="872"/>
      <c r="E11" s="893" t="str">
        <f>REPT('BASIC CLIENT INFO'!B3,1)</f>
        <v>Survey #</v>
      </c>
      <c r="F11" s="892" t="str">
        <f>REPT('BASIC CLIENT INFO'!D3,1)</f>
        <v/>
      </c>
      <c r="G11" s="872"/>
      <c r="H11" s="872"/>
      <c r="I11" s="872"/>
      <c r="J11" s="872"/>
      <c r="K11" s="865"/>
      <c r="L11" s="866"/>
      <c r="M11" s="1313" t="s">
        <v>953</v>
      </c>
      <c r="N11" s="1313"/>
      <c r="O11" s="1313"/>
      <c r="P11" s="1313"/>
    </row>
    <row r="12" spans="1:16">
      <c r="A12" s="861"/>
      <c r="B12" s="864"/>
      <c r="C12" s="865"/>
      <c r="D12" s="872"/>
      <c r="E12" s="872"/>
      <c r="F12" s="872"/>
      <c r="G12" s="872"/>
      <c r="H12" s="872"/>
      <c r="I12" s="872"/>
      <c r="J12" s="872"/>
      <c r="K12" s="865"/>
      <c r="L12" s="866"/>
    </row>
    <row r="13" spans="1:16" ht="15">
      <c r="A13" s="861"/>
      <c r="B13" s="864"/>
      <c r="C13" s="865"/>
      <c r="D13" s="860" t="s">
        <v>889</v>
      </c>
      <c r="E13" s="872"/>
      <c r="F13" s="872"/>
      <c r="G13" s="872"/>
      <c r="H13" s="872"/>
      <c r="I13" s="872"/>
      <c r="J13" s="872"/>
      <c r="K13" s="865"/>
      <c r="L13" s="866"/>
    </row>
    <row r="14" spans="1:16" ht="19.5">
      <c r="A14" s="861"/>
      <c r="B14" s="864"/>
      <c r="C14" s="865"/>
      <c r="D14" s="882"/>
      <c r="E14" s="883"/>
      <c r="F14" s="883"/>
      <c r="G14" s="883"/>
      <c r="H14" s="883"/>
      <c r="I14" s="883"/>
      <c r="J14" s="883"/>
      <c r="K14" s="865"/>
      <c r="L14" s="866"/>
    </row>
    <row r="15" spans="1:16" ht="15.75">
      <c r="A15" s="861"/>
      <c r="B15" s="864"/>
      <c r="C15" s="865"/>
      <c r="D15" s="867"/>
      <c r="E15" s="865"/>
      <c r="F15" s="865"/>
      <c r="G15" s="865"/>
      <c r="H15" s="865"/>
      <c r="I15" s="865"/>
      <c r="J15" s="865"/>
      <c r="K15" s="865"/>
      <c r="L15" s="866"/>
    </row>
    <row r="16" spans="1:16">
      <c r="A16" s="861"/>
      <c r="B16" s="864"/>
      <c r="C16" s="865"/>
      <c r="D16" s="875" t="s">
        <v>925</v>
      </c>
      <c r="E16" s="865"/>
      <c r="F16" s="876" t="s">
        <v>958</v>
      </c>
      <c r="G16" s="876" t="s">
        <v>958</v>
      </c>
      <c r="H16" s="876" t="s">
        <v>958</v>
      </c>
      <c r="I16" s="876" t="s">
        <v>958</v>
      </c>
      <c r="J16" s="865"/>
      <c r="K16" s="865"/>
      <c r="L16" s="866"/>
    </row>
    <row r="17" spans="1:12">
      <c r="A17" s="861"/>
      <c r="B17" s="864"/>
      <c r="C17" s="865"/>
      <c r="D17" s="875"/>
      <c r="E17" s="865"/>
      <c r="F17" s="877" t="str">
        <f>REPT('P&amp;L COMPARISONS'!B5,1)</f>
        <v>2025</v>
      </c>
      <c r="G17" s="877">
        <f>SUM(F17-1)</f>
        <v>2024</v>
      </c>
      <c r="H17" s="877">
        <f>SUM(G17-1)</f>
        <v>2023</v>
      </c>
      <c r="I17" s="877">
        <f>SUM(H17-1)</f>
        <v>2022</v>
      </c>
      <c r="J17" s="865"/>
      <c r="K17" s="865"/>
      <c r="L17" s="866"/>
    </row>
    <row r="18" spans="1:12">
      <c r="A18" s="861"/>
      <c r="B18" s="864"/>
      <c r="C18" s="865"/>
      <c r="D18" s="865" t="s">
        <v>926</v>
      </c>
      <c r="E18" s="865"/>
      <c r="F18" s="895" t="str">
        <f>REPT('P&amp;L COMPARISONS'!B8,1)</f>
        <v>0</v>
      </c>
      <c r="G18" s="895" t="str">
        <f>REPT('P&amp;L COMPARISONS'!E8,1)</f>
        <v>0</v>
      </c>
      <c r="H18" s="895" t="str">
        <f>REPT('P&amp;L COMPARISONS'!H8,1)</f>
        <v>0</v>
      </c>
      <c r="I18" s="895" t="str">
        <f>REPT('P&amp;L COMPARISONS'!K8,1)</f>
        <v>0</v>
      </c>
      <c r="J18" s="865"/>
      <c r="K18" s="865"/>
      <c r="L18" s="866"/>
    </row>
    <row r="19" spans="1:12">
      <c r="A19" s="861"/>
      <c r="B19" s="864"/>
      <c r="C19" s="865"/>
      <c r="D19" s="865" t="s">
        <v>941</v>
      </c>
      <c r="E19" s="865"/>
      <c r="F19" s="895" t="str">
        <f>REPT('P&amp;L COMPARISONS'!B15,1)</f>
        <v>209272</v>
      </c>
      <c r="G19" s="895" t="str">
        <f>REPT('P&amp;L COMPARISONS'!E15,1)</f>
        <v>0</v>
      </c>
      <c r="H19" s="895" t="str">
        <f>REPT('P&amp;L COMPARISONS'!H15,1)</f>
        <v>0</v>
      </c>
      <c r="I19" s="895" t="str">
        <f>REPT('P&amp;L COMPARISONS'!K15,1)</f>
        <v>0</v>
      </c>
      <c r="J19" s="865"/>
      <c r="K19" s="865"/>
      <c r="L19" s="866"/>
    </row>
    <row r="20" spans="1:12">
      <c r="A20" s="861"/>
      <c r="B20" s="864"/>
      <c r="C20" s="865"/>
      <c r="D20" s="865" t="s">
        <v>925</v>
      </c>
      <c r="E20" s="865" t="s">
        <v>850</v>
      </c>
      <c r="F20" s="907" t="e">
        <f>(F18-F19)/F18</f>
        <v>#DIV/0!</v>
      </c>
      <c r="G20" s="907" t="e">
        <f>(G18-G19)/G18</f>
        <v>#DIV/0!</v>
      </c>
      <c r="H20" s="907" t="e">
        <f>(H18-H19)/H18</f>
        <v>#DIV/0!</v>
      </c>
      <c r="I20" s="907" t="e">
        <f>(I18-I19)/I18</f>
        <v>#DIV/0!</v>
      </c>
      <c r="J20" s="865"/>
      <c r="K20" s="865"/>
      <c r="L20" s="866"/>
    </row>
    <row r="21" spans="1:12">
      <c r="A21" s="861"/>
      <c r="B21" s="864"/>
      <c r="C21" s="865"/>
      <c r="D21" s="865"/>
      <c r="E21" s="865"/>
      <c r="F21" s="886"/>
      <c r="G21" s="886"/>
      <c r="H21" s="886"/>
      <c r="I21" s="886"/>
      <c r="J21" s="865"/>
      <c r="K21" s="865"/>
      <c r="L21" s="866"/>
    </row>
    <row r="22" spans="1:12">
      <c r="A22" s="861"/>
      <c r="B22" s="864"/>
      <c r="C22" s="865"/>
      <c r="D22" s="865"/>
      <c r="E22" s="865"/>
      <c r="F22" s="865"/>
      <c r="G22" s="865"/>
      <c r="H22" s="865"/>
      <c r="I22" s="865"/>
      <c r="J22" s="865"/>
      <c r="K22" s="865"/>
      <c r="L22" s="866"/>
    </row>
    <row r="23" spans="1:12">
      <c r="A23" s="861"/>
      <c r="B23" s="864"/>
      <c r="C23" s="865"/>
      <c r="D23" s="865"/>
      <c r="E23" s="865"/>
      <c r="F23" s="865"/>
      <c r="G23" s="865"/>
      <c r="H23" s="865"/>
      <c r="I23" s="865"/>
      <c r="J23" s="865"/>
      <c r="K23" s="865"/>
      <c r="L23" s="866"/>
    </row>
    <row r="24" spans="1:12">
      <c r="A24" s="861"/>
      <c r="B24" s="864"/>
      <c r="C24" s="865"/>
      <c r="D24" s="865"/>
      <c r="E24" s="865"/>
      <c r="F24" s="865"/>
      <c r="G24" s="865"/>
      <c r="H24" s="865"/>
      <c r="I24" s="865"/>
      <c r="J24" s="865"/>
      <c r="K24" s="865"/>
      <c r="L24" s="866"/>
    </row>
    <row r="25" spans="1:12">
      <c r="A25" s="861"/>
      <c r="B25" s="864"/>
      <c r="C25" s="865"/>
      <c r="D25" s="865"/>
      <c r="E25" s="865"/>
      <c r="F25" s="865"/>
      <c r="G25" s="865"/>
      <c r="H25" s="865"/>
      <c r="I25" s="865"/>
      <c r="J25" s="865"/>
      <c r="K25" s="865"/>
      <c r="L25" s="866"/>
    </row>
    <row r="26" spans="1:12">
      <c r="A26" s="861"/>
      <c r="B26" s="864"/>
      <c r="C26" s="865"/>
      <c r="D26" s="865"/>
      <c r="E26" s="865"/>
      <c r="F26" s="865"/>
      <c r="G26" s="865"/>
      <c r="H26" s="865"/>
      <c r="I26" s="865"/>
      <c r="J26" s="865"/>
      <c r="K26" s="865"/>
      <c r="L26" s="866"/>
    </row>
    <row r="27" spans="1:12">
      <c r="A27" s="861"/>
      <c r="B27" s="864"/>
      <c r="C27" s="865"/>
      <c r="D27" s="865"/>
      <c r="E27" s="865"/>
      <c r="F27" s="865"/>
      <c r="G27" s="865"/>
      <c r="H27" s="865"/>
      <c r="I27" s="865"/>
      <c r="J27" s="865"/>
      <c r="K27" s="865"/>
      <c r="L27" s="866"/>
    </row>
    <row r="28" spans="1:12">
      <c r="A28" s="861"/>
      <c r="B28" s="864"/>
      <c r="C28" s="865"/>
      <c r="D28" s="865"/>
      <c r="E28" s="865"/>
      <c r="F28" s="865"/>
      <c r="G28" s="865"/>
      <c r="H28" s="865"/>
      <c r="I28" s="865"/>
      <c r="J28" s="865"/>
      <c r="K28" s="865"/>
      <c r="L28" s="866"/>
    </row>
    <row r="29" spans="1:12">
      <c r="A29" s="861"/>
      <c r="B29" s="864"/>
      <c r="C29" s="865"/>
      <c r="D29" s="865"/>
      <c r="E29" s="865"/>
      <c r="F29" s="865"/>
      <c r="G29" s="865"/>
      <c r="H29" s="865"/>
      <c r="I29" s="865"/>
      <c r="J29" s="865"/>
      <c r="K29" s="865"/>
      <c r="L29" s="866"/>
    </row>
    <row r="30" spans="1:12">
      <c r="A30" s="861"/>
      <c r="B30" s="864"/>
      <c r="C30" s="865"/>
      <c r="D30" s="865"/>
      <c r="E30" s="865"/>
      <c r="F30" s="865"/>
      <c r="G30" s="865"/>
      <c r="H30" s="865"/>
      <c r="I30" s="865"/>
      <c r="J30" s="865"/>
      <c r="K30" s="865"/>
      <c r="L30" s="866"/>
    </row>
    <row r="31" spans="1:12">
      <c r="A31" s="861"/>
      <c r="B31" s="864"/>
      <c r="C31" s="865"/>
      <c r="D31" s="865"/>
      <c r="E31" s="865"/>
      <c r="F31" s="865"/>
      <c r="G31" s="865"/>
      <c r="H31" s="865"/>
      <c r="I31" s="865"/>
      <c r="J31" s="865"/>
      <c r="K31" s="865"/>
      <c r="L31" s="866"/>
    </row>
    <row r="32" spans="1:12">
      <c r="A32" s="861"/>
      <c r="B32" s="864"/>
      <c r="C32" s="865"/>
      <c r="D32" s="865"/>
      <c r="E32" s="865"/>
      <c r="F32" s="865"/>
      <c r="G32" s="865"/>
      <c r="H32" s="865"/>
      <c r="I32" s="865"/>
      <c r="J32" s="865"/>
      <c r="K32" s="865"/>
      <c r="L32" s="866"/>
    </row>
    <row r="33" spans="1:12">
      <c r="A33" s="861"/>
      <c r="B33" s="864"/>
      <c r="C33" s="865"/>
      <c r="D33" s="865"/>
      <c r="E33" s="865"/>
      <c r="F33" s="865"/>
      <c r="G33" s="865"/>
      <c r="H33" s="865"/>
      <c r="I33" s="865"/>
      <c r="J33" s="865"/>
      <c r="K33" s="865"/>
      <c r="L33" s="866"/>
    </row>
    <row r="34" spans="1:12">
      <c r="A34" s="861"/>
      <c r="B34" s="864"/>
      <c r="C34" s="865"/>
      <c r="D34" s="865"/>
      <c r="E34" s="865"/>
      <c r="F34" s="865"/>
      <c r="G34" s="865"/>
      <c r="H34" s="865"/>
      <c r="I34" s="865"/>
      <c r="J34" s="865"/>
      <c r="K34" s="865"/>
      <c r="L34" s="866"/>
    </row>
    <row r="35" spans="1:12">
      <c r="A35" s="861"/>
      <c r="B35" s="864"/>
      <c r="C35" s="865"/>
      <c r="D35" s="865"/>
      <c r="E35" s="865"/>
      <c r="F35" s="865"/>
      <c r="G35" s="865"/>
      <c r="H35" s="865"/>
      <c r="I35" s="865"/>
      <c r="J35" s="865"/>
      <c r="K35" s="865"/>
      <c r="L35" s="866"/>
    </row>
    <row r="36" spans="1:12">
      <c r="A36" s="861"/>
      <c r="B36" s="864"/>
      <c r="C36" s="865"/>
      <c r="D36" s="865"/>
      <c r="E36" s="865"/>
      <c r="F36" s="865"/>
      <c r="G36" s="865"/>
      <c r="H36" s="865"/>
      <c r="I36" s="865"/>
      <c r="J36" s="865"/>
      <c r="K36" s="865"/>
      <c r="L36" s="866"/>
    </row>
    <row r="37" spans="1:12">
      <c r="A37" s="861"/>
      <c r="B37" s="864"/>
      <c r="C37" s="865"/>
      <c r="D37" s="865"/>
      <c r="E37" s="865"/>
      <c r="F37" s="865"/>
      <c r="G37" s="865"/>
      <c r="H37" s="865"/>
      <c r="I37" s="865"/>
      <c r="J37" s="865"/>
      <c r="K37" s="865"/>
      <c r="L37" s="866"/>
    </row>
    <row r="38" spans="1:12">
      <c r="A38" s="861"/>
      <c r="B38" s="864"/>
      <c r="C38" s="865"/>
      <c r="D38" s="865"/>
      <c r="E38" s="865"/>
      <c r="F38" s="865"/>
      <c r="G38" s="865"/>
      <c r="H38" s="865"/>
      <c r="I38" s="865"/>
      <c r="J38" s="865"/>
      <c r="K38" s="865"/>
      <c r="L38" s="866"/>
    </row>
    <row r="39" spans="1:12">
      <c r="A39" s="861"/>
      <c r="B39" s="864"/>
      <c r="C39" s="865"/>
      <c r="D39" s="865"/>
      <c r="E39" s="865"/>
      <c r="F39" s="865"/>
      <c r="G39" s="865"/>
      <c r="H39" s="865"/>
      <c r="I39" s="865"/>
      <c r="J39" s="865"/>
      <c r="K39" s="865"/>
      <c r="L39" s="866"/>
    </row>
    <row r="40" spans="1:12">
      <c r="A40" s="861"/>
      <c r="B40" s="864"/>
      <c r="C40" s="865"/>
      <c r="D40" s="865"/>
      <c r="E40" s="865"/>
      <c r="F40" s="865"/>
      <c r="G40" s="865"/>
      <c r="H40" s="865"/>
      <c r="I40" s="865"/>
      <c r="J40" s="865"/>
      <c r="K40" s="865"/>
      <c r="L40" s="866"/>
    </row>
    <row r="41" spans="1:12">
      <c r="A41" s="861"/>
      <c r="B41" s="864"/>
      <c r="C41" s="865"/>
      <c r="D41" s="865"/>
      <c r="E41" s="865"/>
      <c r="F41" s="865"/>
      <c r="G41" s="865"/>
      <c r="H41" s="865"/>
      <c r="I41" s="865"/>
      <c r="J41" s="865"/>
      <c r="K41" s="865"/>
      <c r="L41" s="866"/>
    </row>
    <row r="42" spans="1:12">
      <c r="A42" s="861"/>
      <c r="B42" s="864"/>
      <c r="C42" s="865"/>
      <c r="D42" s="865"/>
      <c r="E42" s="865"/>
      <c r="F42" s="865"/>
      <c r="G42" s="865"/>
      <c r="H42" s="865"/>
      <c r="I42" s="865"/>
      <c r="J42" s="865"/>
      <c r="K42" s="865"/>
      <c r="L42" s="866"/>
    </row>
    <row r="43" spans="1:12">
      <c r="A43" s="861"/>
      <c r="B43" s="864"/>
      <c r="C43" s="865"/>
      <c r="D43" s="865"/>
      <c r="E43" s="865"/>
      <c r="F43" s="865"/>
      <c r="G43" s="865"/>
      <c r="H43" s="865"/>
      <c r="I43" s="865"/>
      <c r="J43" s="865"/>
      <c r="K43" s="865"/>
      <c r="L43" s="866"/>
    </row>
    <row r="44" spans="1:12">
      <c r="A44" s="861"/>
      <c r="B44" s="864"/>
      <c r="C44" s="865"/>
      <c r="D44" s="865"/>
      <c r="E44" s="865"/>
      <c r="F44" s="865"/>
      <c r="G44" s="865"/>
      <c r="H44" s="865"/>
      <c r="I44" s="865"/>
      <c r="J44" s="865"/>
      <c r="K44" s="865"/>
      <c r="L44" s="866"/>
    </row>
    <row r="45" spans="1:12">
      <c r="A45" s="861"/>
      <c r="B45" s="864"/>
      <c r="C45" s="865"/>
      <c r="D45" s="865"/>
      <c r="E45" s="865"/>
      <c r="F45" s="865"/>
      <c r="G45" s="865"/>
      <c r="H45" s="865"/>
      <c r="I45" s="865"/>
      <c r="J45" s="865"/>
      <c r="K45" s="865"/>
      <c r="L45" s="866"/>
    </row>
    <row r="46" spans="1:12">
      <c r="A46" s="861"/>
      <c r="B46" s="864"/>
      <c r="C46" s="865"/>
      <c r="D46" s="865"/>
      <c r="E46" s="865"/>
      <c r="F46" s="865"/>
      <c r="G46" s="865"/>
      <c r="H46" s="865"/>
      <c r="I46" s="865"/>
      <c r="J46" s="865"/>
      <c r="K46" s="865"/>
      <c r="L46" s="866"/>
    </row>
    <row r="47" spans="1:12">
      <c r="A47" s="861"/>
      <c r="B47" s="864"/>
      <c r="C47" s="865"/>
      <c r="D47" s="865"/>
      <c r="E47" s="865"/>
      <c r="F47" s="865"/>
      <c r="G47" s="865"/>
      <c r="H47" s="865"/>
      <c r="I47" s="865"/>
      <c r="J47" s="865"/>
      <c r="K47" s="865"/>
      <c r="L47" s="866"/>
    </row>
    <row r="48" spans="1:12">
      <c r="A48" s="861"/>
      <c r="B48" s="864"/>
      <c r="C48" s="865"/>
      <c r="D48" s="865"/>
      <c r="E48" s="865"/>
      <c r="F48" s="865"/>
      <c r="G48" s="865"/>
      <c r="H48" s="865"/>
      <c r="I48" s="865"/>
      <c r="J48" s="865"/>
      <c r="K48" s="865"/>
      <c r="L48" s="866"/>
    </row>
    <row r="49" spans="1:12">
      <c r="A49" s="861"/>
      <c r="B49" s="864"/>
      <c r="C49" s="865"/>
      <c r="D49" s="865"/>
      <c r="E49" s="865"/>
      <c r="F49" s="865"/>
      <c r="G49" s="865"/>
      <c r="H49" s="865"/>
      <c r="I49" s="865"/>
      <c r="J49" s="865"/>
      <c r="K49" s="865"/>
      <c r="L49" s="866"/>
    </row>
    <row r="50" spans="1:12">
      <c r="A50" s="861"/>
      <c r="B50" s="864"/>
      <c r="C50" s="865"/>
      <c r="D50" s="865"/>
      <c r="E50" s="865"/>
      <c r="F50" s="865"/>
      <c r="G50" s="865"/>
      <c r="H50" s="865"/>
      <c r="I50" s="865"/>
      <c r="J50" s="865"/>
      <c r="K50" s="865"/>
      <c r="L50" s="866"/>
    </row>
    <row r="51" spans="1:12">
      <c r="A51" s="861"/>
      <c r="B51" s="864"/>
      <c r="C51" s="865"/>
      <c r="D51" s="865"/>
      <c r="E51" s="865"/>
      <c r="F51" s="865"/>
      <c r="G51" s="865"/>
      <c r="H51" s="865"/>
      <c r="I51" s="865"/>
      <c r="J51" s="865"/>
      <c r="K51" s="865"/>
      <c r="L51" s="866"/>
    </row>
    <row r="52" spans="1:12">
      <c r="A52" s="861"/>
      <c r="B52" s="864"/>
      <c r="C52" s="865"/>
      <c r="D52" s="865"/>
      <c r="E52" s="865"/>
      <c r="F52" s="865"/>
      <c r="G52" s="865"/>
      <c r="H52" s="865"/>
      <c r="I52" s="865"/>
      <c r="J52" s="865"/>
      <c r="K52" s="865"/>
      <c r="L52" s="866"/>
    </row>
    <row r="53" spans="1:12">
      <c r="A53" s="861"/>
      <c r="B53" s="864"/>
      <c r="C53" s="865"/>
      <c r="D53" s="865"/>
      <c r="E53" s="865"/>
      <c r="F53" s="865"/>
      <c r="G53" s="865"/>
      <c r="H53" s="865"/>
      <c r="I53" s="865"/>
      <c r="J53" s="865"/>
      <c r="K53" s="865"/>
      <c r="L53" s="866"/>
    </row>
    <row r="54" spans="1:12">
      <c r="A54" s="861"/>
      <c r="B54" s="864"/>
      <c r="C54" s="865"/>
      <c r="D54" s="865"/>
      <c r="E54" s="865"/>
      <c r="F54" s="865"/>
      <c r="G54" s="865"/>
      <c r="H54" s="865"/>
      <c r="I54" s="865"/>
      <c r="J54" s="865"/>
      <c r="K54" s="865"/>
      <c r="L54" s="866"/>
    </row>
    <row r="55" spans="1:12">
      <c r="A55" s="861"/>
      <c r="B55" s="864"/>
      <c r="C55" s="865"/>
      <c r="D55" s="865"/>
      <c r="E55" s="865"/>
      <c r="F55" s="865"/>
      <c r="G55" s="865"/>
      <c r="H55" s="865"/>
      <c r="I55" s="865"/>
      <c r="J55" s="865"/>
      <c r="K55" s="865"/>
      <c r="L55" s="866"/>
    </row>
    <row r="56" spans="1:12">
      <c r="A56" s="861"/>
      <c r="B56" s="864"/>
      <c r="C56" s="865"/>
      <c r="D56" s="885"/>
      <c r="E56" s="885"/>
      <c r="F56" s="885"/>
      <c r="G56" s="885"/>
      <c r="H56" s="885"/>
      <c r="I56" s="885"/>
      <c r="J56" s="885"/>
      <c r="K56" s="865"/>
      <c r="L56" s="866"/>
    </row>
    <row r="57" spans="1:12">
      <c r="A57" s="861"/>
      <c r="B57" s="864"/>
      <c r="C57" s="865"/>
      <c r="D57" s="865"/>
      <c r="E57" s="865"/>
      <c r="F57" s="865"/>
      <c r="G57" s="865"/>
      <c r="H57" s="865"/>
      <c r="I57" s="865"/>
      <c r="J57" s="865"/>
      <c r="K57" s="865"/>
      <c r="L57" s="866"/>
    </row>
    <row r="58" spans="1:12">
      <c r="A58" s="861"/>
      <c r="B58" s="864"/>
      <c r="C58" s="865"/>
      <c r="D58" s="865"/>
      <c r="E58" s="865"/>
      <c r="F58" s="865"/>
      <c r="G58" s="865"/>
      <c r="H58" s="865"/>
      <c r="I58" s="865"/>
      <c r="J58" s="865"/>
      <c r="K58" s="865"/>
      <c r="L58" s="866"/>
    </row>
    <row r="59" spans="1:12" ht="13.5" thickBot="1">
      <c r="A59" s="861"/>
      <c r="B59" s="864"/>
      <c r="C59" s="865"/>
      <c r="D59" s="865"/>
      <c r="E59" s="865"/>
      <c r="F59" s="865"/>
      <c r="G59" s="865"/>
      <c r="H59" s="865"/>
      <c r="I59" s="865"/>
      <c r="J59" s="865"/>
      <c r="K59" s="865"/>
      <c r="L59" s="866"/>
    </row>
    <row r="60" spans="1:12" ht="13.5" thickTop="1">
      <c r="A60" s="861"/>
      <c r="B60" s="861"/>
      <c r="C60" s="887"/>
      <c r="D60" s="887"/>
      <c r="E60" s="887"/>
      <c r="F60" s="887"/>
      <c r="G60" s="887"/>
      <c r="H60" s="887"/>
      <c r="I60" s="887"/>
      <c r="J60" s="887"/>
      <c r="K60" s="887"/>
      <c r="L60" s="861"/>
    </row>
    <row r="61" spans="1:12">
      <c r="A61" s="861"/>
      <c r="B61" s="861"/>
      <c r="C61" s="888"/>
      <c r="D61" s="888"/>
      <c r="E61" s="888"/>
      <c r="F61" s="888"/>
      <c r="G61" s="888"/>
      <c r="H61" s="888"/>
      <c r="I61" s="888"/>
      <c r="J61" s="888"/>
      <c r="K61" s="888"/>
      <c r="L61" s="861"/>
    </row>
    <row r="62" spans="1:12">
      <c r="A62" s="861"/>
      <c r="B62" s="861"/>
      <c r="C62" s="888"/>
      <c r="D62" s="888"/>
      <c r="E62" s="888"/>
      <c r="F62" s="888"/>
      <c r="G62" s="888"/>
      <c r="H62" s="888"/>
      <c r="I62" s="888"/>
      <c r="J62" s="888"/>
      <c r="K62" s="888"/>
      <c r="L62" s="861"/>
    </row>
    <row r="63" spans="1:12">
      <c r="A63" s="861"/>
      <c r="B63" s="861"/>
      <c r="C63" s="888"/>
      <c r="D63" s="888"/>
      <c r="E63" s="888"/>
      <c r="F63" s="888"/>
      <c r="G63" s="888"/>
      <c r="H63" s="888"/>
      <c r="I63" s="888"/>
      <c r="J63" s="888"/>
      <c r="K63" s="888"/>
      <c r="L63" s="861"/>
    </row>
    <row r="64" spans="1:12">
      <c r="A64" s="861"/>
      <c r="B64" s="861"/>
      <c r="C64" s="888"/>
      <c r="D64" s="888"/>
      <c r="E64" s="888"/>
      <c r="F64" s="888"/>
      <c r="G64" s="888"/>
      <c r="H64" s="888"/>
      <c r="I64" s="888"/>
      <c r="J64" s="888"/>
      <c r="K64" s="888"/>
      <c r="L64" s="861"/>
    </row>
    <row r="65" spans="1:12">
      <c r="A65" s="861"/>
      <c r="B65" s="861"/>
      <c r="C65" s="888"/>
      <c r="D65" s="888"/>
      <c r="E65" s="888"/>
      <c r="F65" s="888"/>
      <c r="G65" s="888"/>
      <c r="H65" s="888"/>
      <c r="I65" s="888"/>
      <c r="J65" s="888"/>
      <c r="K65" s="888"/>
      <c r="L65" s="861"/>
    </row>
    <row r="66" spans="1:12">
      <c r="A66" s="861"/>
      <c r="B66" s="861"/>
      <c r="C66" s="888"/>
      <c r="D66" s="888"/>
      <c r="E66" s="888"/>
      <c r="F66" s="888"/>
      <c r="G66" s="888"/>
      <c r="H66" s="888"/>
      <c r="I66" s="888"/>
      <c r="J66" s="888"/>
      <c r="K66" s="888"/>
      <c r="L66" s="861"/>
    </row>
    <row r="67" spans="1:12">
      <c r="A67" s="861"/>
      <c r="B67" s="861"/>
      <c r="C67" s="888"/>
      <c r="D67" s="888"/>
      <c r="E67" s="888"/>
      <c r="F67" s="888"/>
      <c r="G67" s="888"/>
      <c r="H67" s="888"/>
      <c r="I67" s="888"/>
      <c r="J67" s="888"/>
      <c r="K67" s="888"/>
      <c r="L67" s="861"/>
    </row>
    <row r="68" spans="1:12">
      <c r="A68" s="861"/>
      <c r="B68" s="861"/>
      <c r="C68" s="888"/>
      <c r="D68" s="888"/>
      <c r="E68" s="888"/>
      <c r="F68" s="888"/>
      <c r="G68" s="888"/>
      <c r="H68" s="888"/>
      <c r="I68" s="888"/>
      <c r="J68" s="888"/>
      <c r="K68" s="888"/>
      <c r="L68" s="861"/>
    </row>
    <row r="69" spans="1:12">
      <c r="A69" s="861"/>
      <c r="B69" s="861"/>
      <c r="C69" s="888"/>
      <c r="D69" s="888"/>
      <c r="E69" s="888"/>
      <c r="F69" s="888"/>
      <c r="G69" s="888"/>
      <c r="H69" s="888"/>
      <c r="I69" s="888"/>
      <c r="J69" s="888"/>
      <c r="K69" s="888"/>
      <c r="L69" s="861"/>
    </row>
    <row r="70" spans="1:12">
      <c r="A70" s="861"/>
      <c r="B70" s="861"/>
      <c r="C70" s="888"/>
      <c r="D70" s="888"/>
      <c r="E70" s="888"/>
      <c r="F70" s="888"/>
      <c r="G70" s="888"/>
      <c r="H70" s="888"/>
      <c r="I70" s="888"/>
      <c r="J70" s="888"/>
      <c r="K70" s="888"/>
      <c r="L70" s="861"/>
    </row>
    <row r="71" spans="1:12">
      <c r="A71" s="861"/>
      <c r="B71" s="861"/>
      <c r="C71" s="888"/>
      <c r="D71" s="888"/>
      <c r="E71" s="888"/>
      <c r="F71" s="888"/>
      <c r="G71" s="888"/>
      <c r="H71" s="888"/>
      <c r="I71" s="888"/>
      <c r="J71" s="888"/>
      <c r="K71" s="888"/>
      <c r="L71" s="861"/>
    </row>
    <row r="72" spans="1:12">
      <c r="A72" s="861"/>
      <c r="B72" s="861"/>
      <c r="C72" s="888"/>
      <c r="D72" s="888"/>
      <c r="E72" s="888"/>
      <c r="F72" s="888"/>
      <c r="G72" s="888"/>
      <c r="H72" s="888"/>
      <c r="I72" s="888"/>
      <c r="J72" s="888"/>
      <c r="K72" s="888"/>
      <c r="L72" s="861"/>
    </row>
    <row r="73" spans="1:12">
      <c r="A73" s="861"/>
      <c r="B73" s="861"/>
      <c r="C73" s="888"/>
      <c r="D73" s="888"/>
      <c r="E73" s="888"/>
      <c r="F73" s="888"/>
      <c r="G73" s="888"/>
      <c r="H73" s="888"/>
      <c r="I73" s="888"/>
      <c r="J73" s="888"/>
      <c r="K73" s="888"/>
      <c r="L73" s="861"/>
    </row>
    <row r="74" spans="1:12">
      <c r="A74" s="861"/>
      <c r="B74" s="861"/>
      <c r="C74" s="888"/>
      <c r="D74" s="888"/>
      <c r="E74" s="888"/>
      <c r="F74" s="888"/>
      <c r="G74" s="888"/>
      <c r="H74" s="888"/>
      <c r="I74" s="888"/>
      <c r="J74" s="888"/>
      <c r="K74" s="888"/>
      <c r="L74" s="861"/>
    </row>
    <row r="75" spans="1:12">
      <c r="A75" s="861"/>
      <c r="B75" s="861"/>
      <c r="C75" s="861"/>
      <c r="D75" s="861"/>
      <c r="E75" s="861"/>
      <c r="F75" s="861"/>
      <c r="G75" s="861"/>
      <c r="H75" s="861"/>
      <c r="I75" s="861"/>
      <c r="J75" s="861"/>
      <c r="K75" s="861"/>
      <c r="L75" s="861"/>
    </row>
  </sheetData>
  <mergeCells count="1">
    <mergeCell ref="M11:P11"/>
  </mergeCells>
  <hyperlinks>
    <hyperlink ref="M11" location="'Ratios Introduction'!A1" display="Ratios Introduction Menu" xr:uid="{00000000-0004-0000-3F00-000000000000}"/>
    <hyperlink ref="M11:P11" location="'Ratios Introduction'!A1" display="Ratios Introduction Menu" xr:uid="{00000000-0004-0000-3F00-000001000000}"/>
  </hyperlinks>
  <printOptions horizontalCentered="1" verticalCentered="1" gridLinesSet="0"/>
  <pageMargins left="0.5" right="0.5" top="1.18" bottom="0.61" header="0.52" footer="0.25"/>
  <pageSetup scale="55"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21505" r:id="rId5" name="Button 1">
              <controlPr defaultSize="0" print="0" autoFill="0" autoPict="0" macro="[0]!PLCOMPARISONS_Button20_Click">
                <anchor moveWithCells="1">
                  <from>
                    <xdr:col>12</xdr:col>
                    <xdr:colOff>314325</xdr:colOff>
                    <xdr:row>6</xdr:row>
                    <xdr:rowOff>152400</xdr:rowOff>
                  </from>
                  <to>
                    <xdr:col>14</xdr:col>
                    <xdr:colOff>428625</xdr:colOff>
                    <xdr:row>8</xdr:row>
                    <xdr:rowOff>142875</xdr:rowOff>
                  </to>
                </anchor>
              </controlPr>
            </control>
          </mc:Choice>
        </mc:AlternateContent>
        <mc:AlternateContent xmlns:mc="http://schemas.openxmlformats.org/markup-compatibility/2006">
          <mc:Choice Requires="x14">
            <control shapeId="3221506" r:id="rId6" name="Button 2">
              <controlPr defaultSize="0" print="0" autoFill="0" autoPict="0" macro="[0]!print_sheet">
                <anchor moveWithCells="1">
                  <from>
                    <xdr:col>12</xdr:col>
                    <xdr:colOff>504825</xdr:colOff>
                    <xdr:row>12</xdr:row>
                    <xdr:rowOff>133350</xdr:rowOff>
                  </from>
                  <to>
                    <xdr:col>14</xdr:col>
                    <xdr:colOff>228600</xdr:colOff>
                    <xdr:row>14</xdr:row>
                    <xdr:rowOff>28575</xdr:rowOff>
                  </to>
                </anchor>
              </controlPr>
            </control>
          </mc:Choice>
        </mc:AlternateContent>
      </controls>
    </mc:Choice>
  </mc:AlternateContent>
</worksheet>
</file>

<file path=xl/worksheets/sheet6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000-000000000000}">
  <sheetPr codeName="Sheet93">
    <pageSetUpPr autoPageBreaks="0" fitToPage="1"/>
  </sheetPr>
  <dimension ref="A1:P75"/>
  <sheetViews>
    <sheetView showGridLines="0" view="pageLayout" zoomScaleNormal="90" workbookViewId="0"/>
  </sheetViews>
  <sheetFormatPr defaultColWidth="8" defaultRowHeight="12.75"/>
  <cols>
    <col min="1" max="1" width="0.85546875" style="862" customWidth="1"/>
    <col min="2" max="2" width="26.7109375" style="862" customWidth="1"/>
    <col min="3" max="3" width="3.28515625" style="862" customWidth="1"/>
    <col min="4" max="4" width="31.85546875" style="862" customWidth="1"/>
    <col min="5" max="5" width="10.7109375" style="862" customWidth="1"/>
    <col min="6" max="9" width="11.28515625" style="862" customWidth="1"/>
    <col min="10" max="256" width="8" style="862"/>
    <col min="257" max="257" width="0.85546875" style="862" customWidth="1"/>
    <col min="258" max="258" width="26.7109375" style="862" customWidth="1"/>
    <col min="259" max="259" width="3.28515625" style="862" customWidth="1"/>
    <col min="260" max="260" width="31.85546875" style="862" customWidth="1"/>
    <col min="261" max="261" width="10.7109375" style="862" customWidth="1"/>
    <col min="262" max="265" width="11.28515625" style="862" customWidth="1"/>
    <col min="266" max="512" width="8" style="862"/>
    <col min="513" max="513" width="0.85546875" style="862" customWidth="1"/>
    <col min="514" max="514" width="26.7109375" style="862" customWidth="1"/>
    <col min="515" max="515" width="3.28515625" style="862" customWidth="1"/>
    <col min="516" max="516" width="31.85546875" style="862" customWidth="1"/>
    <col min="517" max="517" width="10.7109375" style="862" customWidth="1"/>
    <col min="518" max="521" width="11.28515625" style="862" customWidth="1"/>
    <col min="522" max="768" width="8" style="862"/>
    <col min="769" max="769" width="0.85546875" style="862" customWidth="1"/>
    <col min="770" max="770" width="26.7109375" style="862" customWidth="1"/>
    <col min="771" max="771" width="3.28515625" style="862" customWidth="1"/>
    <col min="772" max="772" width="31.85546875" style="862" customWidth="1"/>
    <col min="773" max="773" width="10.7109375" style="862" customWidth="1"/>
    <col min="774" max="777" width="11.28515625" style="862" customWidth="1"/>
    <col min="778" max="1024" width="8" style="862"/>
    <col min="1025" max="1025" width="0.85546875" style="862" customWidth="1"/>
    <col min="1026" max="1026" width="26.7109375" style="862" customWidth="1"/>
    <col min="1027" max="1027" width="3.28515625" style="862" customWidth="1"/>
    <col min="1028" max="1028" width="31.85546875" style="862" customWidth="1"/>
    <col min="1029" max="1029" width="10.7109375" style="862" customWidth="1"/>
    <col min="1030" max="1033" width="11.28515625" style="862" customWidth="1"/>
    <col min="1034" max="1280" width="8" style="862"/>
    <col min="1281" max="1281" width="0.85546875" style="862" customWidth="1"/>
    <col min="1282" max="1282" width="26.7109375" style="862" customWidth="1"/>
    <col min="1283" max="1283" width="3.28515625" style="862" customWidth="1"/>
    <col min="1284" max="1284" width="31.85546875" style="862" customWidth="1"/>
    <col min="1285" max="1285" width="10.7109375" style="862" customWidth="1"/>
    <col min="1286" max="1289" width="11.28515625" style="862" customWidth="1"/>
    <col min="1290" max="1536" width="8" style="862"/>
    <col min="1537" max="1537" width="0.85546875" style="862" customWidth="1"/>
    <col min="1538" max="1538" width="26.7109375" style="862" customWidth="1"/>
    <col min="1539" max="1539" width="3.28515625" style="862" customWidth="1"/>
    <col min="1540" max="1540" width="31.85546875" style="862" customWidth="1"/>
    <col min="1541" max="1541" width="10.7109375" style="862" customWidth="1"/>
    <col min="1542" max="1545" width="11.28515625" style="862" customWidth="1"/>
    <col min="1546" max="1792" width="8" style="862"/>
    <col min="1793" max="1793" width="0.85546875" style="862" customWidth="1"/>
    <col min="1794" max="1794" width="26.7109375" style="862" customWidth="1"/>
    <col min="1795" max="1795" width="3.28515625" style="862" customWidth="1"/>
    <col min="1796" max="1796" width="31.85546875" style="862" customWidth="1"/>
    <col min="1797" max="1797" width="10.7109375" style="862" customWidth="1"/>
    <col min="1798" max="1801" width="11.28515625" style="862" customWidth="1"/>
    <col min="1802" max="2048" width="8" style="862"/>
    <col min="2049" max="2049" width="0.85546875" style="862" customWidth="1"/>
    <col min="2050" max="2050" width="26.7109375" style="862" customWidth="1"/>
    <col min="2051" max="2051" width="3.28515625" style="862" customWidth="1"/>
    <col min="2052" max="2052" width="31.85546875" style="862" customWidth="1"/>
    <col min="2053" max="2053" width="10.7109375" style="862" customWidth="1"/>
    <col min="2054" max="2057" width="11.28515625" style="862" customWidth="1"/>
    <col min="2058" max="2304" width="8" style="862"/>
    <col min="2305" max="2305" width="0.85546875" style="862" customWidth="1"/>
    <col min="2306" max="2306" width="26.7109375" style="862" customWidth="1"/>
    <col min="2307" max="2307" width="3.28515625" style="862" customWidth="1"/>
    <col min="2308" max="2308" width="31.85546875" style="862" customWidth="1"/>
    <col min="2309" max="2309" width="10.7109375" style="862" customWidth="1"/>
    <col min="2310" max="2313" width="11.28515625" style="862" customWidth="1"/>
    <col min="2314" max="2560" width="8" style="862"/>
    <col min="2561" max="2561" width="0.85546875" style="862" customWidth="1"/>
    <col min="2562" max="2562" width="26.7109375" style="862" customWidth="1"/>
    <col min="2563" max="2563" width="3.28515625" style="862" customWidth="1"/>
    <col min="2564" max="2564" width="31.85546875" style="862" customWidth="1"/>
    <col min="2565" max="2565" width="10.7109375" style="862" customWidth="1"/>
    <col min="2566" max="2569" width="11.28515625" style="862" customWidth="1"/>
    <col min="2570" max="2816" width="8" style="862"/>
    <col min="2817" max="2817" width="0.85546875" style="862" customWidth="1"/>
    <col min="2818" max="2818" width="26.7109375" style="862" customWidth="1"/>
    <col min="2819" max="2819" width="3.28515625" style="862" customWidth="1"/>
    <col min="2820" max="2820" width="31.85546875" style="862" customWidth="1"/>
    <col min="2821" max="2821" width="10.7109375" style="862" customWidth="1"/>
    <col min="2822" max="2825" width="11.28515625" style="862" customWidth="1"/>
    <col min="2826" max="3072" width="8" style="862"/>
    <col min="3073" max="3073" width="0.85546875" style="862" customWidth="1"/>
    <col min="3074" max="3074" width="26.7109375" style="862" customWidth="1"/>
    <col min="3075" max="3075" width="3.28515625" style="862" customWidth="1"/>
    <col min="3076" max="3076" width="31.85546875" style="862" customWidth="1"/>
    <col min="3077" max="3077" width="10.7109375" style="862" customWidth="1"/>
    <col min="3078" max="3081" width="11.28515625" style="862" customWidth="1"/>
    <col min="3082" max="3328" width="8" style="862"/>
    <col min="3329" max="3329" width="0.85546875" style="862" customWidth="1"/>
    <col min="3330" max="3330" width="26.7109375" style="862" customWidth="1"/>
    <col min="3331" max="3331" width="3.28515625" style="862" customWidth="1"/>
    <col min="3332" max="3332" width="31.85546875" style="862" customWidth="1"/>
    <col min="3333" max="3333" width="10.7109375" style="862" customWidth="1"/>
    <col min="3334" max="3337" width="11.28515625" style="862" customWidth="1"/>
    <col min="3338" max="3584" width="8" style="862"/>
    <col min="3585" max="3585" width="0.85546875" style="862" customWidth="1"/>
    <col min="3586" max="3586" width="26.7109375" style="862" customWidth="1"/>
    <col min="3587" max="3587" width="3.28515625" style="862" customWidth="1"/>
    <col min="3588" max="3588" width="31.85546875" style="862" customWidth="1"/>
    <col min="3589" max="3589" width="10.7109375" style="862" customWidth="1"/>
    <col min="3590" max="3593" width="11.28515625" style="862" customWidth="1"/>
    <col min="3594" max="3840" width="8" style="862"/>
    <col min="3841" max="3841" width="0.85546875" style="862" customWidth="1"/>
    <col min="3842" max="3842" width="26.7109375" style="862" customWidth="1"/>
    <col min="3843" max="3843" width="3.28515625" style="862" customWidth="1"/>
    <col min="3844" max="3844" width="31.85546875" style="862" customWidth="1"/>
    <col min="3845" max="3845" width="10.7109375" style="862" customWidth="1"/>
    <col min="3846" max="3849" width="11.28515625" style="862" customWidth="1"/>
    <col min="3850" max="4096" width="8" style="862"/>
    <col min="4097" max="4097" width="0.85546875" style="862" customWidth="1"/>
    <col min="4098" max="4098" width="26.7109375" style="862" customWidth="1"/>
    <col min="4099" max="4099" width="3.28515625" style="862" customWidth="1"/>
    <col min="4100" max="4100" width="31.85546875" style="862" customWidth="1"/>
    <col min="4101" max="4101" width="10.7109375" style="862" customWidth="1"/>
    <col min="4102" max="4105" width="11.28515625" style="862" customWidth="1"/>
    <col min="4106" max="4352" width="8" style="862"/>
    <col min="4353" max="4353" width="0.85546875" style="862" customWidth="1"/>
    <col min="4354" max="4354" width="26.7109375" style="862" customWidth="1"/>
    <col min="4355" max="4355" width="3.28515625" style="862" customWidth="1"/>
    <col min="4356" max="4356" width="31.85546875" style="862" customWidth="1"/>
    <col min="4357" max="4357" width="10.7109375" style="862" customWidth="1"/>
    <col min="4358" max="4361" width="11.28515625" style="862" customWidth="1"/>
    <col min="4362" max="4608" width="8" style="862"/>
    <col min="4609" max="4609" width="0.85546875" style="862" customWidth="1"/>
    <col min="4610" max="4610" width="26.7109375" style="862" customWidth="1"/>
    <col min="4611" max="4611" width="3.28515625" style="862" customWidth="1"/>
    <col min="4612" max="4612" width="31.85546875" style="862" customWidth="1"/>
    <col min="4613" max="4613" width="10.7109375" style="862" customWidth="1"/>
    <col min="4614" max="4617" width="11.28515625" style="862" customWidth="1"/>
    <col min="4618" max="4864" width="8" style="862"/>
    <col min="4865" max="4865" width="0.85546875" style="862" customWidth="1"/>
    <col min="4866" max="4866" width="26.7109375" style="862" customWidth="1"/>
    <col min="4867" max="4867" width="3.28515625" style="862" customWidth="1"/>
    <col min="4868" max="4868" width="31.85546875" style="862" customWidth="1"/>
    <col min="4869" max="4869" width="10.7109375" style="862" customWidth="1"/>
    <col min="4870" max="4873" width="11.28515625" style="862" customWidth="1"/>
    <col min="4874" max="5120" width="8" style="862"/>
    <col min="5121" max="5121" width="0.85546875" style="862" customWidth="1"/>
    <col min="5122" max="5122" width="26.7109375" style="862" customWidth="1"/>
    <col min="5123" max="5123" width="3.28515625" style="862" customWidth="1"/>
    <col min="5124" max="5124" width="31.85546875" style="862" customWidth="1"/>
    <col min="5125" max="5125" width="10.7109375" style="862" customWidth="1"/>
    <col min="5126" max="5129" width="11.28515625" style="862" customWidth="1"/>
    <col min="5130" max="5376" width="8" style="862"/>
    <col min="5377" max="5377" width="0.85546875" style="862" customWidth="1"/>
    <col min="5378" max="5378" width="26.7109375" style="862" customWidth="1"/>
    <col min="5379" max="5379" width="3.28515625" style="862" customWidth="1"/>
    <col min="5380" max="5380" width="31.85546875" style="862" customWidth="1"/>
    <col min="5381" max="5381" width="10.7109375" style="862" customWidth="1"/>
    <col min="5382" max="5385" width="11.28515625" style="862" customWidth="1"/>
    <col min="5386" max="5632" width="8" style="862"/>
    <col min="5633" max="5633" width="0.85546875" style="862" customWidth="1"/>
    <col min="5634" max="5634" width="26.7109375" style="862" customWidth="1"/>
    <col min="5635" max="5635" width="3.28515625" style="862" customWidth="1"/>
    <col min="5636" max="5636" width="31.85546875" style="862" customWidth="1"/>
    <col min="5637" max="5637" width="10.7109375" style="862" customWidth="1"/>
    <col min="5638" max="5641" width="11.28515625" style="862" customWidth="1"/>
    <col min="5642" max="5888" width="8" style="862"/>
    <col min="5889" max="5889" width="0.85546875" style="862" customWidth="1"/>
    <col min="5890" max="5890" width="26.7109375" style="862" customWidth="1"/>
    <col min="5891" max="5891" width="3.28515625" style="862" customWidth="1"/>
    <col min="5892" max="5892" width="31.85546875" style="862" customWidth="1"/>
    <col min="5893" max="5893" width="10.7109375" style="862" customWidth="1"/>
    <col min="5894" max="5897" width="11.28515625" style="862" customWidth="1"/>
    <col min="5898" max="6144" width="8" style="862"/>
    <col min="6145" max="6145" width="0.85546875" style="862" customWidth="1"/>
    <col min="6146" max="6146" width="26.7109375" style="862" customWidth="1"/>
    <col min="6147" max="6147" width="3.28515625" style="862" customWidth="1"/>
    <col min="6148" max="6148" width="31.85546875" style="862" customWidth="1"/>
    <col min="6149" max="6149" width="10.7109375" style="862" customWidth="1"/>
    <col min="6150" max="6153" width="11.28515625" style="862" customWidth="1"/>
    <col min="6154" max="6400" width="8" style="862"/>
    <col min="6401" max="6401" width="0.85546875" style="862" customWidth="1"/>
    <col min="6402" max="6402" width="26.7109375" style="862" customWidth="1"/>
    <col min="6403" max="6403" width="3.28515625" style="862" customWidth="1"/>
    <col min="6404" max="6404" width="31.85546875" style="862" customWidth="1"/>
    <col min="6405" max="6405" width="10.7109375" style="862" customWidth="1"/>
    <col min="6406" max="6409" width="11.28515625" style="862" customWidth="1"/>
    <col min="6410" max="6656" width="8" style="862"/>
    <col min="6657" max="6657" width="0.85546875" style="862" customWidth="1"/>
    <col min="6658" max="6658" width="26.7109375" style="862" customWidth="1"/>
    <col min="6659" max="6659" width="3.28515625" style="862" customWidth="1"/>
    <col min="6660" max="6660" width="31.85546875" style="862" customWidth="1"/>
    <col min="6661" max="6661" width="10.7109375" style="862" customWidth="1"/>
    <col min="6662" max="6665" width="11.28515625" style="862" customWidth="1"/>
    <col min="6666" max="6912" width="8" style="862"/>
    <col min="6913" max="6913" width="0.85546875" style="862" customWidth="1"/>
    <col min="6914" max="6914" width="26.7109375" style="862" customWidth="1"/>
    <col min="6915" max="6915" width="3.28515625" style="862" customWidth="1"/>
    <col min="6916" max="6916" width="31.85546875" style="862" customWidth="1"/>
    <col min="6917" max="6917" width="10.7109375" style="862" customWidth="1"/>
    <col min="6918" max="6921" width="11.28515625" style="862" customWidth="1"/>
    <col min="6922" max="7168" width="8" style="862"/>
    <col min="7169" max="7169" width="0.85546875" style="862" customWidth="1"/>
    <col min="7170" max="7170" width="26.7109375" style="862" customWidth="1"/>
    <col min="7171" max="7171" width="3.28515625" style="862" customWidth="1"/>
    <col min="7172" max="7172" width="31.85546875" style="862" customWidth="1"/>
    <col min="7173" max="7173" width="10.7109375" style="862" customWidth="1"/>
    <col min="7174" max="7177" width="11.28515625" style="862" customWidth="1"/>
    <col min="7178" max="7424" width="8" style="862"/>
    <col min="7425" max="7425" width="0.85546875" style="862" customWidth="1"/>
    <col min="7426" max="7426" width="26.7109375" style="862" customWidth="1"/>
    <col min="7427" max="7427" width="3.28515625" style="862" customWidth="1"/>
    <col min="7428" max="7428" width="31.85546875" style="862" customWidth="1"/>
    <col min="7429" max="7429" width="10.7109375" style="862" customWidth="1"/>
    <col min="7430" max="7433" width="11.28515625" style="862" customWidth="1"/>
    <col min="7434" max="7680" width="8" style="862"/>
    <col min="7681" max="7681" width="0.85546875" style="862" customWidth="1"/>
    <col min="7682" max="7682" width="26.7109375" style="862" customWidth="1"/>
    <col min="7683" max="7683" width="3.28515625" style="862" customWidth="1"/>
    <col min="7684" max="7684" width="31.85546875" style="862" customWidth="1"/>
    <col min="7685" max="7685" width="10.7109375" style="862" customWidth="1"/>
    <col min="7686" max="7689" width="11.28515625" style="862" customWidth="1"/>
    <col min="7690" max="7936" width="8" style="862"/>
    <col min="7937" max="7937" width="0.85546875" style="862" customWidth="1"/>
    <col min="7938" max="7938" width="26.7109375" style="862" customWidth="1"/>
    <col min="7939" max="7939" width="3.28515625" style="862" customWidth="1"/>
    <col min="7940" max="7940" width="31.85546875" style="862" customWidth="1"/>
    <col min="7941" max="7941" width="10.7109375" style="862" customWidth="1"/>
    <col min="7942" max="7945" width="11.28515625" style="862" customWidth="1"/>
    <col min="7946" max="8192" width="8" style="862"/>
    <col min="8193" max="8193" width="0.85546875" style="862" customWidth="1"/>
    <col min="8194" max="8194" width="26.7109375" style="862" customWidth="1"/>
    <col min="8195" max="8195" width="3.28515625" style="862" customWidth="1"/>
    <col min="8196" max="8196" width="31.85546875" style="862" customWidth="1"/>
    <col min="8197" max="8197" width="10.7109375" style="862" customWidth="1"/>
    <col min="8198" max="8201" width="11.28515625" style="862" customWidth="1"/>
    <col min="8202" max="8448" width="8" style="862"/>
    <col min="8449" max="8449" width="0.85546875" style="862" customWidth="1"/>
    <col min="8450" max="8450" width="26.7109375" style="862" customWidth="1"/>
    <col min="8451" max="8451" width="3.28515625" style="862" customWidth="1"/>
    <col min="8452" max="8452" width="31.85546875" style="862" customWidth="1"/>
    <col min="8453" max="8453" width="10.7109375" style="862" customWidth="1"/>
    <col min="8454" max="8457" width="11.28515625" style="862" customWidth="1"/>
    <col min="8458" max="8704" width="8" style="862"/>
    <col min="8705" max="8705" width="0.85546875" style="862" customWidth="1"/>
    <col min="8706" max="8706" width="26.7109375" style="862" customWidth="1"/>
    <col min="8707" max="8707" width="3.28515625" style="862" customWidth="1"/>
    <col min="8708" max="8708" width="31.85546875" style="862" customWidth="1"/>
    <col min="8709" max="8709" width="10.7109375" style="862" customWidth="1"/>
    <col min="8710" max="8713" width="11.28515625" style="862" customWidth="1"/>
    <col min="8714" max="8960" width="8" style="862"/>
    <col min="8961" max="8961" width="0.85546875" style="862" customWidth="1"/>
    <col min="8962" max="8962" width="26.7109375" style="862" customWidth="1"/>
    <col min="8963" max="8963" width="3.28515625" style="862" customWidth="1"/>
    <col min="8964" max="8964" width="31.85546875" style="862" customWidth="1"/>
    <col min="8965" max="8965" width="10.7109375" style="862" customWidth="1"/>
    <col min="8966" max="8969" width="11.28515625" style="862" customWidth="1"/>
    <col min="8970" max="9216" width="8" style="862"/>
    <col min="9217" max="9217" width="0.85546875" style="862" customWidth="1"/>
    <col min="9218" max="9218" width="26.7109375" style="862" customWidth="1"/>
    <col min="9219" max="9219" width="3.28515625" style="862" customWidth="1"/>
    <col min="9220" max="9220" width="31.85546875" style="862" customWidth="1"/>
    <col min="9221" max="9221" width="10.7109375" style="862" customWidth="1"/>
    <col min="9222" max="9225" width="11.28515625" style="862" customWidth="1"/>
    <col min="9226" max="9472" width="8" style="862"/>
    <col min="9473" max="9473" width="0.85546875" style="862" customWidth="1"/>
    <col min="9474" max="9474" width="26.7109375" style="862" customWidth="1"/>
    <col min="9475" max="9475" width="3.28515625" style="862" customWidth="1"/>
    <col min="9476" max="9476" width="31.85546875" style="862" customWidth="1"/>
    <col min="9477" max="9477" width="10.7109375" style="862" customWidth="1"/>
    <col min="9478" max="9481" width="11.28515625" style="862" customWidth="1"/>
    <col min="9482" max="9728" width="8" style="862"/>
    <col min="9729" max="9729" width="0.85546875" style="862" customWidth="1"/>
    <col min="9730" max="9730" width="26.7109375" style="862" customWidth="1"/>
    <col min="9731" max="9731" width="3.28515625" style="862" customWidth="1"/>
    <col min="9732" max="9732" width="31.85546875" style="862" customWidth="1"/>
    <col min="9733" max="9733" width="10.7109375" style="862" customWidth="1"/>
    <col min="9734" max="9737" width="11.28515625" style="862" customWidth="1"/>
    <col min="9738" max="9984" width="8" style="862"/>
    <col min="9985" max="9985" width="0.85546875" style="862" customWidth="1"/>
    <col min="9986" max="9986" width="26.7109375" style="862" customWidth="1"/>
    <col min="9987" max="9987" width="3.28515625" style="862" customWidth="1"/>
    <col min="9988" max="9988" width="31.85546875" style="862" customWidth="1"/>
    <col min="9989" max="9989" width="10.7109375" style="862" customWidth="1"/>
    <col min="9990" max="9993" width="11.28515625" style="862" customWidth="1"/>
    <col min="9994" max="10240" width="8" style="862"/>
    <col min="10241" max="10241" width="0.85546875" style="862" customWidth="1"/>
    <col min="10242" max="10242" width="26.7109375" style="862" customWidth="1"/>
    <col min="10243" max="10243" width="3.28515625" style="862" customWidth="1"/>
    <col min="10244" max="10244" width="31.85546875" style="862" customWidth="1"/>
    <col min="10245" max="10245" width="10.7109375" style="862" customWidth="1"/>
    <col min="10246" max="10249" width="11.28515625" style="862" customWidth="1"/>
    <col min="10250" max="10496" width="8" style="862"/>
    <col min="10497" max="10497" width="0.85546875" style="862" customWidth="1"/>
    <col min="10498" max="10498" width="26.7109375" style="862" customWidth="1"/>
    <col min="10499" max="10499" width="3.28515625" style="862" customWidth="1"/>
    <col min="10500" max="10500" width="31.85546875" style="862" customWidth="1"/>
    <col min="10501" max="10501" width="10.7109375" style="862" customWidth="1"/>
    <col min="10502" max="10505" width="11.28515625" style="862" customWidth="1"/>
    <col min="10506" max="10752" width="8" style="862"/>
    <col min="10753" max="10753" width="0.85546875" style="862" customWidth="1"/>
    <col min="10754" max="10754" width="26.7109375" style="862" customWidth="1"/>
    <col min="10755" max="10755" width="3.28515625" style="862" customWidth="1"/>
    <col min="10756" max="10756" width="31.85546875" style="862" customWidth="1"/>
    <col min="10757" max="10757" width="10.7109375" style="862" customWidth="1"/>
    <col min="10758" max="10761" width="11.28515625" style="862" customWidth="1"/>
    <col min="10762" max="11008" width="8" style="862"/>
    <col min="11009" max="11009" width="0.85546875" style="862" customWidth="1"/>
    <col min="11010" max="11010" width="26.7109375" style="862" customWidth="1"/>
    <col min="11011" max="11011" width="3.28515625" style="862" customWidth="1"/>
    <col min="11012" max="11012" width="31.85546875" style="862" customWidth="1"/>
    <col min="11013" max="11013" width="10.7109375" style="862" customWidth="1"/>
    <col min="11014" max="11017" width="11.28515625" style="862" customWidth="1"/>
    <col min="11018" max="11264" width="8" style="862"/>
    <col min="11265" max="11265" width="0.85546875" style="862" customWidth="1"/>
    <col min="11266" max="11266" width="26.7109375" style="862" customWidth="1"/>
    <col min="11267" max="11267" width="3.28515625" style="862" customWidth="1"/>
    <col min="11268" max="11268" width="31.85546875" style="862" customWidth="1"/>
    <col min="11269" max="11269" width="10.7109375" style="862" customWidth="1"/>
    <col min="11270" max="11273" width="11.28515625" style="862" customWidth="1"/>
    <col min="11274" max="11520" width="8" style="862"/>
    <col min="11521" max="11521" width="0.85546875" style="862" customWidth="1"/>
    <col min="11522" max="11522" width="26.7109375" style="862" customWidth="1"/>
    <col min="11523" max="11523" width="3.28515625" style="862" customWidth="1"/>
    <col min="11524" max="11524" width="31.85546875" style="862" customWidth="1"/>
    <col min="11525" max="11525" width="10.7109375" style="862" customWidth="1"/>
    <col min="11526" max="11529" width="11.28515625" style="862" customWidth="1"/>
    <col min="11530" max="11776" width="8" style="862"/>
    <col min="11777" max="11777" width="0.85546875" style="862" customWidth="1"/>
    <col min="11778" max="11778" width="26.7109375" style="862" customWidth="1"/>
    <col min="11779" max="11779" width="3.28515625" style="862" customWidth="1"/>
    <col min="11780" max="11780" width="31.85546875" style="862" customWidth="1"/>
    <col min="11781" max="11781" width="10.7109375" style="862" customWidth="1"/>
    <col min="11782" max="11785" width="11.28515625" style="862" customWidth="1"/>
    <col min="11786" max="12032" width="8" style="862"/>
    <col min="12033" max="12033" width="0.85546875" style="862" customWidth="1"/>
    <col min="12034" max="12034" width="26.7109375" style="862" customWidth="1"/>
    <col min="12035" max="12035" width="3.28515625" style="862" customWidth="1"/>
    <col min="12036" max="12036" width="31.85546875" style="862" customWidth="1"/>
    <col min="12037" max="12037" width="10.7109375" style="862" customWidth="1"/>
    <col min="12038" max="12041" width="11.28515625" style="862" customWidth="1"/>
    <col min="12042" max="12288" width="8" style="862"/>
    <col min="12289" max="12289" width="0.85546875" style="862" customWidth="1"/>
    <col min="12290" max="12290" width="26.7109375" style="862" customWidth="1"/>
    <col min="12291" max="12291" width="3.28515625" style="862" customWidth="1"/>
    <col min="12292" max="12292" width="31.85546875" style="862" customWidth="1"/>
    <col min="12293" max="12293" width="10.7109375" style="862" customWidth="1"/>
    <col min="12294" max="12297" width="11.28515625" style="862" customWidth="1"/>
    <col min="12298" max="12544" width="8" style="862"/>
    <col min="12545" max="12545" width="0.85546875" style="862" customWidth="1"/>
    <col min="12546" max="12546" width="26.7109375" style="862" customWidth="1"/>
    <col min="12547" max="12547" width="3.28515625" style="862" customWidth="1"/>
    <col min="12548" max="12548" width="31.85546875" style="862" customWidth="1"/>
    <col min="12549" max="12549" width="10.7109375" style="862" customWidth="1"/>
    <col min="12550" max="12553" width="11.28515625" style="862" customWidth="1"/>
    <col min="12554" max="12800" width="8" style="862"/>
    <col min="12801" max="12801" width="0.85546875" style="862" customWidth="1"/>
    <col min="12802" max="12802" width="26.7109375" style="862" customWidth="1"/>
    <col min="12803" max="12803" width="3.28515625" style="862" customWidth="1"/>
    <col min="12804" max="12804" width="31.85546875" style="862" customWidth="1"/>
    <col min="12805" max="12805" width="10.7109375" style="862" customWidth="1"/>
    <col min="12806" max="12809" width="11.28515625" style="862" customWidth="1"/>
    <col min="12810" max="13056" width="8" style="862"/>
    <col min="13057" max="13057" width="0.85546875" style="862" customWidth="1"/>
    <col min="13058" max="13058" width="26.7109375" style="862" customWidth="1"/>
    <col min="13059" max="13059" width="3.28515625" style="862" customWidth="1"/>
    <col min="13060" max="13060" width="31.85546875" style="862" customWidth="1"/>
    <col min="13061" max="13061" width="10.7109375" style="862" customWidth="1"/>
    <col min="13062" max="13065" width="11.28515625" style="862" customWidth="1"/>
    <col min="13066" max="13312" width="8" style="862"/>
    <col min="13313" max="13313" width="0.85546875" style="862" customWidth="1"/>
    <col min="13314" max="13314" width="26.7109375" style="862" customWidth="1"/>
    <col min="13315" max="13315" width="3.28515625" style="862" customWidth="1"/>
    <col min="13316" max="13316" width="31.85546875" style="862" customWidth="1"/>
    <col min="13317" max="13317" width="10.7109375" style="862" customWidth="1"/>
    <col min="13318" max="13321" width="11.28515625" style="862" customWidth="1"/>
    <col min="13322" max="13568" width="8" style="862"/>
    <col min="13569" max="13569" width="0.85546875" style="862" customWidth="1"/>
    <col min="13570" max="13570" width="26.7109375" style="862" customWidth="1"/>
    <col min="13571" max="13571" width="3.28515625" style="862" customWidth="1"/>
    <col min="13572" max="13572" width="31.85546875" style="862" customWidth="1"/>
    <col min="13573" max="13573" width="10.7109375" style="862" customWidth="1"/>
    <col min="13574" max="13577" width="11.28515625" style="862" customWidth="1"/>
    <col min="13578" max="13824" width="8" style="862"/>
    <col min="13825" max="13825" width="0.85546875" style="862" customWidth="1"/>
    <col min="13826" max="13826" width="26.7109375" style="862" customWidth="1"/>
    <col min="13827" max="13827" width="3.28515625" style="862" customWidth="1"/>
    <col min="13828" max="13828" width="31.85546875" style="862" customWidth="1"/>
    <col min="13829" max="13829" width="10.7109375" style="862" customWidth="1"/>
    <col min="13830" max="13833" width="11.28515625" style="862" customWidth="1"/>
    <col min="13834" max="14080" width="8" style="862"/>
    <col min="14081" max="14081" width="0.85546875" style="862" customWidth="1"/>
    <col min="14082" max="14082" width="26.7109375" style="862" customWidth="1"/>
    <col min="14083" max="14083" width="3.28515625" style="862" customWidth="1"/>
    <col min="14084" max="14084" width="31.85546875" style="862" customWidth="1"/>
    <col min="14085" max="14085" width="10.7109375" style="862" customWidth="1"/>
    <col min="14086" max="14089" width="11.28515625" style="862" customWidth="1"/>
    <col min="14090" max="14336" width="8" style="862"/>
    <col min="14337" max="14337" width="0.85546875" style="862" customWidth="1"/>
    <col min="14338" max="14338" width="26.7109375" style="862" customWidth="1"/>
    <col min="14339" max="14339" width="3.28515625" style="862" customWidth="1"/>
    <col min="14340" max="14340" width="31.85546875" style="862" customWidth="1"/>
    <col min="14341" max="14341" width="10.7109375" style="862" customWidth="1"/>
    <col min="14342" max="14345" width="11.28515625" style="862" customWidth="1"/>
    <col min="14346" max="14592" width="8" style="862"/>
    <col min="14593" max="14593" width="0.85546875" style="862" customWidth="1"/>
    <col min="14594" max="14594" width="26.7109375" style="862" customWidth="1"/>
    <col min="14595" max="14595" width="3.28515625" style="862" customWidth="1"/>
    <col min="14596" max="14596" width="31.85546875" style="862" customWidth="1"/>
    <col min="14597" max="14597" width="10.7109375" style="862" customWidth="1"/>
    <col min="14598" max="14601" width="11.28515625" style="862" customWidth="1"/>
    <col min="14602" max="14848" width="8" style="862"/>
    <col min="14849" max="14849" width="0.85546875" style="862" customWidth="1"/>
    <col min="14850" max="14850" width="26.7109375" style="862" customWidth="1"/>
    <col min="14851" max="14851" width="3.28515625" style="862" customWidth="1"/>
    <col min="14852" max="14852" width="31.85546875" style="862" customWidth="1"/>
    <col min="14853" max="14853" width="10.7109375" style="862" customWidth="1"/>
    <col min="14854" max="14857" width="11.28515625" style="862" customWidth="1"/>
    <col min="14858" max="15104" width="8" style="862"/>
    <col min="15105" max="15105" width="0.85546875" style="862" customWidth="1"/>
    <col min="15106" max="15106" width="26.7109375" style="862" customWidth="1"/>
    <col min="15107" max="15107" width="3.28515625" style="862" customWidth="1"/>
    <col min="15108" max="15108" width="31.85546875" style="862" customWidth="1"/>
    <col min="15109" max="15109" width="10.7109375" style="862" customWidth="1"/>
    <col min="15110" max="15113" width="11.28515625" style="862" customWidth="1"/>
    <col min="15114" max="15360" width="8" style="862"/>
    <col min="15361" max="15361" width="0.85546875" style="862" customWidth="1"/>
    <col min="15362" max="15362" width="26.7109375" style="862" customWidth="1"/>
    <col min="15363" max="15363" width="3.28515625" style="862" customWidth="1"/>
    <col min="15364" max="15364" width="31.85546875" style="862" customWidth="1"/>
    <col min="15365" max="15365" width="10.7109375" style="862" customWidth="1"/>
    <col min="15366" max="15369" width="11.28515625" style="862" customWidth="1"/>
    <col min="15370" max="15616" width="8" style="862"/>
    <col min="15617" max="15617" width="0.85546875" style="862" customWidth="1"/>
    <col min="15618" max="15618" width="26.7109375" style="862" customWidth="1"/>
    <col min="15619" max="15619" width="3.28515625" style="862" customWidth="1"/>
    <col min="15620" max="15620" width="31.85546875" style="862" customWidth="1"/>
    <col min="15621" max="15621" width="10.7109375" style="862" customWidth="1"/>
    <col min="15622" max="15625" width="11.28515625" style="862" customWidth="1"/>
    <col min="15626" max="15872" width="8" style="862"/>
    <col min="15873" max="15873" width="0.85546875" style="862" customWidth="1"/>
    <col min="15874" max="15874" width="26.7109375" style="862" customWidth="1"/>
    <col min="15875" max="15875" width="3.28515625" style="862" customWidth="1"/>
    <col min="15876" max="15876" width="31.85546875" style="862" customWidth="1"/>
    <col min="15877" max="15877" width="10.7109375" style="862" customWidth="1"/>
    <col min="15878" max="15881" width="11.28515625" style="862" customWidth="1"/>
    <col min="15882" max="16128" width="8" style="862"/>
    <col min="16129" max="16129" width="0.85546875" style="862" customWidth="1"/>
    <col min="16130" max="16130" width="26.7109375" style="862" customWidth="1"/>
    <col min="16131" max="16131" width="3.28515625" style="862" customWidth="1"/>
    <col min="16132" max="16132" width="31.85546875" style="862" customWidth="1"/>
    <col min="16133" max="16133" width="10.7109375" style="862" customWidth="1"/>
    <col min="16134" max="16137" width="11.28515625" style="862" customWidth="1"/>
    <col min="16138" max="16384" width="8" style="862"/>
  </cols>
  <sheetData>
    <row r="1" spans="1:16" ht="3.75" customHeight="1">
      <c r="A1" s="861"/>
      <c r="B1" s="861"/>
      <c r="C1" s="861"/>
      <c r="D1" s="861"/>
      <c r="E1" s="861"/>
      <c r="F1" s="861"/>
      <c r="G1" s="861"/>
      <c r="H1" s="861"/>
      <c r="I1" s="861"/>
      <c r="J1" s="861"/>
      <c r="K1" s="861"/>
      <c r="L1" s="861"/>
    </row>
    <row r="2" spans="1:16" ht="33.75" customHeight="1" thickBot="1">
      <c r="A2" s="861"/>
      <c r="B2" s="861"/>
      <c r="C2" s="863"/>
      <c r="D2" s="863"/>
      <c r="E2" s="863"/>
      <c r="F2" s="863"/>
      <c r="G2" s="863"/>
      <c r="H2" s="863"/>
      <c r="I2" s="863"/>
      <c r="J2" s="863"/>
      <c r="K2" s="863"/>
      <c r="L2" s="861"/>
    </row>
    <row r="3" spans="1:16" ht="13.5" thickTop="1">
      <c r="A3" s="861"/>
      <c r="B3" s="864"/>
      <c r="C3" s="865"/>
      <c r="D3" s="865"/>
      <c r="E3" s="865"/>
      <c r="F3" s="865"/>
      <c r="G3" s="865"/>
      <c r="H3" s="865"/>
      <c r="I3" s="865"/>
      <c r="J3" s="865"/>
      <c r="K3" s="865"/>
      <c r="L3" s="866"/>
    </row>
    <row r="4" spans="1:16" ht="15.75">
      <c r="A4" s="861"/>
      <c r="B4" s="864"/>
      <c r="C4" s="865"/>
      <c r="D4" s="867"/>
      <c r="E4" s="865"/>
      <c r="F4" s="865"/>
      <c r="G4" s="865"/>
      <c r="H4" s="865"/>
      <c r="I4" s="865"/>
      <c r="J4" s="865"/>
      <c r="K4" s="865"/>
      <c r="L4" s="866"/>
    </row>
    <row r="5" spans="1:16" ht="20.25">
      <c r="A5" s="861"/>
      <c r="B5" s="864"/>
      <c r="C5" s="865"/>
      <c r="D5" s="868"/>
      <c r="E5" s="869"/>
      <c r="F5" s="865"/>
      <c r="G5" s="865"/>
      <c r="H5" s="865"/>
      <c r="I5" s="865"/>
      <c r="J5" s="865"/>
      <c r="K5" s="865"/>
      <c r="L5" s="866"/>
    </row>
    <row r="6" spans="1:16">
      <c r="A6" s="861"/>
      <c r="B6" s="864"/>
      <c r="C6" s="865"/>
      <c r="D6" s="870"/>
      <c r="E6" s="869"/>
      <c r="F6" s="871"/>
      <c r="G6" s="865"/>
      <c r="H6" s="865"/>
      <c r="I6" s="865"/>
      <c r="J6" s="865"/>
      <c r="K6" s="865"/>
      <c r="L6" s="866"/>
    </row>
    <row r="7" spans="1:16">
      <c r="A7" s="861"/>
      <c r="B7" s="864"/>
      <c r="C7" s="865"/>
      <c r="D7" s="870"/>
      <c r="E7" s="865"/>
      <c r="F7" s="865"/>
      <c r="G7" s="865"/>
      <c r="H7" s="865"/>
      <c r="I7" s="865"/>
      <c r="J7" s="865"/>
      <c r="K7" s="865"/>
      <c r="L7" s="866"/>
    </row>
    <row r="8" spans="1:16">
      <c r="A8" s="861"/>
      <c r="B8" s="864"/>
      <c r="C8" s="865"/>
      <c r="D8" s="870"/>
      <c r="E8" s="865"/>
      <c r="F8" s="865"/>
      <c r="G8" s="865"/>
      <c r="H8" s="865"/>
      <c r="I8" s="865"/>
      <c r="J8" s="865"/>
      <c r="K8" s="865"/>
      <c r="L8" s="866"/>
    </row>
    <row r="9" spans="1:16">
      <c r="A9" s="861"/>
      <c r="B9" s="864"/>
      <c r="C9" s="865"/>
      <c r="D9" s="870"/>
      <c r="E9" s="865"/>
      <c r="F9" s="865"/>
      <c r="G9" s="865"/>
      <c r="H9" s="865"/>
      <c r="I9" s="865"/>
      <c r="J9" s="865"/>
      <c r="K9" s="865"/>
      <c r="L9" s="866"/>
    </row>
    <row r="10" spans="1:16" ht="18">
      <c r="A10" s="861"/>
      <c r="B10" s="864"/>
      <c r="C10" s="865"/>
      <c r="D10" s="870"/>
      <c r="E10" s="894" t="str">
        <f>REPT('BASIC CLIENT INFO'!B2,1)</f>
        <v/>
      </c>
      <c r="F10" s="865"/>
      <c r="G10" s="865"/>
      <c r="H10" s="865"/>
      <c r="I10" s="865"/>
      <c r="J10" s="865"/>
      <c r="K10" s="865"/>
      <c r="L10" s="866"/>
    </row>
    <row r="11" spans="1:16">
      <c r="A11" s="861"/>
      <c r="B11" s="864"/>
      <c r="C11" s="865"/>
      <c r="D11" s="872"/>
      <c r="E11" s="893" t="str">
        <f>REPT('BASIC CLIENT INFO'!B3,1)</f>
        <v>Survey #</v>
      </c>
      <c r="F11" s="892" t="str">
        <f>REPT('BASIC CLIENT INFO'!D3,1)</f>
        <v/>
      </c>
      <c r="G11" s="872"/>
      <c r="H11" s="872"/>
      <c r="I11" s="872"/>
      <c r="J11" s="872"/>
      <c r="K11" s="865"/>
      <c r="L11" s="866"/>
    </row>
    <row r="12" spans="1:16" ht="15.75">
      <c r="A12" s="861"/>
      <c r="B12" s="864"/>
      <c r="C12" s="865"/>
      <c r="D12" s="872"/>
      <c r="E12" s="872"/>
      <c r="F12" s="872"/>
      <c r="G12" s="872"/>
      <c r="H12" s="872"/>
      <c r="I12" s="872"/>
      <c r="J12" s="872"/>
      <c r="K12" s="865"/>
      <c r="L12" s="866"/>
      <c r="M12" s="1311" t="s">
        <v>953</v>
      </c>
      <c r="N12" s="1311"/>
      <c r="O12" s="1311"/>
      <c r="P12" s="1311"/>
    </row>
    <row r="13" spans="1:16" ht="15">
      <c r="A13" s="861"/>
      <c r="B13" s="864"/>
      <c r="C13" s="865"/>
      <c r="D13" s="860" t="s">
        <v>889</v>
      </c>
      <c r="E13" s="872"/>
      <c r="F13" s="872"/>
      <c r="G13" s="872"/>
      <c r="H13" s="872"/>
      <c r="I13" s="872"/>
      <c r="J13" s="872"/>
      <c r="K13" s="865"/>
      <c r="L13" s="866"/>
    </row>
    <row r="14" spans="1:16" ht="19.5">
      <c r="A14" s="861"/>
      <c r="B14" s="864"/>
      <c r="C14" s="865"/>
      <c r="D14" s="882"/>
      <c r="E14" s="883"/>
      <c r="F14" s="883"/>
      <c r="G14" s="883"/>
      <c r="H14" s="883"/>
      <c r="I14" s="883"/>
      <c r="J14" s="883"/>
      <c r="K14" s="865"/>
      <c r="L14" s="866"/>
    </row>
    <row r="15" spans="1:16" ht="15.75">
      <c r="A15" s="861"/>
      <c r="B15" s="864"/>
      <c r="C15" s="865"/>
      <c r="D15" s="867"/>
      <c r="E15" s="865"/>
      <c r="F15" s="865"/>
      <c r="G15" s="865"/>
      <c r="H15" s="865"/>
      <c r="I15" s="865"/>
      <c r="J15" s="865"/>
      <c r="K15" s="865"/>
      <c r="L15" s="866"/>
    </row>
    <row r="16" spans="1:16">
      <c r="A16" s="861"/>
      <c r="B16" s="864"/>
      <c r="C16" s="865"/>
      <c r="D16" s="875" t="s">
        <v>927</v>
      </c>
      <c r="E16" s="865"/>
      <c r="F16" s="876" t="s">
        <v>958</v>
      </c>
      <c r="G16" s="876" t="s">
        <v>958</v>
      </c>
      <c r="H16" s="876" t="s">
        <v>958</v>
      </c>
      <c r="I16" s="876" t="s">
        <v>958</v>
      </c>
      <c r="J16" s="865"/>
      <c r="K16" s="865"/>
      <c r="L16" s="866"/>
    </row>
    <row r="17" spans="1:12">
      <c r="A17" s="861"/>
      <c r="B17" s="864"/>
      <c r="C17" s="865"/>
      <c r="D17" s="875"/>
      <c r="E17" s="865"/>
      <c r="F17" s="877" t="str">
        <f>REPT('P&amp;L COMPARISONS'!B5,1)</f>
        <v>2025</v>
      </c>
      <c r="G17" s="877">
        <f>SUM(F17-1)</f>
        <v>2024</v>
      </c>
      <c r="H17" s="877">
        <f>SUM(G17-1)</f>
        <v>2023</v>
      </c>
      <c r="I17" s="877">
        <f>SUM(H17-1)</f>
        <v>2022</v>
      </c>
      <c r="J17" s="865"/>
      <c r="K17" s="865"/>
      <c r="L17" s="866"/>
    </row>
    <row r="18" spans="1:12">
      <c r="A18" s="861"/>
      <c r="B18" s="864"/>
      <c r="C18" s="865"/>
      <c r="D18" s="865" t="s">
        <v>928</v>
      </c>
      <c r="E18" s="865"/>
      <c r="F18" s="896" t="str">
        <f>REPT('P&amp;L COMPARISONS'!B41,1)</f>
        <v>0</v>
      </c>
      <c r="G18" s="896" t="str">
        <f>REPT('P&amp;L COMPARISONS'!E41,1)</f>
        <v>0</v>
      </c>
      <c r="H18" s="896" t="str">
        <f>REPT('P&amp;L COMPARISONS'!H41,1)</f>
        <v>0</v>
      </c>
      <c r="I18" s="896" t="str">
        <f>REPT('P&amp;L COMPARISONS'!K41,1)</f>
        <v>0</v>
      </c>
      <c r="J18" s="865"/>
      <c r="K18" s="865"/>
      <c r="L18" s="866"/>
    </row>
    <row r="19" spans="1:12">
      <c r="A19" s="861"/>
      <c r="B19" s="864"/>
      <c r="C19" s="865"/>
      <c r="D19" s="865" t="s">
        <v>926</v>
      </c>
      <c r="E19" s="865"/>
      <c r="F19" s="896" t="str">
        <f>REPT('P&amp;L COMPARISONS'!B8,1)</f>
        <v>0</v>
      </c>
      <c r="G19" s="896" t="str">
        <f>REPT('P&amp;L COMPARISONS'!E8,1)</f>
        <v>0</v>
      </c>
      <c r="H19" s="896" t="str">
        <f>REPT('P&amp;L COMPARISONS'!H8,1)</f>
        <v>0</v>
      </c>
      <c r="I19" s="896" t="str">
        <f>REPT('P&amp;L COMPARISONS'!K8,1)</f>
        <v>0</v>
      </c>
      <c r="J19" s="865"/>
      <c r="K19" s="865"/>
      <c r="L19" s="866"/>
    </row>
    <row r="20" spans="1:12">
      <c r="A20" s="861"/>
      <c r="B20" s="864"/>
      <c r="C20" s="865"/>
      <c r="D20" s="865" t="s">
        <v>927</v>
      </c>
      <c r="E20" s="865"/>
      <c r="F20" s="910" t="e">
        <f>F18/F19</f>
        <v>#DIV/0!</v>
      </c>
      <c r="G20" s="910" t="e">
        <f>G18/G19</f>
        <v>#DIV/0!</v>
      </c>
      <c r="H20" s="910" t="e">
        <f>H18/H19</f>
        <v>#DIV/0!</v>
      </c>
      <c r="I20" s="910" t="e">
        <f>I18/I19</f>
        <v>#DIV/0!</v>
      </c>
      <c r="J20" s="865"/>
      <c r="K20" s="865"/>
      <c r="L20" s="866"/>
    </row>
    <row r="21" spans="1:12">
      <c r="A21" s="861"/>
      <c r="B21" s="864"/>
      <c r="C21" s="865"/>
      <c r="D21" s="865"/>
      <c r="E21" s="865"/>
      <c r="F21" s="889"/>
      <c r="G21" s="889"/>
      <c r="H21" s="889"/>
      <c r="I21" s="889"/>
      <c r="J21" s="865"/>
      <c r="K21" s="865"/>
      <c r="L21" s="866"/>
    </row>
    <row r="22" spans="1:12">
      <c r="A22" s="861"/>
      <c r="B22" s="864"/>
      <c r="C22" s="865"/>
      <c r="D22" s="865"/>
      <c r="E22" s="865"/>
      <c r="F22" s="865"/>
      <c r="G22" s="865"/>
      <c r="H22" s="865"/>
      <c r="I22" s="865"/>
      <c r="J22" s="865"/>
      <c r="K22" s="865"/>
      <c r="L22" s="866"/>
    </row>
    <row r="23" spans="1:12">
      <c r="A23" s="861"/>
      <c r="B23" s="864"/>
      <c r="C23" s="865"/>
      <c r="D23" s="865"/>
      <c r="E23" s="865"/>
      <c r="F23" s="865"/>
      <c r="G23" s="865"/>
      <c r="H23" s="865"/>
      <c r="I23" s="865"/>
      <c r="J23" s="865"/>
      <c r="K23" s="865"/>
      <c r="L23" s="866"/>
    </row>
    <row r="24" spans="1:12">
      <c r="A24" s="861"/>
      <c r="B24" s="864"/>
      <c r="C24" s="865"/>
      <c r="D24" s="865"/>
      <c r="E24" s="865"/>
      <c r="F24" s="865"/>
      <c r="G24" s="865"/>
      <c r="H24" s="865"/>
      <c r="I24" s="865"/>
      <c r="J24" s="865"/>
      <c r="K24" s="865"/>
      <c r="L24" s="866"/>
    </row>
    <row r="25" spans="1:12">
      <c r="A25" s="861"/>
      <c r="B25" s="864"/>
      <c r="C25" s="865"/>
      <c r="D25" s="865"/>
      <c r="E25" s="865"/>
      <c r="F25" s="865"/>
      <c r="G25" s="865"/>
      <c r="H25" s="865"/>
      <c r="I25" s="865"/>
      <c r="J25" s="865"/>
      <c r="K25" s="865"/>
      <c r="L25" s="866"/>
    </row>
    <row r="26" spans="1:12">
      <c r="A26" s="861"/>
      <c r="B26" s="864"/>
      <c r="C26" s="865"/>
      <c r="D26" s="865"/>
      <c r="E26" s="865"/>
      <c r="F26" s="865"/>
      <c r="G26" s="865"/>
      <c r="H26" s="865"/>
      <c r="I26" s="865"/>
      <c r="J26" s="865"/>
      <c r="K26" s="865"/>
      <c r="L26" s="866"/>
    </row>
    <row r="27" spans="1:12">
      <c r="A27" s="861"/>
      <c r="B27" s="864"/>
      <c r="C27" s="865"/>
      <c r="D27" s="865"/>
      <c r="E27" s="865"/>
      <c r="F27" s="865"/>
      <c r="G27" s="865"/>
      <c r="H27" s="865"/>
      <c r="I27" s="865"/>
      <c r="J27" s="865"/>
      <c r="K27" s="865"/>
      <c r="L27" s="866"/>
    </row>
    <row r="28" spans="1:12">
      <c r="A28" s="861"/>
      <c r="B28" s="864"/>
      <c r="C28" s="865"/>
      <c r="D28" s="865"/>
      <c r="E28" s="865"/>
      <c r="F28" s="865"/>
      <c r="G28" s="865"/>
      <c r="H28" s="865"/>
      <c r="I28" s="865"/>
      <c r="J28" s="865"/>
      <c r="K28" s="865"/>
      <c r="L28" s="866"/>
    </row>
    <row r="29" spans="1:12">
      <c r="A29" s="861"/>
      <c r="B29" s="864"/>
      <c r="C29" s="865"/>
      <c r="D29" s="865"/>
      <c r="E29" s="865"/>
      <c r="F29" s="865"/>
      <c r="G29" s="865"/>
      <c r="H29" s="865"/>
      <c r="I29" s="865"/>
      <c r="J29" s="865"/>
      <c r="K29" s="865"/>
      <c r="L29" s="866"/>
    </row>
    <row r="30" spans="1:12">
      <c r="A30" s="861"/>
      <c r="B30" s="864"/>
      <c r="C30" s="865"/>
      <c r="D30" s="865"/>
      <c r="E30" s="865"/>
      <c r="F30" s="865"/>
      <c r="G30" s="865"/>
      <c r="H30" s="865"/>
      <c r="I30" s="865"/>
      <c r="J30" s="865"/>
      <c r="K30" s="865"/>
      <c r="L30" s="866"/>
    </row>
    <row r="31" spans="1:12">
      <c r="A31" s="861"/>
      <c r="B31" s="864"/>
      <c r="C31" s="865"/>
      <c r="D31" s="865"/>
      <c r="E31" s="865"/>
      <c r="F31" s="865"/>
      <c r="G31" s="865"/>
      <c r="H31" s="865"/>
      <c r="I31" s="865"/>
      <c r="J31" s="865"/>
      <c r="K31" s="865"/>
      <c r="L31" s="866"/>
    </row>
    <row r="32" spans="1:12">
      <c r="A32" s="861"/>
      <c r="B32" s="864"/>
      <c r="C32" s="865"/>
      <c r="D32" s="865"/>
      <c r="E32" s="865"/>
      <c r="F32" s="865"/>
      <c r="G32" s="865"/>
      <c r="H32" s="865"/>
      <c r="I32" s="865"/>
      <c r="J32" s="865"/>
      <c r="K32" s="865"/>
      <c r="L32" s="866"/>
    </row>
    <row r="33" spans="1:12">
      <c r="A33" s="861"/>
      <c r="B33" s="864"/>
      <c r="C33" s="865"/>
      <c r="D33" s="865"/>
      <c r="E33" s="865"/>
      <c r="F33" s="865"/>
      <c r="G33" s="865"/>
      <c r="H33" s="865"/>
      <c r="I33" s="865"/>
      <c r="J33" s="865"/>
      <c r="K33" s="865"/>
      <c r="L33" s="866"/>
    </row>
    <row r="34" spans="1:12">
      <c r="A34" s="861"/>
      <c r="B34" s="864"/>
      <c r="C34" s="865"/>
      <c r="D34" s="865"/>
      <c r="E34" s="865"/>
      <c r="F34" s="865"/>
      <c r="G34" s="865"/>
      <c r="H34" s="865"/>
      <c r="I34" s="865"/>
      <c r="J34" s="865"/>
      <c r="K34" s="865"/>
      <c r="L34" s="866"/>
    </row>
    <row r="35" spans="1:12">
      <c r="A35" s="861"/>
      <c r="B35" s="864"/>
      <c r="C35" s="865"/>
      <c r="D35" s="865"/>
      <c r="E35" s="865"/>
      <c r="F35" s="865"/>
      <c r="G35" s="865"/>
      <c r="H35" s="865"/>
      <c r="I35" s="865"/>
      <c r="J35" s="865"/>
      <c r="K35" s="865"/>
      <c r="L35" s="866"/>
    </row>
    <row r="36" spans="1:12">
      <c r="A36" s="861"/>
      <c r="B36" s="864"/>
      <c r="C36" s="865"/>
      <c r="D36" s="865"/>
      <c r="E36" s="865"/>
      <c r="F36" s="865"/>
      <c r="G36" s="865"/>
      <c r="H36" s="865"/>
      <c r="I36" s="865"/>
      <c r="J36" s="865"/>
      <c r="K36" s="865"/>
      <c r="L36" s="866"/>
    </row>
    <row r="37" spans="1:12">
      <c r="A37" s="861"/>
      <c r="B37" s="864"/>
      <c r="C37" s="865"/>
      <c r="D37" s="865"/>
      <c r="E37" s="865"/>
      <c r="F37" s="865"/>
      <c r="G37" s="865"/>
      <c r="H37" s="865"/>
      <c r="I37" s="865"/>
      <c r="J37" s="865"/>
      <c r="K37" s="865"/>
      <c r="L37" s="866"/>
    </row>
    <row r="38" spans="1:12">
      <c r="A38" s="861"/>
      <c r="B38" s="864"/>
      <c r="C38" s="865"/>
      <c r="D38" s="865"/>
      <c r="E38" s="865"/>
      <c r="F38" s="865"/>
      <c r="G38" s="865"/>
      <c r="H38" s="865"/>
      <c r="I38" s="865"/>
      <c r="J38" s="865"/>
      <c r="K38" s="865"/>
      <c r="L38" s="866"/>
    </row>
    <row r="39" spans="1:12">
      <c r="A39" s="861"/>
      <c r="B39" s="864"/>
      <c r="C39" s="865"/>
      <c r="D39" s="865"/>
      <c r="E39" s="865"/>
      <c r="F39" s="865"/>
      <c r="G39" s="865"/>
      <c r="H39" s="865"/>
      <c r="I39" s="865"/>
      <c r="J39" s="865"/>
      <c r="K39" s="865"/>
      <c r="L39" s="866"/>
    </row>
    <row r="40" spans="1:12">
      <c r="A40" s="861"/>
      <c r="B40" s="864"/>
      <c r="C40" s="865"/>
      <c r="D40" s="865"/>
      <c r="E40" s="865"/>
      <c r="F40" s="865"/>
      <c r="G40" s="865"/>
      <c r="H40" s="865"/>
      <c r="I40" s="865"/>
      <c r="J40" s="865"/>
      <c r="K40" s="865"/>
      <c r="L40" s="866"/>
    </row>
    <row r="41" spans="1:12">
      <c r="A41" s="861"/>
      <c r="B41" s="864"/>
      <c r="C41" s="865"/>
      <c r="D41" s="885"/>
      <c r="E41" s="885"/>
      <c r="F41" s="885"/>
      <c r="G41" s="885"/>
      <c r="H41" s="885"/>
      <c r="I41" s="885"/>
      <c r="J41" s="885"/>
      <c r="K41" s="865"/>
      <c r="L41" s="866"/>
    </row>
    <row r="42" spans="1:12">
      <c r="A42" s="861"/>
      <c r="B42" s="864"/>
      <c r="C42" s="865"/>
      <c r="D42" s="865"/>
      <c r="E42" s="865"/>
      <c r="F42" s="865"/>
      <c r="G42" s="865"/>
      <c r="H42" s="865"/>
      <c r="I42" s="865"/>
      <c r="J42" s="865"/>
      <c r="K42" s="865"/>
      <c r="L42" s="866"/>
    </row>
    <row r="43" spans="1:12" ht="13.5" thickBot="1">
      <c r="A43" s="861"/>
      <c r="B43" s="864"/>
      <c r="C43" s="865"/>
      <c r="D43" s="865"/>
      <c r="E43" s="865"/>
      <c r="F43" s="865"/>
      <c r="G43" s="865"/>
      <c r="H43" s="865"/>
      <c r="I43" s="865"/>
      <c r="J43" s="865"/>
      <c r="K43" s="865"/>
      <c r="L43" s="866"/>
    </row>
    <row r="44" spans="1:12" ht="13.5" thickTop="1">
      <c r="A44" s="861"/>
      <c r="B44" s="861"/>
      <c r="C44" s="881"/>
      <c r="D44" s="881"/>
      <c r="E44" s="881"/>
      <c r="F44" s="881"/>
      <c r="G44" s="881"/>
      <c r="H44" s="881"/>
      <c r="I44" s="881"/>
      <c r="J44" s="881"/>
      <c r="K44" s="881"/>
      <c r="L44" s="861"/>
    </row>
    <row r="45" spans="1:12">
      <c r="A45" s="861"/>
      <c r="B45" s="861"/>
      <c r="C45" s="861"/>
      <c r="D45" s="861"/>
      <c r="E45" s="861"/>
      <c r="F45" s="861"/>
      <c r="G45" s="861"/>
      <c r="H45" s="861"/>
      <c r="I45" s="861"/>
      <c r="J45" s="861"/>
      <c r="K45" s="861"/>
      <c r="L45" s="861"/>
    </row>
    <row r="46" spans="1:12">
      <c r="A46" s="861"/>
      <c r="B46" s="861"/>
      <c r="C46" s="861"/>
      <c r="D46" s="861"/>
      <c r="E46" s="861"/>
      <c r="F46" s="861"/>
      <c r="G46" s="861"/>
      <c r="H46" s="861"/>
      <c r="I46" s="861"/>
      <c r="J46" s="861"/>
      <c r="K46" s="861"/>
      <c r="L46" s="861"/>
    </row>
    <row r="47" spans="1:12">
      <c r="A47" s="861"/>
      <c r="B47" s="861"/>
      <c r="C47" s="861"/>
      <c r="D47" s="861"/>
      <c r="E47" s="861"/>
      <c r="F47" s="861"/>
      <c r="G47" s="861"/>
      <c r="H47" s="861"/>
      <c r="I47" s="861"/>
      <c r="J47" s="861"/>
      <c r="K47" s="861"/>
      <c r="L47" s="861"/>
    </row>
    <row r="48" spans="1:12">
      <c r="A48" s="861"/>
      <c r="B48" s="861"/>
      <c r="C48" s="861"/>
      <c r="D48" s="861"/>
      <c r="E48" s="861"/>
      <c r="F48" s="861"/>
      <c r="G48" s="861"/>
      <c r="H48" s="861"/>
      <c r="I48" s="861"/>
      <c r="J48" s="861"/>
      <c r="K48" s="861"/>
      <c r="L48" s="861"/>
    </row>
    <row r="49" spans="1:12">
      <c r="A49" s="861"/>
      <c r="B49" s="861"/>
      <c r="C49" s="861"/>
      <c r="D49" s="861"/>
      <c r="E49" s="861"/>
      <c r="F49" s="861"/>
      <c r="G49" s="861"/>
      <c r="H49" s="861"/>
      <c r="I49" s="861"/>
      <c r="J49" s="861"/>
      <c r="K49" s="861"/>
      <c r="L49" s="861"/>
    </row>
    <row r="50" spans="1:12">
      <c r="A50" s="861"/>
      <c r="B50" s="861"/>
      <c r="C50" s="861"/>
      <c r="D50" s="861"/>
      <c r="E50" s="861"/>
      <c r="F50" s="861"/>
      <c r="G50" s="861"/>
      <c r="H50" s="861"/>
      <c r="I50" s="861"/>
      <c r="J50" s="861"/>
      <c r="K50" s="861"/>
      <c r="L50" s="861"/>
    </row>
    <row r="51" spans="1:12">
      <c r="A51" s="861"/>
      <c r="B51" s="861"/>
      <c r="C51" s="861"/>
      <c r="D51" s="861"/>
      <c r="E51" s="861"/>
      <c r="F51" s="861"/>
      <c r="G51" s="861"/>
      <c r="H51" s="861"/>
      <c r="I51" s="861"/>
      <c r="J51" s="861"/>
      <c r="K51" s="861"/>
      <c r="L51" s="861"/>
    </row>
    <row r="52" spans="1:12">
      <c r="A52" s="861"/>
      <c r="B52" s="861"/>
      <c r="C52" s="861"/>
      <c r="D52" s="861"/>
      <c r="E52" s="861"/>
      <c r="F52" s="861"/>
      <c r="G52" s="861"/>
      <c r="H52" s="861"/>
      <c r="I52" s="861"/>
      <c r="J52" s="861"/>
      <c r="K52" s="861"/>
      <c r="L52" s="861"/>
    </row>
    <row r="53" spans="1:12">
      <c r="A53" s="861"/>
      <c r="B53" s="861"/>
      <c r="C53" s="861"/>
      <c r="D53" s="861"/>
      <c r="E53" s="861"/>
      <c r="F53" s="861"/>
      <c r="G53" s="861"/>
      <c r="H53" s="861"/>
      <c r="I53" s="861"/>
      <c r="J53" s="861"/>
      <c r="K53" s="861"/>
      <c r="L53" s="861"/>
    </row>
    <row r="54" spans="1:12">
      <c r="A54" s="861"/>
      <c r="B54" s="861"/>
      <c r="C54" s="861"/>
      <c r="D54" s="861"/>
      <c r="E54" s="861"/>
      <c r="F54" s="861"/>
      <c r="G54" s="861"/>
      <c r="H54" s="861"/>
      <c r="I54" s="861"/>
      <c r="J54" s="861"/>
      <c r="K54" s="861"/>
      <c r="L54" s="861"/>
    </row>
    <row r="55" spans="1:12">
      <c r="A55" s="861"/>
      <c r="B55" s="861"/>
      <c r="C55" s="861"/>
      <c r="D55" s="861"/>
      <c r="E55" s="861"/>
      <c r="F55" s="861"/>
      <c r="G55" s="861"/>
      <c r="H55" s="861"/>
      <c r="I55" s="861"/>
      <c r="J55" s="861"/>
      <c r="K55" s="861"/>
      <c r="L55" s="861"/>
    </row>
    <row r="56" spans="1:12">
      <c r="A56" s="861"/>
      <c r="B56" s="861"/>
      <c r="C56" s="861"/>
      <c r="D56" s="861"/>
      <c r="E56" s="861"/>
      <c r="F56" s="861"/>
      <c r="G56" s="861"/>
      <c r="H56" s="861"/>
      <c r="I56" s="861"/>
      <c r="J56" s="861"/>
      <c r="K56" s="861"/>
      <c r="L56" s="861"/>
    </row>
    <row r="57" spans="1:12">
      <c r="A57" s="861"/>
      <c r="B57" s="861"/>
      <c r="C57" s="861"/>
      <c r="D57" s="861"/>
      <c r="E57" s="861"/>
      <c r="F57" s="861"/>
      <c r="G57" s="861"/>
      <c r="H57" s="861"/>
      <c r="I57" s="861"/>
      <c r="J57" s="861"/>
      <c r="K57" s="861"/>
      <c r="L57" s="861"/>
    </row>
    <row r="58" spans="1:12">
      <c r="A58" s="861"/>
      <c r="B58" s="861"/>
      <c r="C58" s="861"/>
      <c r="D58" s="861"/>
      <c r="E58" s="861"/>
      <c r="F58" s="861"/>
      <c r="G58" s="861"/>
      <c r="H58" s="861"/>
      <c r="I58" s="861"/>
      <c r="J58" s="861"/>
      <c r="K58" s="861"/>
      <c r="L58" s="861"/>
    </row>
    <row r="59" spans="1:12">
      <c r="A59" s="861"/>
      <c r="B59" s="861"/>
      <c r="C59" s="861"/>
      <c r="D59" s="861"/>
      <c r="E59" s="861"/>
      <c r="F59" s="861"/>
      <c r="G59" s="861"/>
      <c r="H59" s="861"/>
      <c r="I59" s="861"/>
      <c r="J59" s="861"/>
      <c r="K59" s="861"/>
      <c r="L59" s="861"/>
    </row>
    <row r="60" spans="1:12">
      <c r="A60" s="861"/>
      <c r="B60" s="861"/>
      <c r="C60" s="861"/>
      <c r="D60" s="861"/>
      <c r="E60" s="861"/>
      <c r="F60" s="861"/>
      <c r="G60" s="861"/>
      <c r="H60" s="861"/>
      <c r="I60" s="861"/>
      <c r="J60" s="861"/>
      <c r="K60" s="861"/>
      <c r="L60" s="861"/>
    </row>
    <row r="61" spans="1:12">
      <c r="A61" s="861"/>
      <c r="B61" s="861"/>
      <c r="C61" s="861"/>
      <c r="D61" s="861"/>
      <c r="E61" s="861"/>
      <c r="F61" s="861"/>
      <c r="G61" s="861"/>
      <c r="H61" s="861"/>
      <c r="I61" s="861"/>
      <c r="J61" s="861"/>
      <c r="K61" s="861"/>
      <c r="L61" s="861"/>
    </row>
    <row r="62" spans="1:12">
      <c r="A62" s="861"/>
      <c r="B62" s="861"/>
      <c r="C62" s="861"/>
      <c r="D62" s="861"/>
      <c r="E62" s="861"/>
      <c r="F62" s="861"/>
      <c r="G62" s="861"/>
      <c r="H62" s="861"/>
      <c r="I62" s="861"/>
      <c r="J62" s="861"/>
      <c r="K62" s="861"/>
      <c r="L62" s="861"/>
    </row>
    <row r="63" spans="1:12">
      <c r="A63" s="861"/>
      <c r="B63" s="861"/>
      <c r="C63" s="861"/>
      <c r="D63" s="861"/>
      <c r="E63" s="861"/>
      <c r="F63" s="861"/>
      <c r="G63" s="861"/>
      <c r="H63" s="861"/>
      <c r="I63" s="861"/>
      <c r="J63" s="861"/>
      <c r="K63" s="861"/>
      <c r="L63" s="861"/>
    </row>
    <row r="64" spans="1:12">
      <c r="A64" s="861"/>
      <c r="B64" s="861"/>
      <c r="C64" s="861"/>
      <c r="D64" s="861"/>
      <c r="E64" s="861"/>
      <c r="F64" s="861"/>
      <c r="G64" s="861"/>
      <c r="H64" s="861"/>
      <c r="I64" s="861"/>
      <c r="J64" s="861"/>
      <c r="K64" s="861"/>
      <c r="L64" s="861"/>
    </row>
    <row r="65" spans="1:12">
      <c r="A65" s="861"/>
      <c r="B65" s="861"/>
      <c r="C65" s="861"/>
      <c r="D65" s="861"/>
      <c r="E65" s="861"/>
      <c r="F65" s="861"/>
      <c r="G65" s="861"/>
      <c r="H65" s="861"/>
      <c r="I65" s="861"/>
      <c r="J65" s="861"/>
      <c r="K65" s="861"/>
      <c r="L65" s="861"/>
    </row>
    <row r="66" spans="1:12">
      <c r="A66" s="861"/>
      <c r="B66" s="861"/>
      <c r="C66" s="861"/>
      <c r="D66" s="861"/>
      <c r="E66" s="861"/>
      <c r="F66" s="861"/>
      <c r="G66" s="861"/>
      <c r="H66" s="861"/>
      <c r="I66" s="861"/>
      <c r="J66" s="861"/>
      <c r="K66" s="861"/>
      <c r="L66" s="861"/>
    </row>
    <row r="67" spans="1:12">
      <c r="A67" s="861"/>
      <c r="B67" s="861"/>
      <c r="C67" s="861"/>
      <c r="D67" s="861"/>
      <c r="E67" s="861"/>
      <c r="F67" s="861"/>
      <c r="G67" s="861"/>
      <c r="H67" s="861"/>
      <c r="I67" s="861"/>
      <c r="J67" s="861"/>
      <c r="K67" s="861"/>
      <c r="L67" s="861"/>
    </row>
    <row r="68" spans="1:12">
      <c r="A68" s="861"/>
      <c r="B68" s="861"/>
      <c r="C68" s="861"/>
      <c r="D68" s="861"/>
      <c r="E68" s="861"/>
      <c r="F68" s="861"/>
      <c r="G68" s="861"/>
      <c r="H68" s="861"/>
      <c r="I68" s="861"/>
      <c r="J68" s="861"/>
      <c r="K68" s="861"/>
      <c r="L68" s="861"/>
    </row>
    <row r="69" spans="1:12">
      <c r="A69" s="861"/>
      <c r="B69" s="861"/>
      <c r="C69" s="861"/>
      <c r="D69" s="861"/>
      <c r="E69" s="861"/>
      <c r="F69" s="861"/>
      <c r="G69" s="861"/>
      <c r="H69" s="861"/>
      <c r="I69" s="861"/>
      <c r="J69" s="861"/>
      <c r="K69" s="861"/>
      <c r="L69" s="861"/>
    </row>
    <row r="70" spans="1:12">
      <c r="A70" s="861"/>
      <c r="B70" s="861"/>
      <c r="C70" s="861"/>
      <c r="D70" s="861"/>
      <c r="E70" s="861"/>
      <c r="F70" s="861"/>
      <c r="G70" s="861"/>
      <c r="H70" s="861"/>
      <c r="I70" s="861"/>
      <c r="J70" s="861"/>
      <c r="K70" s="861"/>
      <c r="L70" s="861"/>
    </row>
    <row r="71" spans="1:12">
      <c r="A71" s="861"/>
      <c r="B71" s="861"/>
      <c r="C71" s="861"/>
      <c r="D71" s="861"/>
      <c r="E71" s="861"/>
      <c r="F71" s="861"/>
      <c r="G71" s="861"/>
      <c r="H71" s="861"/>
      <c r="I71" s="861"/>
      <c r="J71" s="861"/>
      <c r="K71" s="861"/>
      <c r="L71" s="861"/>
    </row>
    <row r="72" spans="1:12">
      <c r="A72" s="861"/>
      <c r="B72" s="861"/>
      <c r="C72" s="861"/>
      <c r="D72" s="861"/>
      <c r="E72" s="861"/>
      <c r="F72" s="861"/>
      <c r="G72" s="861"/>
      <c r="H72" s="861"/>
      <c r="I72" s="861"/>
      <c r="J72" s="861"/>
      <c r="K72" s="861"/>
      <c r="L72" s="861"/>
    </row>
    <row r="73" spans="1:12">
      <c r="A73" s="861"/>
      <c r="B73" s="861"/>
      <c r="C73" s="861"/>
      <c r="D73" s="861"/>
      <c r="E73" s="861"/>
      <c r="F73" s="861"/>
      <c r="G73" s="861"/>
      <c r="H73" s="861"/>
      <c r="I73" s="861"/>
      <c r="J73" s="861"/>
      <c r="K73" s="861"/>
      <c r="L73" s="861"/>
    </row>
    <row r="74" spans="1:12">
      <c r="A74" s="861"/>
      <c r="B74" s="861"/>
      <c r="C74" s="861"/>
      <c r="D74" s="861"/>
      <c r="E74" s="861"/>
      <c r="F74" s="861"/>
      <c r="G74" s="861"/>
      <c r="H74" s="861"/>
      <c r="I74" s="861"/>
      <c r="J74" s="861"/>
      <c r="K74" s="861"/>
      <c r="L74" s="861"/>
    </row>
    <row r="75" spans="1:12">
      <c r="A75" s="861"/>
      <c r="B75" s="861"/>
      <c r="C75" s="861"/>
      <c r="D75" s="861"/>
      <c r="E75" s="861"/>
      <c r="F75" s="861"/>
      <c r="G75" s="861"/>
      <c r="H75" s="861"/>
      <c r="I75" s="861"/>
      <c r="J75" s="861"/>
      <c r="K75" s="861"/>
      <c r="L75" s="861"/>
    </row>
  </sheetData>
  <mergeCells count="1">
    <mergeCell ref="M12:P12"/>
  </mergeCells>
  <hyperlinks>
    <hyperlink ref="M12" location="'Ratios Introduction'!A1" display="Ratios Introduction Menu" xr:uid="{00000000-0004-0000-4000-000000000000}"/>
  </hyperlinks>
  <printOptions horizontalCentered="1" verticalCentered="1" gridLinesSet="0"/>
  <pageMargins left="0.5" right="0.5" top="1.18" bottom="0.61" header="0.52" footer="0.25"/>
  <pageSetup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22529" r:id="rId5" name="Button 1">
              <controlPr defaultSize="0" print="0" autoFill="0" autoPict="0" macro="[0]!PLCOMPARISONS_Button20_Click">
                <anchor moveWithCells="1">
                  <from>
                    <xdr:col>12</xdr:col>
                    <xdr:colOff>152400</xdr:colOff>
                    <xdr:row>7</xdr:row>
                    <xdr:rowOff>114300</xdr:rowOff>
                  </from>
                  <to>
                    <xdr:col>14</xdr:col>
                    <xdr:colOff>9525</xdr:colOff>
                    <xdr:row>9</xdr:row>
                    <xdr:rowOff>76200</xdr:rowOff>
                  </to>
                </anchor>
              </controlPr>
            </control>
          </mc:Choice>
        </mc:AlternateContent>
        <mc:AlternateContent xmlns:mc="http://schemas.openxmlformats.org/markup-compatibility/2006">
          <mc:Choice Requires="x14">
            <control shapeId="3222530" r:id="rId6" name="Button 2">
              <controlPr defaultSize="0" print="0" autoFill="0" autoPict="0" macro="[0]!print_sheet">
                <anchor moveWithCells="1">
                  <from>
                    <xdr:col>12</xdr:col>
                    <xdr:colOff>180975</xdr:colOff>
                    <xdr:row>13</xdr:row>
                    <xdr:rowOff>219075</xdr:rowOff>
                  </from>
                  <to>
                    <xdr:col>14</xdr:col>
                    <xdr:colOff>38100</xdr:colOff>
                    <xdr:row>15</xdr:row>
                    <xdr:rowOff>152400</xdr:rowOff>
                  </to>
                </anchor>
              </controlPr>
            </control>
          </mc:Choice>
        </mc:AlternateContent>
      </controls>
    </mc:Choice>
  </mc:AlternateContent>
</worksheet>
</file>

<file path=xl/worksheets/sheet6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100-000000000000}">
  <sheetPr codeName="Sheet94">
    <pageSetUpPr autoPageBreaks="0" fitToPage="1"/>
  </sheetPr>
  <dimension ref="A1:P73"/>
  <sheetViews>
    <sheetView showGridLines="0" showRowColHeaders="0" view="pageLayout" topLeftCell="A5" zoomScale="80" zoomScaleNormal="90" zoomScalePageLayoutView="80" workbookViewId="0"/>
  </sheetViews>
  <sheetFormatPr defaultColWidth="8" defaultRowHeight="12.75"/>
  <cols>
    <col min="1" max="1" width="0.85546875" style="862" customWidth="1"/>
    <col min="2" max="2" width="26.7109375" style="862" customWidth="1"/>
    <col min="3" max="3" width="3.28515625" style="862" customWidth="1"/>
    <col min="4" max="4" width="31.85546875" style="862" customWidth="1"/>
    <col min="5" max="5" width="10.7109375" style="862" customWidth="1"/>
    <col min="6" max="9" width="11.28515625" style="862" customWidth="1"/>
    <col min="10" max="256" width="8" style="862"/>
    <col min="257" max="257" width="0.85546875" style="862" customWidth="1"/>
    <col min="258" max="258" width="26.7109375" style="862" customWidth="1"/>
    <col min="259" max="259" width="3.28515625" style="862" customWidth="1"/>
    <col min="260" max="260" width="31.85546875" style="862" customWidth="1"/>
    <col min="261" max="261" width="10.7109375" style="862" customWidth="1"/>
    <col min="262" max="265" width="11.28515625" style="862" customWidth="1"/>
    <col min="266" max="512" width="8" style="862"/>
    <col min="513" max="513" width="0.85546875" style="862" customWidth="1"/>
    <col min="514" max="514" width="26.7109375" style="862" customWidth="1"/>
    <col min="515" max="515" width="3.28515625" style="862" customWidth="1"/>
    <col min="516" max="516" width="31.85546875" style="862" customWidth="1"/>
    <col min="517" max="517" width="10.7109375" style="862" customWidth="1"/>
    <col min="518" max="521" width="11.28515625" style="862" customWidth="1"/>
    <col min="522" max="768" width="8" style="862"/>
    <col min="769" max="769" width="0.85546875" style="862" customWidth="1"/>
    <col min="770" max="770" width="26.7109375" style="862" customWidth="1"/>
    <col min="771" max="771" width="3.28515625" style="862" customWidth="1"/>
    <col min="772" max="772" width="31.85546875" style="862" customWidth="1"/>
    <col min="773" max="773" width="10.7109375" style="862" customWidth="1"/>
    <col min="774" max="777" width="11.28515625" style="862" customWidth="1"/>
    <col min="778" max="1024" width="8" style="862"/>
    <col min="1025" max="1025" width="0.85546875" style="862" customWidth="1"/>
    <col min="1026" max="1026" width="26.7109375" style="862" customWidth="1"/>
    <col min="1027" max="1027" width="3.28515625" style="862" customWidth="1"/>
    <col min="1028" max="1028" width="31.85546875" style="862" customWidth="1"/>
    <col min="1029" max="1029" width="10.7109375" style="862" customWidth="1"/>
    <col min="1030" max="1033" width="11.28515625" style="862" customWidth="1"/>
    <col min="1034" max="1280" width="8" style="862"/>
    <col min="1281" max="1281" width="0.85546875" style="862" customWidth="1"/>
    <col min="1282" max="1282" width="26.7109375" style="862" customWidth="1"/>
    <col min="1283" max="1283" width="3.28515625" style="862" customWidth="1"/>
    <col min="1284" max="1284" width="31.85546875" style="862" customWidth="1"/>
    <col min="1285" max="1285" width="10.7109375" style="862" customWidth="1"/>
    <col min="1286" max="1289" width="11.28515625" style="862" customWidth="1"/>
    <col min="1290" max="1536" width="8" style="862"/>
    <col min="1537" max="1537" width="0.85546875" style="862" customWidth="1"/>
    <col min="1538" max="1538" width="26.7109375" style="862" customWidth="1"/>
    <col min="1539" max="1539" width="3.28515625" style="862" customWidth="1"/>
    <col min="1540" max="1540" width="31.85546875" style="862" customWidth="1"/>
    <col min="1541" max="1541" width="10.7109375" style="862" customWidth="1"/>
    <col min="1542" max="1545" width="11.28515625" style="862" customWidth="1"/>
    <col min="1546" max="1792" width="8" style="862"/>
    <col min="1793" max="1793" width="0.85546875" style="862" customWidth="1"/>
    <col min="1794" max="1794" width="26.7109375" style="862" customWidth="1"/>
    <col min="1795" max="1795" width="3.28515625" style="862" customWidth="1"/>
    <col min="1796" max="1796" width="31.85546875" style="862" customWidth="1"/>
    <col min="1797" max="1797" width="10.7109375" style="862" customWidth="1"/>
    <col min="1798" max="1801" width="11.28515625" style="862" customWidth="1"/>
    <col min="1802" max="2048" width="8" style="862"/>
    <col min="2049" max="2049" width="0.85546875" style="862" customWidth="1"/>
    <col min="2050" max="2050" width="26.7109375" style="862" customWidth="1"/>
    <col min="2051" max="2051" width="3.28515625" style="862" customWidth="1"/>
    <col min="2052" max="2052" width="31.85546875" style="862" customWidth="1"/>
    <col min="2053" max="2053" width="10.7109375" style="862" customWidth="1"/>
    <col min="2054" max="2057" width="11.28515625" style="862" customWidth="1"/>
    <col min="2058" max="2304" width="8" style="862"/>
    <col min="2305" max="2305" width="0.85546875" style="862" customWidth="1"/>
    <col min="2306" max="2306" width="26.7109375" style="862" customWidth="1"/>
    <col min="2307" max="2307" width="3.28515625" style="862" customWidth="1"/>
    <col min="2308" max="2308" width="31.85546875" style="862" customWidth="1"/>
    <col min="2309" max="2309" width="10.7109375" style="862" customWidth="1"/>
    <col min="2310" max="2313" width="11.28515625" style="862" customWidth="1"/>
    <col min="2314" max="2560" width="8" style="862"/>
    <col min="2561" max="2561" width="0.85546875" style="862" customWidth="1"/>
    <col min="2562" max="2562" width="26.7109375" style="862" customWidth="1"/>
    <col min="2563" max="2563" width="3.28515625" style="862" customWidth="1"/>
    <col min="2564" max="2564" width="31.85546875" style="862" customWidth="1"/>
    <col min="2565" max="2565" width="10.7109375" style="862" customWidth="1"/>
    <col min="2566" max="2569" width="11.28515625" style="862" customWidth="1"/>
    <col min="2570" max="2816" width="8" style="862"/>
    <col min="2817" max="2817" width="0.85546875" style="862" customWidth="1"/>
    <col min="2818" max="2818" width="26.7109375" style="862" customWidth="1"/>
    <col min="2819" max="2819" width="3.28515625" style="862" customWidth="1"/>
    <col min="2820" max="2820" width="31.85546875" style="862" customWidth="1"/>
    <col min="2821" max="2821" width="10.7109375" style="862" customWidth="1"/>
    <col min="2822" max="2825" width="11.28515625" style="862" customWidth="1"/>
    <col min="2826" max="3072" width="8" style="862"/>
    <col min="3073" max="3073" width="0.85546875" style="862" customWidth="1"/>
    <col min="3074" max="3074" width="26.7109375" style="862" customWidth="1"/>
    <col min="3075" max="3075" width="3.28515625" style="862" customWidth="1"/>
    <col min="3076" max="3076" width="31.85546875" style="862" customWidth="1"/>
    <col min="3077" max="3077" width="10.7109375" style="862" customWidth="1"/>
    <col min="3078" max="3081" width="11.28515625" style="862" customWidth="1"/>
    <col min="3082" max="3328" width="8" style="862"/>
    <col min="3329" max="3329" width="0.85546875" style="862" customWidth="1"/>
    <col min="3330" max="3330" width="26.7109375" style="862" customWidth="1"/>
    <col min="3331" max="3331" width="3.28515625" style="862" customWidth="1"/>
    <col min="3332" max="3332" width="31.85546875" style="862" customWidth="1"/>
    <col min="3333" max="3333" width="10.7109375" style="862" customWidth="1"/>
    <col min="3334" max="3337" width="11.28515625" style="862" customWidth="1"/>
    <col min="3338" max="3584" width="8" style="862"/>
    <col min="3585" max="3585" width="0.85546875" style="862" customWidth="1"/>
    <col min="3586" max="3586" width="26.7109375" style="862" customWidth="1"/>
    <col min="3587" max="3587" width="3.28515625" style="862" customWidth="1"/>
    <col min="3588" max="3588" width="31.85546875" style="862" customWidth="1"/>
    <col min="3589" max="3589" width="10.7109375" style="862" customWidth="1"/>
    <col min="3590" max="3593" width="11.28515625" style="862" customWidth="1"/>
    <col min="3594" max="3840" width="8" style="862"/>
    <col min="3841" max="3841" width="0.85546875" style="862" customWidth="1"/>
    <col min="3842" max="3842" width="26.7109375" style="862" customWidth="1"/>
    <col min="3843" max="3843" width="3.28515625" style="862" customWidth="1"/>
    <col min="3844" max="3844" width="31.85546875" style="862" customWidth="1"/>
    <col min="3845" max="3845" width="10.7109375" style="862" customWidth="1"/>
    <col min="3846" max="3849" width="11.28515625" style="862" customWidth="1"/>
    <col min="3850" max="4096" width="8" style="862"/>
    <col min="4097" max="4097" width="0.85546875" style="862" customWidth="1"/>
    <col min="4098" max="4098" width="26.7109375" style="862" customWidth="1"/>
    <col min="4099" max="4099" width="3.28515625" style="862" customWidth="1"/>
    <col min="4100" max="4100" width="31.85546875" style="862" customWidth="1"/>
    <col min="4101" max="4101" width="10.7109375" style="862" customWidth="1"/>
    <col min="4102" max="4105" width="11.28515625" style="862" customWidth="1"/>
    <col min="4106" max="4352" width="8" style="862"/>
    <col min="4353" max="4353" width="0.85546875" style="862" customWidth="1"/>
    <col min="4354" max="4354" width="26.7109375" style="862" customWidth="1"/>
    <col min="4355" max="4355" width="3.28515625" style="862" customWidth="1"/>
    <col min="4356" max="4356" width="31.85546875" style="862" customWidth="1"/>
    <col min="4357" max="4357" width="10.7109375" style="862" customWidth="1"/>
    <col min="4358" max="4361" width="11.28515625" style="862" customWidth="1"/>
    <col min="4362" max="4608" width="8" style="862"/>
    <col min="4609" max="4609" width="0.85546875" style="862" customWidth="1"/>
    <col min="4610" max="4610" width="26.7109375" style="862" customWidth="1"/>
    <col min="4611" max="4611" width="3.28515625" style="862" customWidth="1"/>
    <col min="4612" max="4612" width="31.85546875" style="862" customWidth="1"/>
    <col min="4613" max="4613" width="10.7109375" style="862" customWidth="1"/>
    <col min="4614" max="4617" width="11.28515625" style="862" customWidth="1"/>
    <col min="4618" max="4864" width="8" style="862"/>
    <col min="4865" max="4865" width="0.85546875" style="862" customWidth="1"/>
    <col min="4866" max="4866" width="26.7109375" style="862" customWidth="1"/>
    <col min="4867" max="4867" width="3.28515625" style="862" customWidth="1"/>
    <col min="4868" max="4868" width="31.85546875" style="862" customWidth="1"/>
    <col min="4869" max="4869" width="10.7109375" style="862" customWidth="1"/>
    <col min="4870" max="4873" width="11.28515625" style="862" customWidth="1"/>
    <col min="4874" max="5120" width="8" style="862"/>
    <col min="5121" max="5121" width="0.85546875" style="862" customWidth="1"/>
    <col min="5122" max="5122" width="26.7109375" style="862" customWidth="1"/>
    <col min="5123" max="5123" width="3.28515625" style="862" customWidth="1"/>
    <col min="5124" max="5124" width="31.85546875" style="862" customWidth="1"/>
    <col min="5125" max="5125" width="10.7109375" style="862" customWidth="1"/>
    <col min="5126" max="5129" width="11.28515625" style="862" customWidth="1"/>
    <col min="5130" max="5376" width="8" style="862"/>
    <col min="5377" max="5377" width="0.85546875" style="862" customWidth="1"/>
    <col min="5378" max="5378" width="26.7109375" style="862" customWidth="1"/>
    <col min="5379" max="5379" width="3.28515625" style="862" customWidth="1"/>
    <col min="5380" max="5380" width="31.85546875" style="862" customWidth="1"/>
    <col min="5381" max="5381" width="10.7109375" style="862" customWidth="1"/>
    <col min="5382" max="5385" width="11.28515625" style="862" customWidth="1"/>
    <col min="5386" max="5632" width="8" style="862"/>
    <col min="5633" max="5633" width="0.85546875" style="862" customWidth="1"/>
    <col min="5634" max="5634" width="26.7109375" style="862" customWidth="1"/>
    <col min="5635" max="5635" width="3.28515625" style="862" customWidth="1"/>
    <col min="5636" max="5636" width="31.85546875" style="862" customWidth="1"/>
    <col min="5637" max="5637" width="10.7109375" style="862" customWidth="1"/>
    <col min="5638" max="5641" width="11.28515625" style="862" customWidth="1"/>
    <col min="5642" max="5888" width="8" style="862"/>
    <col min="5889" max="5889" width="0.85546875" style="862" customWidth="1"/>
    <col min="5890" max="5890" width="26.7109375" style="862" customWidth="1"/>
    <col min="5891" max="5891" width="3.28515625" style="862" customWidth="1"/>
    <col min="5892" max="5892" width="31.85546875" style="862" customWidth="1"/>
    <col min="5893" max="5893" width="10.7109375" style="862" customWidth="1"/>
    <col min="5894" max="5897" width="11.28515625" style="862" customWidth="1"/>
    <col min="5898" max="6144" width="8" style="862"/>
    <col min="6145" max="6145" width="0.85546875" style="862" customWidth="1"/>
    <col min="6146" max="6146" width="26.7109375" style="862" customWidth="1"/>
    <col min="6147" max="6147" width="3.28515625" style="862" customWidth="1"/>
    <col min="6148" max="6148" width="31.85546875" style="862" customWidth="1"/>
    <col min="6149" max="6149" width="10.7109375" style="862" customWidth="1"/>
    <col min="6150" max="6153" width="11.28515625" style="862" customWidth="1"/>
    <col min="6154" max="6400" width="8" style="862"/>
    <col min="6401" max="6401" width="0.85546875" style="862" customWidth="1"/>
    <col min="6402" max="6402" width="26.7109375" style="862" customWidth="1"/>
    <col min="6403" max="6403" width="3.28515625" style="862" customWidth="1"/>
    <col min="6404" max="6404" width="31.85546875" style="862" customWidth="1"/>
    <col min="6405" max="6405" width="10.7109375" style="862" customWidth="1"/>
    <col min="6406" max="6409" width="11.28515625" style="862" customWidth="1"/>
    <col min="6410" max="6656" width="8" style="862"/>
    <col min="6657" max="6657" width="0.85546875" style="862" customWidth="1"/>
    <col min="6658" max="6658" width="26.7109375" style="862" customWidth="1"/>
    <col min="6659" max="6659" width="3.28515625" style="862" customWidth="1"/>
    <col min="6660" max="6660" width="31.85546875" style="862" customWidth="1"/>
    <col min="6661" max="6661" width="10.7109375" style="862" customWidth="1"/>
    <col min="6662" max="6665" width="11.28515625" style="862" customWidth="1"/>
    <col min="6666" max="6912" width="8" style="862"/>
    <col min="6913" max="6913" width="0.85546875" style="862" customWidth="1"/>
    <col min="6914" max="6914" width="26.7109375" style="862" customWidth="1"/>
    <col min="6915" max="6915" width="3.28515625" style="862" customWidth="1"/>
    <col min="6916" max="6916" width="31.85546875" style="862" customWidth="1"/>
    <col min="6917" max="6917" width="10.7109375" style="862" customWidth="1"/>
    <col min="6918" max="6921" width="11.28515625" style="862" customWidth="1"/>
    <col min="6922" max="7168" width="8" style="862"/>
    <col min="7169" max="7169" width="0.85546875" style="862" customWidth="1"/>
    <col min="7170" max="7170" width="26.7109375" style="862" customWidth="1"/>
    <col min="7171" max="7171" width="3.28515625" style="862" customWidth="1"/>
    <col min="7172" max="7172" width="31.85546875" style="862" customWidth="1"/>
    <col min="7173" max="7173" width="10.7109375" style="862" customWidth="1"/>
    <col min="7174" max="7177" width="11.28515625" style="862" customWidth="1"/>
    <col min="7178" max="7424" width="8" style="862"/>
    <col min="7425" max="7425" width="0.85546875" style="862" customWidth="1"/>
    <col min="7426" max="7426" width="26.7109375" style="862" customWidth="1"/>
    <col min="7427" max="7427" width="3.28515625" style="862" customWidth="1"/>
    <col min="7428" max="7428" width="31.85546875" style="862" customWidth="1"/>
    <col min="7429" max="7429" width="10.7109375" style="862" customWidth="1"/>
    <col min="7430" max="7433" width="11.28515625" style="862" customWidth="1"/>
    <col min="7434" max="7680" width="8" style="862"/>
    <col min="7681" max="7681" width="0.85546875" style="862" customWidth="1"/>
    <col min="7682" max="7682" width="26.7109375" style="862" customWidth="1"/>
    <col min="7683" max="7683" width="3.28515625" style="862" customWidth="1"/>
    <col min="7684" max="7684" width="31.85546875" style="862" customWidth="1"/>
    <col min="7685" max="7685" width="10.7109375" style="862" customWidth="1"/>
    <col min="7686" max="7689" width="11.28515625" style="862" customWidth="1"/>
    <col min="7690" max="7936" width="8" style="862"/>
    <col min="7937" max="7937" width="0.85546875" style="862" customWidth="1"/>
    <col min="7938" max="7938" width="26.7109375" style="862" customWidth="1"/>
    <col min="7939" max="7939" width="3.28515625" style="862" customWidth="1"/>
    <col min="7940" max="7940" width="31.85546875" style="862" customWidth="1"/>
    <col min="7941" max="7941" width="10.7109375" style="862" customWidth="1"/>
    <col min="7942" max="7945" width="11.28515625" style="862" customWidth="1"/>
    <col min="7946" max="8192" width="8" style="862"/>
    <col min="8193" max="8193" width="0.85546875" style="862" customWidth="1"/>
    <col min="8194" max="8194" width="26.7109375" style="862" customWidth="1"/>
    <col min="8195" max="8195" width="3.28515625" style="862" customWidth="1"/>
    <col min="8196" max="8196" width="31.85546875" style="862" customWidth="1"/>
    <col min="8197" max="8197" width="10.7109375" style="862" customWidth="1"/>
    <col min="8198" max="8201" width="11.28515625" style="862" customWidth="1"/>
    <col min="8202" max="8448" width="8" style="862"/>
    <col min="8449" max="8449" width="0.85546875" style="862" customWidth="1"/>
    <col min="8450" max="8450" width="26.7109375" style="862" customWidth="1"/>
    <col min="8451" max="8451" width="3.28515625" style="862" customWidth="1"/>
    <col min="8452" max="8452" width="31.85546875" style="862" customWidth="1"/>
    <col min="8453" max="8453" width="10.7109375" style="862" customWidth="1"/>
    <col min="8454" max="8457" width="11.28515625" style="862" customWidth="1"/>
    <col min="8458" max="8704" width="8" style="862"/>
    <col min="8705" max="8705" width="0.85546875" style="862" customWidth="1"/>
    <col min="8706" max="8706" width="26.7109375" style="862" customWidth="1"/>
    <col min="8707" max="8707" width="3.28515625" style="862" customWidth="1"/>
    <col min="8708" max="8708" width="31.85546875" style="862" customWidth="1"/>
    <col min="8709" max="8709" width="10.7109375" style="862" customWidth="1"/>
    <col min="8710" max="8713" width="11.28515625" style="862" customWidth="1"/>
    <col min="8714" max="8960" width="8" style="862"/>
    <col min="8961" max="8961" width="0.85546875" style="862" customWidth="1"/>
    <col min="8962" max="8962" width="26.7109375" style="862" customWidth="1"/>
    <col min="8963" max="8963" width="3.28515625" style="862" customWidth="1"/>
    <col min="8964" max="8964" width="31.85546875" style="862" customWidth="1"/>
    <col min="8965" max="8965" width="10.7109375" style="862" customWidth="1"/>
    <col min="8966" max="8969" width="11.28515625" style="862" customWidth="1"/>
    <col min="8970" max="9216" width="8" style="862"/>
    <col min="9217" max="9217" width="0.85546875" style="862" customWidth="1"/>
    <col min="9218" max="9218" width="26.7109375" style="862" customWidth="1"/>
    <col min="9219" max="9219" width="3.28515625" style="862" customWidth="1"/>
    <col min="9220" max="9220" width="31.85546875" style="862" customWidth="1"/>
    <col min="9221" max="9221" width="10.7109375" style="862" customWidth="1"/>
    <col min="9222" max="9225" width="11.28515625" style="862" customWidth="1"/>
    <col min="9226" max="9472" width="8" style="862"/>
    <col min="9473" max="9473" width="0.85546875" style="862" customWidth="1"/>
    <col min="9474" max="9474" width="26.7109375" style="862" customWidth="1"/>
    <col min="9475" max="9475" width="3.28515625" style="862" customWidth="1"/>
    <col min="9476" max="9476" width="31.85546875" style="862" customWidth="1"/>
    <col min="9477" max="9477" width="10.7109375" style="862" customWidth="1"/>
    <col min="9478" max="9481" width="11.28515625" style="862" customWidth="1"/>
    <col min="9482" max="9728" width="8" style="862"/>
    <col min="9729" max="9729" width="0.85546875" style="862" customWidth="1"/>
    <col min="9730" max="9730" width="26.7109375" style="862" customWidth="1"/>
    <col min="9731" max="9731" width="3.28515625" style="862" customWidth="1"/>
    <col min="9732" max="9732" width="31.85546875" style="862" customWidth="1"/>
    <col min="9733" max="9733" width="10.7109375" style="862" customWidth="1"/>
    <col min="9734" max="9737" width="11.28515625" style="862" customWidth="1"/>
    <col min="9738" max="9984" width="8" style="862"/>
    <col min="9985" max="9985" width="0.85546875" style="862" customWidth="1"/>
    <col min="9986" max="9986" width="26.7109375" style="862" customWidth="1"/>
    <col min="9987" max="9987" width="3.28515625" style="862" customWidth="1"/>
    <col min="9988" max="9988" width="31.85546875" style="862" customWidth="1"/>
    <col min="9989" max="9989" width="10.7109375" style="862" customWidth="1"/>
    <col min="9990" max="9993" width="11.28515625" style="862" customWidth="1"/>
    <col min="9994" max="10240" width="8" style="862"/>
    <col min="10241" max="10241" width="0.85546875" style="862" customWidth="1"/>
    <col min="10242" max="10242" width="26.7109375" style="862" customWidth="1"/>
    <col min="10243" max="10243" width="3.28515625" style="862" customWidth="1"/>
    <col min="10244" max="10244" width="31.85546875" style="862" customWidth="1"/>
    <col min="10245" max="10245" width="10.7109375" style="862" customWidth="1"/>
    <col min="10246" max="10249" width="11.28515625" style="862" customWidth="1"/>
    <col min="10250" max="10496" width="8" style="862"/>
    <col min="10497" max="10497" width="0.85546875" style="862" customWidth="1"/>
    <col min="10498" max="10498" width="26.7109375" style="862" customWidth="1"/>
    <col min="10499" max="10499" width="3.28515625" style="862" customWidth="1"/>
    <col min="10500" max="10500" width="31.85546875" style="862" customWidth="1"/>
    <col min="10501" max="10501" width="10.7109375" style="862" customWidth="1"/>
    <col min="10502" max="10505" width="11.28515625" style="862" customWidth="1"/>
    <col min="10506" max="10752" width="8" style="862"/>
    <col min="10753" max="10753" width="0.85546875" style="862" customWidth="1"/>
    <col min="10754" max="10754" width="26.7109375" style="862" customWidth="1"/>
    <col min="10755" max="10755" width="3.28515625" style="862" customWidth="1"/>
    <col min="10756" max="10756" width="31.85546875" style="862" customWidth="1"/>
    <col min="10757" max="10757" width="10.7109375" style="862" customWidth="1"/>
    <col min="10758" max="10761" width="11.28515625" style="862" customWidth="1"/>
    <col min="10762" max="11008" width="8" style="862"/>
    <col min="11009" max="11009" width="0.85546875" style="862" customWidth="1"/>
    <col min="11010" max="11010" width="26.7109375" style="862" customWidth="1"/>
    <col min="11011" max="11011" width="3.28515625" style="862" customWidth="1"/>
    <col min="11012" max="11012" width="31.85546875" style="862" customWidth="1"/>
    <col min="11013" max="11013" width="10.7109375" style="862" customWidth="1"/>
    <col min="11014" max="11017" width="11.28515625" style="862" customWidth="1"/>
    <col min="11018" max="11264" width="8" style="862"/>
    <col min="11265" max="11265" width="0.85546875" style="862" customWidth="1"/>
    <col min="11266" max="11266" width="26.7109375" style="862" customWidth="1"/>
    <col min="11267" max="11267" width="3.28515625" style="862" customWidth="1"/>
    <col min="11268" max="11268" width="31.85546875" style="862" customWidth="1"/>
    <col min="11269" max="11269" width="10.7109375" style="862" customWidth="1"/>
    <col min="11270" max="11273" width="11.28515625" style="862" customWidth="1"/>
    <col min="11274" max="11520" width="8" style="862"/>
    <col min="11521" max="11521" width="0.85546875" style="862" customWidth="1"/>
    <col min="11522" max="11522" width="26.7109375" style="862" customWidth="1"/>
    <col min="11523" max="11523" width="3.28515625" style="862" customWidth="1"/>
    <col min="11524" max="11524" width="31.85546875" style="862" customWidth="1"/>
    <col min="11525" max="11525" width="10.7109375" style="862" customWidth="1"/>
    <col min="11526" max="11529" width="11.28515625" style="862" customWidth="1"/>
    <col min="11530" max="11776" width="8" style="862"/>
    <col min="11777" max="11777" width="0.85546875" style="862" customWidth="1"/>
    <col min="11778" max="11778" width="26.7109375" style="862" customWidth="1"/>
    <col min="11779" max="11779" width="3.28515625" style="862" customWidth="1"/>
    <col min="11780" max="11780" width="31.85546875" style="862" customWidth="1"/>
    <col min="11781" max="11781" width="10.7109375" style="862" customWidth="1"/>
    <col min="11782" max="11785" width="11.28515625" style="862" customWidth="1"/>
    <col min="11786" max="12032" width="8" style="862"/>
    <col min="12033" max="12033" width="0.85546875" style="862" customWidth="1"/>
    <col min="12034" max="12034" width="26.7109375" style="862" customWidth="1"/>
    <col min="12035" max="12035" width="3.28515625" style="862" customWidth="1"/>
    <col min="12036" max="12036" width="31.85546875" style="862" customWidth="1"/>
    <col min="12037" max="12037" width="10.7109375" style="862" customWidth="1"/>
    <col min="12038" max="12041" width="11.28515625" style="862" customWidth="1"/>
    <col min="12042" max="12288" width="8" style="862"/>
    <col min="12289" max="12289" width="0.85546875" style="862" customWidth="1"/>
    <col min="12290" max="12290" width="26.7109375" style="862" customWidth="1"/>
    <col min="12291" max="12291" width="3.28515625" style="862" customWidth="1"/>
    <col min="12292" max="12292" width="31.85546875" style="862" customWidth="1"/>
    <col min="12293" max="12293" width="10.7109375" style="862" customWidth="1"/>
    <col min="12294" max="12297" width="11.28515625" style="862" customWidth="1"/>
    <col min="12298" max="12544" width="8" style="862"/>
    <col min="12545" max="12545" width="0.85546875" style="862" customWidth="1"/>
    <col min="12546" max="12546" width="26.7109375" style="862" customWidth="1"/>
    <col min="12547" max="12547" width="3.28515625" style="862" customWidth="1"/>
    <col min="12548" max="12548" width="31.85546875" style="862" customWidth="1"/>
    <col min="12549" max="12549" width="10.7109375" style="862" customWidth="1"/>
    <col min="12550" max="12553" width="11.28515625" style="862" customWidth="1"/>
    <col min="12554" max="12800" width="8" style="862"/>
    <col min="12801" max="12801" width="0.85546875" style="862" customWidth="1"/>
    <col min="12802" max="12802" width="26.7109375" style="862" customWidth="1"/>
    <col min="12803" max="12803" width="3.28515625" style="862" customWidth="1"/>
    <col min="12804" max="12804" width="31.85546875" style="862" customWidth="1"/>
    <col min="12805" max="12805" width="10.7109375" style="862" customWidth="1"/>
    <col min="12806" max="12809" width="11.28515625" style="862" customWidth="1"/>
    <col min="12810" max="13056" width="8" style="862"/>
    <col min="13057" max="13057" width="0.85546875" style="862" customWidth="1"/>
    <col min="13058" max="13058" width="26.7109375" style="862" customWidth="1"/>
    <col min="13059" max="13059" width="3.28515625" style="862" customWidth="1"/>
    <col min="13060" max="13060" width="31.85546875" style="862" customWidth="1"/>
    <col min="13061" max="13061" width="10.7109375" style="862" customWidth="1"/>
    <col min="13062" max="13065" width="11.28515625" style="862" customWidth="1"/>
    <col min="13066" max="13312" width="8" style="862"/>
    <col min="13313" max="13313" width="0.85546875" style="862" customWidth="1"/>
    <col min="13314" max="13314" width="26.7109375" style="862" customWidth="1"/>
    <col min="13315" max="13315" width="3.28515625" style="862" customWidth="1"/>
    <col min="13316" max="13316" width="31.85546875" style="862" customWidth="1"/>
    <col min="13317" max="13317" width="10.7109375" style="862" customWidth="1"/>
    <col min="13318" max="13321" width="11.28515625" style="862" customWidth="1"/>
    <col min="13322" max="13568" width="8" style="862"/>
    <col min="13569" max="13569" width="0.85546875" style="862" customWidth="1"/>
    <col min="13570" max="13570" width="26.7109375" style="862" customWidth="1"/>
    <col min="13571" max="13571" width="3.28515625" style="862" customWidth="1"/>
    <col min="13572" max="13572" width="31.85546875" style="862" customWidth="1"/>
    <col min="13573" max="13573" width="10.7109375" style="862" customWidth="1"/>
    <col min="13574" max="13577" width="11.28515625" style="862" customWidth="1"/>
    <col min="13578" max="13824" width="8" style="862"/>
    <col min="13825" max="13825" width="0.85546875" style="862" customWidth="1"/>
    <col min="13826" max="13826" width="26.7109375" style="862" customWidth="1"/>
    <col min="13827" max="13827" width="3.28515625" style="862" customWidth="1"/>
    <col min="13828" max="13828" width="31.85546875" style="862" customWidth="1"/>
    <col min="13829" max="13829" width="10.7109375" style="862" customWidth="1"/>
    <col min="13830" max="13833" width="11.28515625" style="862" customWidth="1"/>
    <col min="13834" max="14080" width="8" style="862"/>
    <col min="14081" max="14081" width="0.85546875" style="862" customWidth="1"/>
    <col min="14082" max="14082" width="26.7109375" style="862" customWidth="1"/>
    <col min="14083" max="14083" width="3.28515625" style="862" customWidth="1"/>
    <col min="14084" max="14084" width="31.85546875" style="862" customWidth="1"/>
    <col min="14085" max="14085" width="10.7109375" style="862" customWidth="1"/>
    <col min="14086" max="14089" width="11.28515625" style="862" customWidth="1"/>
    <col min="14090" max="14336" width="8" style="862"/>
    <col min="14337" max="14337" width="0.85546875" style="862" customWidth="1"/>
    <col min="14338" max="14338" width="26.7109375" style="862" customWidth="1"/>
    <col min="14339" max="14339" width="3.28515625" style="862" customWidth="1"/>
    <col min="14340" max="14340" width="31.85546875" style="862" customWidth="1"/>
    <col min="14341" max="14341" width="10.7109375" style="862" customWidth="1"/>
    <col min="14342" max="14345" width="11.28515625" style="862" customWidth="1"/>
    <col min="14346" max="14592" width="8" style="862"/>
    <col min="14593" max="14593" width="0.85546875" style="862" customWidth="1"/>
    <col min="14594" max="14594" width="26.7109375" style="862" customWidth="1"/>
    <col min="14595" max="14595" width="3.28515625" style="862" customWidth="1"/>
    <col min="14596" max="14596" width="31.85546875" style="862" customWidth="1"/>
    <col min="14597" max="14597" width="10.7109375" style="862" customWidth="1"/>
    <col min="14598" max="14601" width="11.28515625" style="862" customWidth="1"/>
    <col min="14602" max="14848" width="8" style="862"/>
    <col min="14849" max="14849" width="0.85546875" style="862" customWidth="1"/>
    <col min="14850" max="14850" width="26.7109375" style="862" customWidth="1"/>
    <col min="14851" max="14851" width="3.28515625" style="862" customWidth="1"/>
    <col min="14852" max="14852" width="31.85546875" style="862" customWidth="1"/>
    <col min="14853" max="14853" width="10.7109375" style="862" customWidth="1"/>
    <col min="14854" max="14857" width="11.28515625" style="862" customWidth="1"/>
    <col min="14858" max="15104" width="8" style="862"/>
    <col min="15105" max="15105" width="0.85546875" style="862" customWidth="1"/>
    <col min="15106" max="15106" width="26.7109375" style="862" customWidth="1"/>
    <col min="15107" max="15107" width="3.28515625" style="862" customWidth="1"/>
    <col min="15108" max="15108" width="31.85546875" style="862" customWidth="1"/>
    <col min="15109" max="15109" width="10.7109375" style="862" customWidth="1"/>
    <col min="15110" max="15113" width="11.28515625" style="862" customWidth="1"/>
    <col min="15114" max="15360" width="8" style="862"/>
    <col min="15361" max="15361" width="0.85546875" style="862" customWidth="1"/>
    <col min="15362" max="15362" width="26.7109375" style="862" customWidth="1"/>
    <col min="15363" max="15363" width="3.28515625" style="862" customWidth="1"/>
    <col min="15364" max="15364" width="31.85546875" style="862" customWidth="1"/>
    <col min="15365" max="15365" width="10.7109375" style="862" customWidth="1"/>
    <col min="15366" max="15369" width="11.28515625" style="862" customWidth="1"/>
    <col min="15370" max="15616" width="8" style="862"/>
    <col min="15617" max="15617" width="0.85546875" style="862" customWidth="1"/>
    <col min="15618" max="15618" width="26.7109375" style="862" customWidth="1"/>
    <col min="15619" max="15619" width="3.28515625" style="862" customWidth="1"/>
    <col min="15620" max="15620" width="31.85546875" style="862" customWidth="1"/>
    <col min="15621" max="15621" width="10.7109375" style="862" customWidth="1"/>
    <col min="15622" max="15625" width="11.28515625" style="862" customWidth="1"/>
    <col min="15626" max="15872" width="8" style="862"/>
    <col min="15873" max="15873" width="0.85546875" style="862" customWidth="1"/>
    <col min="15874" max="15874" width="26.7109375" style="862" customWidth="1"/>
    <col min="15875" max="15875" width="3.28515625" style="862" customWidth="1"/>
    <col min="15876" max="15876" width="31.85546875" style="862" customWidth="1"/>
    <col min="15877" max="15877" width="10.7109375" style="862" customWidth="1"/>
    <col min="15878" max="15881" width="11.28515625" style="862" customWidth="1"/>
    <col min="15882" max="16128" width="8" style="862"/>
    <col min="16129" max="16129" width="0.85546875" style="862" customWidth="1"/>
    <col min="16130" max="16130" width="26.7109375" style="862" customWidth="1"/>
    <col min="16131" max="16131" width="3.28515625" style="862" customWidth="1"/>
    <col min="16132" max="16132" width="31.85546875" style="862" customWidth="1"/>
    <col min="16133" max="16133" width="10.7109375" style="862" customWidth="1"/>
    <col min="16134" max="16137" width="11.28515625" style="862" customWidth="1"/>
    <col min="16138" max="16384" width="8" style="862"/>
  </cols>
  <sheetData>
    <row r="1" spans="1:16" ht="3.75" customHeight="1">
      <c r="A1" s="861"/>
      <c r="B1" s="861"/>
      <c r="C1" s="861"/>
      <c r="D1" s="861"/>
      <c r="E1" s="861"/>
      <c r="F1" s="861"/>
      <c r="G1" s="861"/>
      <c r="H1" s="861"/>
      <c r="I1" s="861"/>
      <c r="J1" s="861"/>
      <c r="K1" s="861"/>
      <c r="L1" s="861"/>
    </row>
    <row r="2" spans="1:16" ht="33.75" customHeight="1" thickBot="1">
      <c r="A2" s="861"/>
      <c r="B2" s="861"/>
      <c r="C2" s="863"/>
      <c r="D2" s="863"/>
      <c r="E2" s="863"/>
      <c r="F2" s="863"/>
      <c r="G2" s="863"/>
      <c r="H2" s="863"/>
      <c r="I2" s="863"/>
      <c r="J2" s="863"/>
      <c r="K2" s="863"/>
      <c r="L2" s="861"/>
    </row>
    <row r="3" spans="1:16" ht="13.5" thickTop="1">
      <c r="A3" s="861"/>
      <c r="B3" s="864"/>
      <c r="C3" s="865"/>
      <c r="D3" s="865"/>
      <c r="E3" s="865"/>
      <c r="F3" s="865"/>
      <c r="G3" s="865"/>
      <c r="H3" s="865"/>
      <c r="I3" s="865"/>
      <c r="J3" s="865"/>
      <c r="K3" s="865"/>
      <c r="L3" s="866"/>
    </row>
    <row r="4" spans="1:16" ht="15.75">
      <c r="B4" s="861"/>
      <c r="C4" s="865"/>
      <c r="D4" s="867"/>
      <c r="E4" s="865"/>
      <c r="F4" s="865"/>
      <c r="G4" s="865"/>
      <c r="H4" s="865"/>
      <c r="I4" s="865"/>
      <c r="J4" s="865"/>
      <c r="K4" s="865"/>
      <c r="L4" s="866"/>
    </row>
    <row r="5" spans="1:16" ht="20.25">
      <c r="A5" s="861"/>
      <c r="B5" s="864"/>
      <c r="C5" s="865"/>
      <c r="D5" s="868"/>
      <c r="E5" s="869"/>
      <c r="F5" s="865"/>
      <c r="G5" s="865"/>
      <c r="H5" s="865"/>
      <c r="I5" s="865"/>
      <c r="J5" s="865"/>
      <c r="K5" s="865"/>
      <c r="L5" s="866"/>
    </row>
    <row r="6" spans="1:16">
      <c r="A6" s="861"/>
      <c r="B6" s="864"/>
      <c r="C6" s="865"/>
      <c r="D6" s="870"/>
      <c r="E6" s="869"/>
      <c r="F6" s="871"/>
      <c r="G6" s="865"/>
      <c r="H6" s="865"/>
      <c r="I6" s="865"/>
      <c r="J6" s="865"/>
      <c r="K6" s="865"/>
      <c r="L6" s="866"/>
    </row>
    <row r="7" spans="1:16">
      <c r="A7" s="861"/>
      <c r="B7" s="864"/>
      <c r="C7" s="865"/>
      <c r="D7" s="870"/>
      <c r="E7" s="865"/>
      <c r="F7" s="865"/>
      <c r="G7" s="865"/>
      <c r="H7" s="865"/>
      <c r="I7" s="865"/>
      <c r="J7" s="865"/>
      <c r="K7" s="865"/>
      <c r="L7" s="866"/>
    </row>
    <row r="8" spans="1:16">
      <c r="A8" s="861"/>
      <c r="B8" s="864"/>
      <c r="C8" s="865"/>
      <c r="D8" s="870"/>
      <c r="E8" s="865"/>
      <c r="F8" s="865"/>
      <c r="G8" s="865"/>
      <c r="H8" s="865"/>
      <c r="I8" s="865"/>
      <c r="J8" s="865"/>
      <c r="K8" s="865"/>
      <c r="L8" s="866"/>
    </row>
    <row r="9" spans="1:16">
      <c r="A9" s="861"/>
      <c r="B9" s="864"/>
      <c r="C9" s="865"/>
      <c r="D9" s="870"/>
      <c r="E9" s="865"/>
      <c r="F9" s="865"/>
      <c r="G9" s="865"/>
      <c r="H9" s="865"/>
      <c r="I9" s="865"/>
      <c r="J9" s="865"/>
      <c r="K9" s="865"/>
      <c r="L9" s="866"/>
    </row>
    <row r="10" spans="1:16" ht="18">
      <c r="A10" s="861"/>
      <c r="B10" s="864"/>
      <c r="C10" s="865"/>
      <c r="D10" s="870"/>
      <c r="E10" s="894" t="str">
        <f>REPT('BASIC CLIENT INFO'!B2,1)</f>
        <v/>
      </c>
      <c r="F10" s="865"/>
      <c r="G10" s="865"/>
      <c r="H10" s="865"/>
      <c r="I10" s="865"/>
      <c r="J10" s="865"/>
      <c r="K10" s="865"/>
      <c r="L10" s="866"/>
    </row>
    <row r="11" spans="1:16">
      <c r="A11" s="861"/>
      <c r="B11" s="864"/>
      <c r="C11" s="865"/>
      <c r="D11" s="872"/>
      <c r="E11" s="893" t="str">
        <f>REPT('BASIC CLIENT INFO'!B3,1)</f>
        <v>Survey #</v>
      </c>
      <c r="F11" s="892" t="str">
        <f>REPT('BASIC CLIENT INFO'!D3,1)</f>
        <v/>
      </c>
      <c r="G11" s="872"/>
      <c r="H11" s="872"/>
      <c r="I11" s="872"/>
      <c r="J11" s="872"/>
      <c r="K11" s="865"/>
      <c r="L11" s="866"/>
    </row>
    <row r="12" spans="1:16">
      <c r="A12" s="861"/>
      <c r="B12" s="864"/>
      <c r="C12" s="865"/>
      <c r="D12" s="872"/>
      <c r="E12" s="872"/>
      <c r="F12" s="872"/>
      <c r="G12" s="872"/>
      <c r="H12" s="872"/>
      <c r="I12" s="872"/>
      <c r="J12" s="872"/>
      <c r="K12" s="865"/>
      <c r="L12" s="866"/>
    </row>
    <row r="13" spans="1:16" ht="15.75">
      <c r="A13" s="861"/>
      <c r="B13" s="864"/>
      <c r="C13" s="865"/>
      <c r="D13" s="860" t="s">
        <v>889</v>
      </c>
      <c r="E13" s="872"/>
      <c r="F13" s="872"/>
      <c r="G13" s="872"/>
      <c r="H13" s="872"/>
      <c r="I13" s="872"/>
      <c r="J13" s="872"/>
      <c r="K13" s="865"/>
      <c r="L13" s="866"/>
      <c r="M13" s="1311" t="s">
        <v>953</v>
      </c>
      <c r="N13" s="1311"/>
      <c r="O13" s="1311"/>
      <c r="P13" s="1311"/>
    </row>
    <row r="14" spans="1:16" ht="19.5">
      <c r="A14" s="861"/>
      <c r="B14" s="864"/>
      <c r="C14" s="865"/>
      <c r="D14" s="882"/>
      <c r="E14" s="883"/>
      <c r="F14" s="883"/>
      <c r="G14" s="883"/>
      <c r="H14" s="883"/>
      <c r="I14" s="883"/>
      <c r="J14" s="883"/>
      <c r="K14" s="865"/>
      <c r="L14" s="866"/>
    </row>
    <row r="15" spans="1:16" ht="15.75">
      <c r="A15" s="861"/>
      <c r="B15" s="864"/>
      <c r="C15" s="865"/>
      <c r="D15" s="867"/>
      <c r="E15" s="865"/>
      <c r="F15" s="865"/>
      <c r="G15" s="865"/>
      <c r="H15" s="865"/>
      <c r="I15" s="865"/>
      <c r="J15" s="865"/>
      <c r="K15" s="865"/>
      <c r="L15" s="866"/>
    </row>
    <row r="16" spans="1:16">
      <c r="A16" s="861"/>
      <c r="B16" s="864"/>
      <c r="C16" s="865"/>
      <c r="D16" s="875" t="s">
        <v>929</v>
      </c>
      <c r="E16" s="890"/>
      <c r="F16" s="876" t="s">
        <v>958</v>
      </c>
      <c r="G16" s="876" t="s">
        <v>958</v>
      </c>
      <c r="H16" s="876" t="s">
        <v>958</v>
      </c>
      <c r="I16" s="876" t="s">
        <v>958</v>
      </c>
      <c r="J16" s="865"/>
      <c r="K16" s="865"/>
      <c r="L16" s="866"/>
    </row>
    <row r="17" spans="1:12">
      <c r="A17" s="861"/>
      <c r="B17" s="864"/>
      <c r="C17" s="865"/>
      <c r="D17" s="875"/>
      <c r="E17" s="890"/>
      <c r="F17" s="877" t="str">
        <f>REPT('P&amp;L COMPARISONS'!B5,1)</f>
        <v>2025</v>
      </c>
      <c r="G17" s="877">
        <f>SUM(F17-1)</f>
        <v>2024</v>
      </c>
      <c r="H17" s="877">
        <f>SUM(G17-1)</f>
        <v>2023</v>
      </c>
      <c r="I17" s="877">
        <f>SUM(H17-1)</f>
        <v>2022</v>
      </c>
      <c r="J17" s="865"/>
      <c r="K17" s="865"/>
      <c r="L17" s="866"/>
    </row>
    <row r="18" spans="1:12">
      <c r="A18" s="861"/>
      <c r="B18" s="864"/>
      <c r="C18" s="865"/>
      <c r="D18" s="865" t="s">
        <v>928</v>
      </c>
      <c r="E18" s="890"/>
      <c r="F18" s="896" t="str">
        <f>REPT('P&amp;L COMPARISONS'!B41,1)</f>
        <v>0</v>
      </c>
      <c r="G18" s="896" t="str">
        <f>REPT('P&amp;L COMPARISONS'!E41,1)</f>
        <v>0</v>
      </c>
      <c r="H18" s="896" t="str">
        <f>REPT('P&amp;L COMPARISONS'!H41,1)</f>
        <v>0</v>
      </c>
      <c r="I18" s="896" t="str">
        <f>REPT('P&amp;L COMPARISONS'!K41,1)</f>
        <v>0</v>
      </c>
      <c r="J18" s="865"/>
      <c r="K18" s="865"/>
      <c r="L18" s="866"/>
    </row>
    <row r="19" spans="1:12">
      <c r="A19" s="861"/>
      <c r="B19" s="864"/>
      <c r="C19" s="865"/>
      <c r="D19" s="865" t="s">
        <v>930</v>
      </c>
      <c r="E19" s="890"/>
      <c r="F19" s="896" t="str">
        <f>REPT('BALANCE SHT COMPARISONS'!C30,1)</f>
        <v>0</v>
      </c>
      <c r="G19" s="896" t="str">
        <f>REPT('BALANCE SHT COMPARISONS'!F30,1)</f>
        <v>0</v>
      </c>
      <c r="H19" s="896" t="str">
        <f>REPT('BALANCE SHT COMPARISONS'!I30,1)</f>
        <v>0</v>
      </c>
      <c r="I19" s="896" t="str">
        <f>REPT('BALANCE SHT COMPARISONS'!L30,1)</f>
        <v>0</v>
      </c>
      <c r="J19" s="865"/>
      <c r="K19" s="865"/>
      <c r="L19" s="866"/>
    </row>
    <row r="20" spans="1:12">
      <c r="A20" s="861"/>
      <c r="B20" s="864"/>
      <c r="C20" s="865"/>
      <c r="D20" s="865" t="s">
        <v>931</v>
      </c>
      <c r="E20" s="890"/>
      <c r="F20" s="907" t="e">
        <f>F18/F19</f>
        <v>#DIV/0!</v>
      </c>
      <c r="G20" s="907" t="e">
        <f>G18/G19</f>
        <v>#DIV/0!</v>
      </c>
      <c r="H20" s="907" t="e">
        <f>H18/H19</f>
        <v>#DIV/0!</v>
      </c>
      <c r="I20" s="907" t="e">
        <f>I18/I19</f>
        <v>#DIV/0!</v>
      </c>
      <c r="J20" s="865"/>
      <c r="K20" s="865"/>
      <c r="L20" s="866"/>
    </row>
    <row r="21" spans="1:12">
      <c r="A21" s="861"/>
      <c r="B21" s="864"/>
      <c r="C21" s="865"/>
      <c r="D21" s="865"/>
      <c r="E21" s="890"/>
      <c r="F21" s="886"/>
      <c r="G21" s="886"/>
      <c r="H21" s="886"/>
      <c r="I21" s="886"/>
      <c r="J21" s="865"/>
      <c r="K21" s="865"/>
      <c r="L21" s="866"/>
    </row>
    <row r="22" spans="1:12">
      <c r="A22" s="861"/>
      <c r="B22" s="864"/>
      <c r="C22" s="865"/>
      <c r="D22" s="865"/>
      <c r="E22" s="865"/>
      <c r="F22" s="865"/>
      <c r="G22" s="865"/>
      <c r="H22" s="865"/>
      <c r="I22" s="865"/>
      <c r="J22" s="865"/>
      <c r="K22" s="865"/>
      <c r="L22" s="866"/>
    </row>
    <row r="23" spans="1:12">
      <c r="A23" s="861"/>
      <c r="B23" s="864"/>
      <c r="C23" s="865"/>
      <c r="D23" s="865"/>
      <c r="E23" s="865"/>
      <c r="F23" s="865"/>
      <c r="G23" s="865"/>
      <c r="H23" s="865"/>
      <c r="I23" s="865"/>
      <c r="J23" s="865"/>
      <c r="K23" s="865"/>
      <c r="L23" s="866"/>
    </row>
    <row r="24" spans="1:12">
      <c r="A24" s="861"/>
      <c r="B24" s="864"/>
      <c r="C24" s="865"/>
      <c r="D24" s="865"/>
      <c r="E24" s="865"/>
      <c r="F24" s="865"/>
      <c r="G24" s="865"/>
      <c r="H24" s="865"/>
      <c r="I24" s="865"/>
      <c r="J24" s="865"/>
      <c r="K24" s="865"/>
      <c r="L24" s="866"/>
    </row>
    <row r="25" spans="1:12">
      <c r="A25" s="861"/>
      <c r="B25" s="864"/>
      <c r="C25" s="865"/>
      <c r="D25" s="865"/>
      <c r="E25" s="865"/>
      <c r="F25" s="865"/>
      <c r="G25" s="865"/>
      <c r="H25" s="865"/>
      <c r="I25" s="865"/>
      <c r="J25" s="865"/>
      <c r="K25" s="865"/>
      <c r="L25" s="866"/>
    </row>
    <row r="26" spans="1:12">
      <c r="A26" s="861"/>
      <c r="B26" s="864"/>
      <c r="C26" s="865"/>
      <c r="D26" s="865"/>
      <c r="E26" s="865"/>
      <c r="F26" s="865"/>
      <c r="G26" s="865"/>
      <c r="H26" s="865"/>
      <c r="I26" s="865"/>
      <c r="J26" s="865"/>
      <c r="K26" s="865"/>
      <c r="L26" s="866"/>
    </row>
    <row r="27" spans="1:12">
      <c r="A27" s="861"/>
      <c r="B27" s="864"/>
      <c r="C27" s="865"/>
      <c r="D27" s="865"/>
      <c r="E27" s="865"/>
      <c r="F27" s="865"/>
      <c r="G27" s="865"/>
      <c r="H27" s="865"/>
      <c r="I27" s="865"/>
      <c r="J27" s="865"/>
      <c r="K27" s="865"/>
      <c r="L27" s="866"/>
    </row>
    <row r="28" spans="1:12">
      <c r="A28" s="861"/>
      <c r="B28" s="864"/>
      <c r="C28" s="865"/>
      <c r="D28" s="865"/>
      <c r="E28" s="865"/>
      <c r="F28" s="865"/>
      <c r="G28" s="865"/>
      <c r="H28" s="865"/>
      <c r="I28" s="865"/>
      <c r="J28" s="865"/>
      <c r="K28" s="865"/>
      <c r="L28" s="866"/>
    </row>
    <row r="29" spans="1:12">
      <c r="A29" s="861"/>
      <c r="B29" s="864"/>
      <c r="C29" s="865"/>
      <c r="D29" s="865"/>
      <c r="E29" s="865"/>
      <c r="F29" s="865"/>
      <c r="G29" s="865"/>
      <c r="H29" s="865"/>
      <c r="I29" s="865"/>
      <c r="J29" s="865"/>
      <c r="K29" s="865"/>
      <c r="L29" s="866"/>
    </row>
    <row r="30" spans="1:12">
      <c r="A30" s="861"/>
      <c r="B30" s="864"/>
      <c r="C30" s="865"/>
      <c r="D30" s="865"/>
      <c r="E30" s="865"/>
      <c r="F30" s="865"/>
      <c r="G30" s="865"/>
      <c r="H30" s="865"/>
      <c r="I30" s="865"/>
      <c r="J30" s="865"/>
      <c r="K30" s="865"/>
      <c r="L30" s="866"/>
    </row>
    <row r="31" spans="1:12">
      <c r="A31" s="861"/>
      <c r="B31" s="864"/>
      <c r="C31" s="865"/>
      <c r="D31" s="865"/>
      <c r="E31" s="865"/>
      <c r="F31" s="865"/>
      <c r="G31" s="865"/>
      <c r="H31" s="865"/>
      <c r="I31" s="865"/>
      <c r="J31" s="865"/>
      <c r="K31" s="865"/>
      <c r="L31" s="866"/>
    </row>
    <row r="32" spans="1:12">
      <c r="A32" s="861"/>
      <c r="B32" s="864"/>
      <c r="C32" s="865"/>
      <c r="D32" s="865"/>
      <c r="E32" s="865"/>
      <c r="F32" s="865"/>
      <c r="G32" s="865"/>
      <c r="H32" s="865"/>
      <c r="I32" s="865"/>
      <c r="J32" s="865"/>
      <c r="K32" s="865"/>
      <c r="L32" s="866"/>
    </row>
    <row r="33" spans="1:12">
      <c r="A33" s="861"/>
      <c r="B33" s="864"/>
      <c r="C33" s="865"/>
      <c r="D33" s="865"/>
      <c r="E33" s="865"/>
      <c r="F33" s="865"/>
      <c r="G33" s="865"/>
      <c r="H33" s="865"/>
      <c r="I33" s="865"/>
      <c r="J33" s="865"/>
      <c r="K33" s="865"/>
      <c r="L33" s="866"/>
    </row>
    <row r="34" spans="1:12">
      <c r="A34" s="861"/>
      <c r="B34" s="864"/>
      <c r="C34" s="865"/>
      <c r="D34" s="865"/>
      <c r="E34" s="865"/>
      <c r="F34" s="865"/>
      <c r="G34" s="865"/>
      <c r="H34" s="865"/>
      <c r="I34" s="865"/>
      <c r="J34" s="865"/>
      <c r="K34" s="865"/>
      <c r="L34" s="866"/>
    </row>
    <row r="35" spans="1:12">
      <c r="A35" s="861"/>
      <c r="B35" s="864"/>
      <c r="C35" s="865"/>
      <c r="D35" s="865"/>
      <c r="E35" s="865"/>
      <c r="F35" s="865"/>
      <c r="G35" s="865"/>
      <c r="H35" s="865"/>
      <c r="I35" s="865"/>
      <c r="J35" s="865"/>
      <c r="K35" s="865"/>
      <c r="L35" s="866"/>
    </row>
    <row r="36" spans="1:12">
      <c r="A36" s="861"/>
      <c r="B36" s="864"/>
      <c r="C36" s="865"/>
      <c r="D36" s="865"/>
      <c r="E36" s="865"/>
      <c r="F36" s="865"/>
      <c r="G36" s="865"/>
      <c r="H36" s="865"/>
      <c r="I36" s="865"/>
      <c r="J36" s="865"/>
      <c r="K36" s="865"/>
      <c r="L36" s="866"/>
    </row>
    <row r="37" spans="1:12">
      <c r="A37" s="861"/>
      <c r="B37" s="864"/>
      <c r="C37" s="865"/>
      <c r="D37" s="865"/>
      <c r="E37" s="865"/>
      <c r="F37" s="865"/>
      <c r="G37" s="865"/>
      <c r="H37" s="865"/>
      <c r="I37" s="865"/>
      <c r="J37" s="865"/>
      <c r="K37" s="865"/>
      <c r="L37" s="866"/>
    </row>
    <row r="38" spans="1:12">
      <c r="A38" s="861"/>
      <c r="B38" s="864"/>
      <c r="C38" s="865"/>
      <c r="D38" s="865"/>
      <c r="E38" s="865"/>
      <c r="F38" s="865"/>
      <c r="G38" s="865"/>
      <c r="H38" s="865"/>
      <c r="I38" s="865"/>
      <c r="J38" s="865"/>
      <c r="K38" s="865"/>
      <c r="L38" s="866"/>
    </row>
    <row r="39" spans="1:12">
      <c r="A39" s="861"/>
      <c r="B39" s="864"/>
      <c r="C39" s="865"/>
      <c r="D39" s="865"/>
      <c r="E39" s="865"/>
      <c r="F39" s="865"/>
      <c r="G39" s="865"/>
      <c r="H39" s="865"/>
      <c r="I39" s="865"/>
      <c r="J39" s="865"/>
      <c r="K39" s="865"/>
      <c r="L39" s="866"/>
    </row>
    <row r="40" spans="1:12">
      <c r="A40" s="861"/>
      <c r="B40" s="864"/>
      <c r="C40" s="865"/>
      <c r="D40" s="1310"/>
      <c r="E40" s="1310"/>
      <c r="F40" s="1310"/>
      <c r="G40" s="1310"/>
      <c r="H40" s="1310"/>
      <c r="I40" s="1310"/>
      <c r="J40" s="1310"/>
      <c r="K40" s="865"/>
      <c r="L40" s="866"/>
    </row>
    <row r="41" spans="1:12">
      <c r="A41" s="861"/>
      <c r="B41" s="864"/>
      <c r="C41" s="865"/>
      <c r="D41" s="865"/>
      <c r="E41" s="865"/>
      <c r="F41" s="865"/>
      <c r="G41" s="865"/>
      <c r="H41" s="865"/>
      <c r="I41" s="865"/>
      <c r="J41" s="865"/>
      <c r="K41" s="865"/>
      <c r="L41" s="866"/>
    </row>
    <row r="42" spans="1:12" ht="13.5" thickBot="1">
      <c r="A42" s="861"/>
      <c r="B42" s="864"/>
      <c r="C42" s="865"/>
      <c r="D42" s="865"/>
      <c r="E42" s="865"/>
      <c r="F42" s="865"/>
      <c r="G42" s="865"/>
      <c r="H42" s="865"/>
      <c r="I42" s="865"/>
      <c r="J42" s="865"/>
      <c r="K42" s="865"/>
      <c r="L42" s="866"/>
    </row>
    <row r="43" spans="1:12" ht="13.5" thickTop="1">
      <c r="A43" s="861"/>
      <c r="B43" s="861"/>
      <c r="C43" s="881"/>
      <c r="D43" s="881"/>
      <c r="E43" s="881"/>
      <c r="F43" s="881"/>
      <c r="G43" s="881"/>
      <c r="H43" s="881"/>
      <c r="I43" s="881"/>
      <c r="J43" s="881"/>
      <c r="K43" s="881"/>
      <c r="L43" s="861"/>
    </row>
    <row r="44" spans="1:12">
      <c r="A44" s="861"/>
      <c r="B44" s="861"/>
      <c r="C44" s="861"/>
      <c r="D44" s="861"/>
      <c r="E44" s="861"/>
      <c r="F44" s="861"/>
      <c r="G44" s="861"/>
      <c r="H44" s="861"/>
      <c r="I44" s="861"/>
      <c r="J44" s="861"/>
      <c r="K44" s="861"/>
      <c r="L44" s="861"/>
    </row>
    <row r="45" spans="1:12">
      <c r="A45" s="861"/>
      <c r="B45" s="861"/>
      <c r="C45" s="861"/>
      <c r="D45" s="861"/>
      <c r="E45" s="861"/>
      <c r="F45" s="861"/>
      <c r="G45" s="861"/>
      <c r="H45" s="861"/>
      <c r="I45" s="861"/>
      <c r="J45" s="861"/>
      <c r="K45" s="861"/>
      <c r="L45" s="861"/>
    </row>
    <row r="46" spans="1:12">
      <c r="A46" s="861"/>
      <c r="B46" s="861"/>
      <c r="C46" s="861"/>
      <c r="D46" s="861"/>
      <c r="E46" s="861"/>
      <c r="F46" s="861"/>
      <c r="G46" s="861"/>
      <c r="H46" s="861"/>
      <c r="I46" s="861"/>
      <c r="J46" s="861"/>
      <c r="K46" s="861"/>
      <c r="L46" s="861"/>
    </row>
    <row r="47" spans="1:12">
      <c r="A47" s="861"/>
      <c r="B47" s="861"/>
      <c r="C47" s="861"/>
      <c r="D47" s="861"/>
      <c r="E47" s="861"/>
      <c r="F47" s="861"/>
      <c r="G47" s="861"/>
      <c r="H47" s="861"/>
      <c r="I47" s="861"/>
      <c r="J47" s="861"/>
      <c r="K47" s="861"/>
      <c r="L47" s="861"/>
    </row>
    <row r="48" spans="1:12">
      <c r="A48" s="861"/>
      <c r="B48" s="861"/>
      <c r="C48" s="861"/>
      <c r="D48" s="861"/>
      <c r="E48" s="861"/>
      <c r="F48" s="861"/>
      <c r="G48" s="861"/>
      <c r="H48" s="861"/>
      <c r="I48" s="861"/>
      <c r="J48" s="861"/>
      <c r="K48" s="861"/>
      <c r="L48" s="861"/>
    </row>
    <row r="49" spans="1:12">
      <c r="A49" s="861"/>
      <c r="B49" s="861"/>
      <c r="C49" s="861"/>
      <c r="D49" s="861"/>
      <c r="E49" s="861"/>
      <c r="F49" s="861"/>
      <c r="G49" s="861"/>
      <c r="H49" s="861"/>
      <c r="I49" s="861"/>
      <c r="J49" s="861"/>
      <c r="K49" s="861"/>
      <c r="L49" s="861"/>
    </row>
    <row r="50" spans="1:12">
      <c r="A50" s="861"/>
      <c r="B50" s="861"/>
      <c r="C50" s="861"/>
      <c r="D50" s="861"/>
      <c r="E50" s="861"/>
      <c r="F50" s="861"/>
      <c r="G50" s="861"/>
      <c r="H50" s="861"/>
      <c r="I50" s="861"/>
      <c r="J50" s="861"/>
      <c r="K50" s="861"/>
      <c r="L50" s="861"/>
    </row>
    <row r="51" spans="1:12">
      <c r="A51" s="861"/>
      <c r="B51" s="861"/>
      <c r="C51" s="861"/>
      <c r="D51" s="861"/>
      <c r="E51" s="861"/>
      <c r="F51" s="861"/>
      <c r="G51" s="861"/>
      <c r="H51" s="861"/>
      <c r="I51" s="861"/>
      <c r="J51" s="861"/>
      <c r="K51" s="861"/>
      <c r="L51" s="861"/>
    </row>
    <row r="52" spans="1:12">
      <c r="A52" s="861"/>
      <c r="B52" s="861"/>
      <c r="C52" s="861"/>
      <c r="D52" s="861"/>
      <c r="E52" s="861"/>
      <c r="F52" s="861"/>
      <c r="G52" s="861"/>
      <c r="H52" s="861"/>
      <c r="I52" s="861"/>
      <c r="J52" s="861"/>
      <c r="K52" s="861"/>
      <c r="L52" s="861"/>
    </row>
    <row r="53" spans="1:12">
      <c r="A53" s="861"/>
      <c r="B53" s="861"/>
      <c r="C53" s="861"/>
      <c r="D53" s="861"/>
      <c r="E53" s="861"/>
      <c r="F53" s="861"/>
      <c r="G53" s="861"/>
      <c r="H53" s="861"/>
      <c r="I53" s="861"/>
      <c r="J53" s="861"/>
      <c r="K53" s="861"/>
      <c r="L53" s="861"/>
    </row>
    <row r="54" spans="1:12">
      <c r="A54" s="861"/>
      <c r="B54" s="861"/>
      <c r="C54" s="861"/>
      <c r="D54" s="861"/>
      <c r="E54" s="861"/>
      <c r="F54" s="861"/>
      <c r="G54" s="861"/>
      <c r="H54" s="861"/>
      <c r="I54" s="861"/>
      <c r="J54" s="861"/>
      <c r="K54" s="861"/>
      <c r="L54" s="861"/>
    </row>
    <row r="55" spans="1:12">
      <c r="A55" s="861"/>
      <c r="B55" s="861"/>
      <c r="C55" s="861"/>
      <c r="D55" s="861"/>
      <c r="E55" s="861"/>
      <c r="F55" s="861"/>
      <c r="G55" s="861"/>
      <c r="H55" s="861"/>
      <c r="I55" s="861"/>
      <c r="J55" s="861"/>
      <c r="K55" s="861"/>
      <c r="L55" s="861"/>
    </row>
    <row r="56" spans="1:12">
      <c r="A56" s="861"/>
      <c r="B56" s="861"/>
      <c r="C56" s="861"/>
      <c r="D56" s="861"/>
      <c r="E56" s="861"/>
      <c r="F56" s="861"/>
      <c r="G56" s="861"/>
      <c r="H56" s="861"/>
      <c r="I56" s="861"/>
      <c r="J56" s="861"/>
      <c r="K56" s="861"/>
      <c r="L56" s="861"/>
    </row>
    <row r="57" spans="1:12">
      <c r="A57" s="861"/>
      <c r="B57" s="861"/>
      <c r="C57" s="861"/>
      <c r="D57" s="861"/>
      <c r="E57" s="861"/>
      <c r="F57" s="861"/>
      <c r="G57" s="861"/>
      <c r="H57" s="861"/>
      <c r="I57" s="861"/>
      <c r="J57" s="861"/>
      <c r="K57" s="861"/>
      <c r="L57" s="861"/>
    </row>
    <row r="58" spans="1:12">
      <c r="A58" s="861"/>
      <c r="B58" s="861"/>
      <c r="C58" s="861"/>
      <c r="D58" s="861"/>
      <c r="E58" s="861"/>
      <c r="F58" s="861"/>
      <c r="G58" s="861"/>
      <c r="H58" s="861"/>
      <c r="I58" s="861"/>
      <c r="J58" s="861"/>
      <c r="K58" s="861"/>
      <c r="L58" s="861"/>
    </row>
    <row r="59" spans="1:12">
      <c r="A59" s="861"/>
      <c r="B59" s="861"/>
      <c r="C59" s="861"/>
      <c r="D59" s="861"/>
      <c r="E59" s="861"/>
      <c r="F59" s="861"/>
      <c r="G59" s="861"/>
      <c r="H59" s="861"/>
      <c r="I59" s="861"/>
      <c r="J59" s="861"/>
      <c r="K59" s="861"/>
      <c r="L59" s="861"/>
    </row>
    <row r="60" spans="1:12">
      <c r="A60" s="861"/>
      <c r="B60" s="861"/>
      <c r="C60" s="861"/>
      <c r="D60" s="861"/>
      <c r="E60" s="861"/>
      <c r="F60" s="861"/>
      <c r="G60" s="861"/>
      <c r="H60" s="861"/>
      <c r="I60" s="861"/>
      <c r="J60" s="861"/>
      <c r="K60" s="861"/>
      <c r="L60" s="861"/>
    </row>
    <row r="61" spans="1:12">
      <c r="A61" s="861"/>
      <c r="B61" s="861"/>
      <c r="C61" s="861"/>
      <c r="D61" s="861"/>
      <c r="E61" s="861"/>
      <c r="F61" s="861"/>
      <c r="G61" s="861"/>
      <c r="H61" s="861"/>
      <c r="I61" s="861"/>
      <c r="J61" s="861"/>
      <c r="K61" s="861"/>
      <c r="L61" s="861"/>
    </row>
    <row r="62" spans="1:12">
      <c r="A62" s="861"/>
      <c r="B62" s="861"/>
      <c r="C62" s="861"/>
      <c r="D62" s="861"/>
      <c r="E62" s="861"/>
      <c r="F62" s="861"/>
      <c r="G62" s="861"/>
      <c r="H62" s="861"/>
      <c r="I62" s="861"/>
      <c r="J62" s="861"/>
      <c r="K62" s="861"/>
      <c r="L62" s="861"/>
    </row>
    <row r="63" spans="1:12">
      <c r="A63" s="861"/>
      <c r="B63" s="861"/>
      <c r="C63" s="861"/>
      <c r="D63" s="861"/>
      <c r="E63" s="861"/>
      <c r="F63" s="861"/>
      <c r="G63" s="861"/>
      <c r="H63" s="861"/>
      <c r="I63" s="861"/>
      <c r="J63" s="861"/>
      <c r="K63" s="861"/>
      <c r="L63" s="861"/>
    </row>
    <row r="64" spans="1:12">
      <c r="A64" s="861"/>
      <c r="B64" s="861"/>
      <c r="C64" s="861"/>
      <c r="D64" s="861"/>
      <c r="E64" s="861"/>
      <c r="F64" s="861"/>
      <c r="G64" s="861"/>
      <c r="H64" s="861"/>
      <c r="I64" s="861"/>
      <c r="J64" s="861"/>
      <c r="K64" s="861"/>
      <c r="L64" s="861"/>
    </row>
    <row r="65" spans="1:12">
      <c r="A65" s="861"/>
      <c r="B65" s="861"/>
      <c r="C65" s="861"/>
      <c r="D65" s="861"/>
      <c r="E65" s="861"/>
      <c r="F65" s="861"/>
      <c r="G65" s="861"/>
      <c r="H65" s="861"/>
      <c r="I65" s="861"/>
      <c r="J65" s="861"/>
      <c r="K65" s="861"/>
      <c r="L65" s="861"/>
    </row>
    <row r="66" spans="1:12">
      <c r="A66" s="861"/>
      <c r="B66" s="861"/>
      <c r="C66" s="861"/>
      <c r="D66" s="861"/>
      <c r="E66" s="861"/>
      <c r="F66" s="861"/>
      <c r="G66" s="861"/>
      <c r="H66" s="861"/>
      <c r="I66" s="861"/>
      <c r="J66" s="861"/>
      <c r="K66" s="861"/>
      <c r="L66" s="861"/>
    </row>
    <row r="67" spans="1:12">
      <c r="A67" s="861"/>
      <c r="B67" s="861"/>
      <c r="C67" s="861"/>
      <c r="D67" s="861"/>
      <c r="E67" s="861"/>
      <c r="F67" s="861"/>
      <c r="G67" s="861"/>
      <c r="H67" s="861"/>
      <c r="I67" s="861"/>
      <c r="J67" s="861"/>
      <c r="K67" s="861"/>
      <c r="L67" s="861"/>
    </row>
    <row r="68" spans="1:12">
      <c r="A68" s="861"/>
      <c r="B68" s="861"/>
      <c r="C68" s="861"/>
      <c r="D68" s="861"/>
      <c r="E68" s="861"/>
      <c r="F68" s="861"/>
      <c r="G68" s="861"/>
      <c r="H68" s="861"/>
      <c r="I68" s="861"/>
      <c r="J68" s="861"/>
      <c r="K68" s="861"/>
      <c r="L68" s="861"/>
    </row>
    <row r="69" spans="1:12">
      <c r="A69" s="861"/>
      <c r="B69" s="861"/>
      <c r="C69" s="861"/>
      <c r="D69" s="861"/>
      <c r="E69" s="861"/>
      <c r="F69" s="861"/>
      <c r="G69" s="861"/>
      <c r="H69" s="861"/>
      <c r="I69" s="861"/>
      <c r="J69" s="861"/>
      <c r="K69" s="861"/>
      <c r="L69" s="861"/>
    </row>
    <row r="70" spans="1:12">
      <c r="A70" s="861"/>
      <c r="B70" s="861"/>
      <c r="C70" s="861"/>
      <c r="D70" s="861"/>
      <c r="E70" s="861"/>
      <c r="F70" s="861"/>
      <c r="G70" s="861"/>
      <c r="H70" s="861"/>
      <c r="I70" s="861"/>
      <c r="J70" s="861"/>
      <c r="K70" s="861"/>
      <c r="L70" s="861"/>
    </row>
    <row r="71" spans="1:12">
      <c r="A71" s="861"/>
      <c r="B71" s="861"/>
      <c r="C71" s="861"/>
      <c r="D71" s="861"/>
      <c r="E71" s="861"/>
      <c r="F71" s="861"/>
      <c r="G71" s="861"/>
      <c r="H71" s="861"/>
      <c r="I71" s="861"/>
      <c r="J71" s="861"/>
      <c r="K71" s="861"/>
      <c r="L71" s="861"/>
    </row>
    <row r="72" spans="1:12">
      <c r="A72" s="861"/>
      <c r="B72" s="861"/>
      <c r="C72" s="861"/>
      <c r="D72" s="861"/>
      <c r="E72" s="861"/>
      <c r="F72" s="861"/>
      <c r="G72" s="861"/>
      <c r="H72" s="861"/>
      <c r="I72" s="861"/>
      <c r="J72" s="861"/>
      <c r="K72" s="861"/>
      <c r="L72" s="861"/>
    </row>
    <row r="73" spans="1:12">
      <c r="A73" s="861"/>
      <c r="B73" s="861"/>
      <c r="C73" s="861"/>
      <c r="D73" s="861"/>
      <c r="E73" s="861"/>
      <c r="F73" s="861"/>
      <c r="G73" s="861"/>
      <c r="H73" s="861"/>
      <c r="I73" s="861"/>
      <c r="J73" s="861"/>
      <c r="K73" s="861"/>
      <c r="L73" s="861"/>
    </row>
  </sheetData>
  <mergeCells count="2">
    <mergeCell ref="D40:J40"/>
    <mergeCell ref="M13:P13"/>
  </mergeCells>
  <hyperlinks>
    <hyperlink ref="M13" location="'Ratios Introduction'!A1" display="Ratios Introduction Menu" xr:uid="{00000000-0004-0000-4100-000000000000}"/>
  </hyperlinks>
  <printOptions horizontalCentered="1" verticalCentered="1" gridLinesSet="0"/>
  <pageMargins left="0.5" right="0.5" top="1.18" bottom="0.61" header="0.52" footer="0.25"/>
  <pageSetup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23553" r:id="rId5" name="Button 1">
              <controlPr defaultSize="0" print="0" autoFill="0" autoPict="0" macro="[0]!PLCOMPARISONS_Button20_Click">
                <anchor moveWithCells="1">
                  <from>
                    <xdr:col>12</xdr:col>
                    <xdr:colOff>66675</xdr:colOff>
                    <xdr:row>8</xdr:row>
                    <xdr:rowOff>114300</xdr:rowOff>
                  </from>
                  <to>
                    <xdr:col>14</xdr:col>
                    <xdr:colOff>190500</xdr:colOff>
                    <xdr:row>10</xdr:row>
                    <xdr:rowOff>66675</xdr:rowOff>
                  </to>
                </anchor>
              </controlPr>
            </control>
          </mc:Choice>
        </mc:AlternateContent>
        <mc:AlternateContent xmlns:mc="http://schemas.openxmlformats.org/markup-compatibility/2006">
          <mc:Choice Requires="x14">
            <control shapeId="3223555" r:id="rId6" name="Button 3">
              <controlPr defaultSize="0" print="0" autoFill="0" autoPict="0" macro="[0]!print_sheet">
                <anchor moveWithCells="1">
                  <from>
                    <xdr:col>12</xdr:col>
                    <xdr:colOff>123825</xdr:colOff>
                    <xdr:row>14</xdr:row>
                    <xdr:rowOff>161925</xdr:rowOff>
                  </from>
                  <to>
                    <xdr:col>13</xdr:col>
                    <xdr:colOff>485775</xdr:colOff>
                    <xdr:row>17</xdr:row>
                    <xdr:rowOff>9525</xdr:rowOff>
                  </to>
                </anchor>
              </controlPr>
            </control>
          </mc:Choice>
        </mc:AlternateContent>
      </controls>
    </mc:Choice>
  </mc:AlternateContent>
</worksheet>
</file>

<file path=xl/worksheets/sheet6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200-000000000000}">
  <sheetPr codeName="Sheet95">
    <pageSetUpPr autoPageBreaks="0" fitToPage="1"/>
  </sheetPr>
  <dimension ref="A1:P75"/>
  <sheetViews>
    <sheetView showGridLines="0" showRowColHeaders="0" view="pageLayout" zoomScale="80" zoomScaleNormal="90" zoomScalePageLayoutView="80" workbookViewId="0"/>
  </sheetViews>
  <sheetFormatPr defaultColWidth="8" defaultRowHeight="12.75"/>
  <cols>
    <col min="1" max="1" width="0.85546875" style="862" customWidth="1"/>
    <col min="2" max="2" width="26.7109375" style="862" customWidth="1"/>
    <col min="3" max="3" width="3.28515625" style="862" customWidth="1"/>
    <col min="4" max="4" width="31.85546875" style="862" customWidth="1"/>
    <col min="5" max="5" width="10.7109375" style="862" customWidth="1"/>
    <col min="6" max="9" width="11.28515625" style="862" customWidth="1"/>
    <col min="10" max="256" width="8" style="862"/>
    <col min="257" max="257" width="0.85546875" style="862" customWidth="1"/>
    <col min="258" max="258" width="26.7109375" style="862" customWidth="1"/>
    <col min="259" max="259" width="3.28515625" style="862" customWidth="1"/>
    <col min="260" max="260" width="31.85546875" style="862" customWidth="1"/>
    <col min="261" max="261" width="10.7109375" style="862" customWidth="1"/>
    <col min="262" max="265" width="11.28515625" style="862" customWidth="1"/>
    <col min="266" max="512" width="8" style="862"/>
    <col min="513" max="513" width="0.85546875" style="862" customWidth="1"/>
    <col min="514" max="514" width="26.7109375" style="862" customWidth="1"/>
    <col min="515" max="515" width="3.28515625" style="862" customWidth="1"/>
    <col min="516" max="516" width="31.85546875" style="862" customWidth="1"/>
    <col min="517" max="517" width="10.7109375" style="862" customWidth="1"/>
    <col min="518" max="521" width="11.28515625" style="862" customWidth="1"/>
    <col min="522" max="768" width="8" style="862"/>
    <col min="769" max="769" width="0.85546875" style="862" customWidth="1"/>
    <col min="770" max="770" width="26.7109375" style="862" customWidth="1"/>
    <col min="771" max="771" width="3.28515625" style="862" customWidth="1"/>
    <col min="772" max="772" width="31.85546875" style="862" customWidth="1"/>
    <col min="773" max="773" width="10.7109375" style="862" customWidth="1"/>
    <col min="774" max="777" width="11.28515625" style="862" customWidth="1"/>
    <col min="778" max="1024" width="8" style="862"/>
    <col min="1025" max="1025" width="0.85546875" style="862" customWidth="1"/>
    <col min="1026" max="1026" width="26.7109375" style="862" customWidth="1"/>
    <col min="1027" max="1027" width="3.28515625" style="862" customWidth="1"/>
    <col min="1028" max="1028" width="31.85546875" style="862" customWidth="1"/>
    <col min="1029" max="1029" width="10.7109375" style="862" customWidth="1"/>
    <col min="1030" max="1033" width="11.28515625" style="862" customWidth="1"/>
    <col min="1034" max="1280" width="8" style="862"/>
    <col min="1281" max="1281" width="0.85546875" style="862" customWidth="1"/>
    <col min="1282" max="1282" width="26.7109375" style="862" customWidth="1"/>
    <col min="1283" max="1283" width="3.28515625" style="862" customWidth="1"/>
    <col min="1284" max="1284" width="31.85546875" style="862" customWidth="1"/>
    <col min="1285" max="1285" width="10.7109375" style="862" customWidth="1"/>
    <col min="1286" max="1289" width="11.28515625" style="862" customWidth="1"/>
    <col min="1290" max="1536" width="8" style="862"/>
    <col min="1537" max="1537" width="0.85546875" style="862" customWidth="1"/>
    <col min="1538" max="1538" width="26.7109375" style="862" customWidth="1"/>
    <col min="1539" max="1539" width="3.28515625" style="862" customWidth="1"/>
    <col min="1540" max="1540" width="31.85546875" style="862" customWidth="1"/>
    <col min="1541" max="1541" width="10.7109375" style="862" customWidth="1"/>
    <col min="1542" max="1545" width="11.28515625" style="862" customWidth="1"/>
    <col min="1546" max="1792" width="8" style="862"/>
    <col min="1793" max="1793" width="0.85546875" style="862" customWidth="1"/>
    <col min="1794" max="1794" width="26.7109375" style="862" customWidth="1"/>
    <col min="1795" max="1795" width="3.28515625" style="862" customWidth="1"/>
    <col min="1796" max="1796" width="31.85546875" style="862" customWidth="1"/>
    <col min="1797" max="1797" width="10.7109375" style="862" customWidth="1"/>
    <col min="1798" max="1801" width="11.28515625" style="862" customWidth="1"/>
    <col min="1802" max="2048" width="8" style="862"/>
    <col min="2049" max="2049" width="0.85546875" style="862" customWidth="1"/>
    <col min="2050" max="2050" width="26.7109375" style="862" customWidth="1"/>
    <col min="2051" max="2051" width="3.28515625" style="862" customWidth="1"/>
    <col min="2052" max="2052" width="31.85546875" style="862" customWidth="1"/>
    <col min="2053" max="2053" width="10.7109375" style="862" customWidth="1"/>
    <col min="2054" max="2057" width="11.28515625" style="862" customWidth="1"/>
    <col min="2058" max="2304" width="8" style="862"/>
    <col min="2305" max="2305" width="0.85546875" style="862" customWidth="1"/>
    <col min="2306" max="2306" width="26.7109375" style="862" customWidth="1"/>
    <col min="2307" max="2307" width="3.28515625" style="862" customWidth="1"/>
    <col min="2308" max="2308" width="31.85546875" style="862" customWidth="1"/>
    <col min="2309" max="2309" width="10.7109375" style="862" customWidth="1"/>
    <col min="2310" max="2313" width="11.28515625" style="862" customWidth="1"/>
    <col min="2314" max="2560" width="8" style="862"/>
    <col min="2561" max="2561" width="0.85546875" style="862" customWidth="1"/>
    <col min="2562" max="2562" width="26.7109375" style="862" customWidth="1"/>
    <col min="2563" max="2563" width="3.28515625" style="862" customWidth="1"/>
    <col min="2564" max="2564" width="31.85546875" style="862" customWidth="1"/>
    <col min="2565" max="2565" width="10.7109375" style="862" customWidth="1"/>
    <col min="2566" max="2569" width="11.28515625" style="862" customWidth="1"/>
    <col min="2570" max="2816" width="8" style="862"/>
    <col min="2817" max="2817" width="0.85546875" style="862" customWidth="1"/>
    <col min="2818" max="2818" width="26.7109375" style="862" customWidth="1"/>
    <col min="2819" max="2819" width="3.28515625" style="862" customWidth="1"/>
    <col min="2820" max="2820" width="31.85546875" style="862" customWidth="1"/>
    <col min="2821" max="2821" width="10.7109375" style="862" customWidth="1"/>
    <col min="2822" max="2825" width="11.28515625" style="862" customWidth="1"/>
    <col min="2826" max="3072" width="8" style="862"/>
    <col min="3073" max="3073" width="0.85546875" style="862" customWidth="1"/>
    <col min="3074" max="3074" width="26.7109375" style="862" customWidth="1"/>
    <col min="3075" max="3075" width="3.28515625" style="862" customWidth="1"/>
    <col min="3076" max="3076" width="31.85546875" style="862" customWidth="1"/>
    <col min="3077" max="3077" width="10.7109375" style="862" customWidth="1"/>
    <col min="3078" max="3081" width="11.28515625" style="862" customWidth="1"/>
    <col min="3082" max="3328" width="8" style="862"/>
    <col min="3329" max="3329" width="0.85546875" style="862" customWidth="1"/>
    <col min="3330" max="3330" width="26.7109375" style="862" customWidth="1"/>
    <col min="3331" max="3331" width="3.28515625" style="862" customWidth="1"/>
    <col min="3332" max="3332" width="31.85546875" style="862" customWidth="1"/>
    <col min="3333" max="3333" width="10.7109375" style="862" customWidth="1"/>
    <col min="3334" max="3337" width="11.28515625" style="862" customWidth="1"/>
    <col min="3338" max="3584" width="8" style="862"/>
    <col min="3585" max="3585" width="0.85546875" style="862" customWidth="1"/>
    <col min="3586" max="3586" width="26.7109375" style="862" customWidth="1"/>
    <col min="3587" max="3587" width="3.28515625" style="862" customWidth="1"/>
    <col min="3588" max="3588" width="31.85546875" style="862" customWidth="1"/>
    <col min="3589" max="3589" width="10.7109375" style="862" customWidth="1"/>
    <col min="3590" max="3593" width="11.28515625" style="862" customWidth="1"/>
    <col min="3594" max="3840" width="8" style="862"/>
    <col min="3841" max="3841" width="0.85546875" style="862" customWidth="1"/>
    <col min="3842" max="3842" width="26.7109375" style="862" customWidth="1"/>
    <col min="3843" max="3843" width="3.28515625" style="862" customWidth="1"/>
    <col min="3844" max="3844" width="31.85546875" style="862" customWidth="1"/>
    <col min="3845" max="3845" width="10.7109375" style="862" customWidth="1"/>
    <col min="3846" max="3849" width="11.28515625" style="862" customWidth="1"/>
    <col min="3850" max="4096" width="8" style="862"/>
    <col min="4097" max="4097" width="0.85546875" style="862" customWidth="1"/>
    <col min="4098" max="4098" width="26.7109375" style="862" customWidth="1"/>
    <col min="4099" max="4099" width="3.28515625" style="862" customWidth="1"/>
    <col min="4100" max="4100" width="31.85546875" style="862" customWidth="1"/>
    <col min="4101" max="4101" width="10.7109375" style="862" customWidth="1"/>
    <col min="4102" max="4105" width="11.28515625" style="862" customWidth="1"/>
    <col min="4106" max="4352" width="8" style="862"/>
    <col min="4353" max="4353" width="0.85546875" style="862" customWidth="1"/>
    <col min="4354" max="4354" width="26.7109375" style="862" customWidth="1"/>
    <col min="4355" max="4355" width="3.28515625" style="862" customWidth="1"/>
    <col min="4356" max="4356" width="31.85546875" style="862" customWidth="1"/>
    <col min="4357" max="4357" width="10.7109375" style="862" customWidth="1"/>
    <col min="4358" max="4361" width="11.28515625" style="862" customWidth="1"/>
    <col min="4362" max="4608" width="8" style="862"/>
    <col min="4609" max="4609" width="0.85546875" style="862" customWidth="1"/>
    <col min="4610" max="4610" width="26.7109375" style="862" customWidth="1"/>
    <col min="4611" max="4611" width="3.28515625" style="862" customWidth="1"/>
    <col min="4612" max="4612" width="31.85546875" style="862" customWidth="1"/>
    <col min="4613" max="4613" width="10.7109375" style="862" customWidth="1"/>
    <col min="4614" max="4617" width="11.28515625" style="862" customWidth="1"/>
    <col min="4618" max="4864" width="8" style="862"/>
    <col min="4865" max="4865" width="0.85546875" style="862" customWidth="1"/>
    <col min="4866" max="4866" width="26.7109375" style="862" customWidth="1"/>
    <col min="4867" max="4867" width="3.28515625" style="862" customWidth="1"/>
    <col min="4868" max="4868" width="31.85546875" style="862" customWidth="1"/>
    <col min="4869" max="4869" width="10.7109375" style="862" customWidth="1"/>
    <col min="4870" max="4873" width="11.28515625" style="862" customWidth="1"/>
    <col min="4874" max="5120" width="8" style="862"/>
    <col min="5121" max="5121" width="0.85546875" style="862" customWidth="1"/>
    <col min="5122" max="5122" width="26.7109375" style="862" customWidth="1"/>
    <col min="5123" max="5123" width="3.28515625" style="862" customWidth="1"/>
    <col min="5124" max="5124" width="31.85546875" style="862" customWidth="1"/>
    <col min="5125" max="5125" width="10.7109375" style="862" customWidth="1"/>
    <col min="5126" max="5129" width="11.28515625" style="862" customWidth="1"/>
    <col min="5130" max="5376" width="8" style="862"/>
    <col min="5377" max="5377" width="0.85546875" style="862" customWidth="1"/>
    <col min="5378" max="5378" width="26.7109375" style="862" customWidth="1"/>
    <col min="5379" max="5379" width="3.28515625" style="862" customWidth="1"/>
    <col min="5380" max="5380" width="31.85546875" style="862" customWidth="1"/>
    <col min="5381" max="5381" width="10.7109375" style="862" customWidth="1"/>
    <col min="5382" max="5385" width="11.28515625" style="862" customWidth="1"/>
    <col min="5386" max="5632" width="8" style="862"/>
    <col min="5633" max="5633" width="0.85546875" style="862" customWidth="1"/>
    <col min="5634" max="5634" width="26.7109375" style="862" customWidth="1"/>
    <col min="5635" max="5635" width="3.28515625" style="862" customWidth="1"/>
    <col min="5636" max="5636" width="31.85546875" style="862" customWidth="1"/>
    <col min="5637" max="5637" width="10.7109375" style="862" customWidth="1"/>
    <col min="5638" max="5641" width="11.28515625" style="862" customWidth="1"/>
    <col min="5642" max="5888" width="8" style="862"/>
    <col min="5889" max="5889" width="0.85546875" style="862" customWidth="1"/>
    <col min="5890" max="5890" width="26.7109375" style="862" customWidth="1"/>
    <col min="5891" max="5891" width="3.28515625" style="862" customWidth="1"/>
    <col min="5892" max="5892" width="31.85546875" style="862" customWidth="1"/>
    <col min="5893" max="5893" width="10.7109375" style="862" customWidth="1"/>
    <col min="5894" max="5897" width="11.28515625" style="862" customWidth="1"/>
    <col min="5898" max="6144" width="8" style="862"/>
    <col min="6145" max="6145" width="0.85546875" style="862" customWidth="1"/>
    <col min="6146" max="6146" width="26.7109375" style="862" customWidth="1"/>
    <col min="6147" max="6147" width="3.28515625" style="862" customWidth="1"/>
    <col min="6148" max="6148" width="31.85546875" style="862" customWidth="1"/>
    <col min="6149" max="6149" width="10.7109375" style="862" customWidth="1"/>
    <col min="6150" max="6153" width="11.28515625" style="862" customWidth="1"/>
    <col min="6154" max="6400" width="8" style="862"/>
    <col min="6401" max="6401" width="0.85546875" style="862" customWidth="1"/>
    <col min="6402" max="6402" width="26.7109375" style="862" customWidth="1"/>
    <col min="6403" max="6403" width="3.28515625" style="862" customWidth="1"/>
    <col min="6404" max="6404" width="31.85546875" style="862" customWidth="1"/>
    <col min="6405" max="6405" width="10.7109375" style="862" customWidth="1"/>
    <col min="6406" max="6409" width="11.28515625" style="862" customWidth="1"/>
    <col min="6410" max="6656" width="8" style="862"/>
    <col min="6657" max="6657" width="0.85546875" style="862" customWidth="1"/>
    <col min="6658" max="6658" width="26.7109375" style="862" customWidth="1"/>
    <col min="6659" max="6659" width="3.28515625" style="862" customWidth="1"/>
    <col min="6660" max="6660" width="31.85546875" style="862" customWidth="1"/>
    <col min="6661" max="6661" width="10.7109375" style="862" customWidth="1"/>
    <col min="6662" max="6665" width="11.28515625" style="862" customWidth="1"/>
    <col min="6666" max="6912" width="8" style="862"/>
    <col min="6913" max="6913" width="0.85546875" style="862" customWidth="1"/>
    <col min="6914" max="6914" width="26.7109375" style="862" customWidth="1"/>
    <col min="6915" max="6915" width="3.28515625" style="862" customWidth="1"/>
    <col min="6916" max="6916" width="31.85546875" style="862" customWidth="1"/>
    <col min="6917" max="6917" width="10.7109375" style="862" customWidth="1"/>
    <col min="6918" max="6921" width="11.28515625" style="862" customWidth="1"/>
    <col min="6922" max="7168" width="8" style="862"/>
    <col min="7169" max="7169" width="0.85546875" style="862" customWidth="1"/>
    <col min="7170" max="7170" width="26.7109375" style="862" customWidth="1"/>
    <col min="7171" max="7171" width="3.28515625" style="862" customWidth="1"/>
    <col min="7172" max="7172" width="31.85546875" style="862" customWidth="1"/>
    <col min="7173" max="7173" width="10.7109375" style="862" customWidth="1"/>
    <col min="7174" max="7177" width="11.28515625" style="862" customWidth="1"/>
    <col min="7178" max="7424" width="8" style="862"/>
    <col min="7425" max="7425" width="0.85546875" style="862" customWidth="1"/>
    <col min="7426" max="7426" width="26.7109375" style="862" customWidth="1"/>
    <col min="7427" max="7427" width="3.28515625" style="862" customWidth="1"/>
    <col min="7428" max="7428" width="31.85546875" style="862" customWidth="1"/>
    <col min="7429" max="7429" width="10.7109375" style="862" customWidth="1"/>
    <col min="7430" max="7433" width="11.28515625" style="862" customWidth="1"/>
    <col min="7434" max="7680" width="8" style="862"/>
    <col min="7681" max="7681" width="0.85546875" style="862" customWidth="1"/>
    <col min="7682" max="7682" width="26.7109375" style="862" customWidth="1"/>
    <col min="7683" max="7683" width="3.28515625" style="862" customWidth="1"/>
    <col min="7684" max="7684" width="31.85546875" style="862" customWidth="1"/>
    <col min="7685" max="7685" width="10.7109375" style="862" customWidth="1"/>
    <col min="7686" max="7689" width="11.28515625" style="862" customWidth="1"/>
    <col min="7690" max="7936" width="8" style="862"/>
    <col min="7937" max="7937" width="0.85546875" style="862" customWidth="1"/>
    <col min="7938" max="7938" width="26.7109375" style="862" customWidth="1"/>
    <col min="7939" max="7939" width="3.28515625" style="862" customWidth="1"/>
    <col min="7940" max="7940" width="31.85546875" style="862" customWidth="1"/>
    <col min="7941" max="7941" width="10.7109375" style="862" customWidth="1"/>
    <col min="7942" max="7945" width="11.28515625" style="862" customWidth="1"/>
    <col min="7946" max="8192" width="8" style="862"/>
    <col min="8193" max="8193" width="0.85546875" style="862" customWidth="1"/>
    <col min="8194" max="8194" width="26.7109375" style="862" customWidth="1"/>
    <col min="8195" max="8195" width="3.28515625" style="862" customWidth="1"/>
    <col min="8196" max="8196" width="31.85546875" style="862" customWidth="1"/>
    <col min="8197" max="8197" width="10.7109375" style="862" customWidth="1"/>
    <col min="8198" max="8201" width="11.28515625" style="862" customWidth="1"/>
    <col min="8202" max="8448" width="8" style="862"/>
    <col min="8449" max="8449" width="0.85546875" style="862" customWidth="1"/>
    <col min="8450" max="8450" width="26.7109375" style="862" customWidth="1"/>
    <col min="8451" max="8451" width="3.28515625" style="862" customWidth="1"/>
    <col min="8452" max="8452" width="31.85546875" style="862" customWidth="1"/>
    <col min="8453" max="8453" width="10.7109375" style="862" customWidth="1"/>
    <col min="8454" max="8457" width="11.28515625" style="862" customWidth="1"/>
    <col min="8458" max="8704" width="8" style="862"/>
    <col min="8705" max="8705" width="0.85546875" style="862" customWidth="1"/>
    <col min="8706" max="8706" width="26.7109375" style="862" customWidth="1"/>
    <col min="8707" max="8707" width="3.28515625" style="862" customWidth="1"/>
    <col min="8708" max="8708" width="31.85546875" style="862" customWidth="1"/>
    <col min="8709" max="8709" width="10.7109375" style="862" customWidth="1"/>
    <col min="8710" max="8713" width="11.28515625" style="862" customWidth="1"/>
    <col min="8714" max="8960" width="8" style="862"/>
    <col min="8961" max="8961" width="0.85546875" style="862" customWidth="1"/>
    <col min="8962" max="8962" width="26.7109375" style="862" customWidth="1"/>
    <col min="8963" max="8963" width="3.28515625" style="862" customWidth="1"/>
    <col min="8964" max="8964" width="31.85546875" style="862" customWidth="1"/>
    <col min="8965" max="8965" width="10.7109375" style="862" customWidth="1"/>
    <col min="8966" max="8969" width="11.28515625" style="862" customWidth="1"/>
    <col min="8970" max="9216" width="8" style="862"/>
    <col min="9217" max="9217" width="0.85546875" style="862" customWidth="1"/>
    <col min="9218" max="9218" width="26.7109375" style="862" customWidth="1"/>
    <col min="9219" max="9219" width="3.28515625" style="862" customWidth="1"/>
    <col min="9220" max="9220" width="31.85546875" style="862" customWidth="1"/>
    <col min="9221" max="9221" width="10.7109375" style="862" customWidth="1"/>
    <col min="9222" max="9225" width="11.28515625" style="862" customWidth="1"/>
    <col min="9226" max="9472" width="8" style="862"/>
    <col min="9473" max="9473" width="0.85546875" style="862" customWidth="1"/>
    <col min="9474" max="9474" width="26.7109375" style="862" customWidth="1"/>
    <col min="9475" max="9475" width="3.28515625" style="862" customWidth="1"/>
    <col min="9476" max="9476" width="31.85546875" style="862" customWidth="1"/>
    <col min="9477" max="9477" width="10.7109375" style="862" customWidth="1"/>
    <col min="9478" max="9481" width="11.28515625" style="862" customWidth="1"/>
    <col min="9482" max="9728" width="8" style="862"/>
    <col min="9729" max="9729" width="0.85546875" style="862" customWidth="1"/>
    <col min="9730" max="9730" width="26.7109375" style="862" customWidth="1"/>
    <col min="9731" max="9731" width="3.28515625" style="862" customWidth="1"/>
    <col min="9732" max="9732" width="31.85546875" style="862" customWidth="1"/>
    <col min="9733" max="9733" width="10.7109375" style="862" customWidth="1"/>
    <col min="9734" max="9737" width="11.28515625" style="862" customWidth="1"/>
    <col min="9738" max="9984" width="8" style="862"/>
    <col min="9985" max="9985" width="0.85546875" style="862" customWidth="1"/>
    <col min="9986" max="9986" width="26.7109375" style="862" customWidth="1"/>
    <col min="9987" max="9987" width="3.28515625" style="862" customWidth="1"/>
    <col min="9988" max="9988" width="31.85546875" style="862" customWidth="1"/>
    <col min="9989" max="9989" width="10.7109375" style="862" customWidth="1"/>
    <col min="9990" max="9993" width="11.28515625" style="862" customWidth="1"/>
    <col min="9994" max="10240" width="8" style="862"/>
    <col min="10241" max="10241" width="0.85546875" style="862" customWidth="1"/>
    <col min="10242" max="10242" width="26.7109375" style="862" customWidth="1"/>
    <col min="10243" max="10243" width="3.28515625" style="862" customWidth="1"/>
    <col min="10244" max="10244" width="31.85546875" style="862" customWidth="1"/>
    <col min="10245" max="10245" width="10.7109375" style="862" customWidth="1"/>
    <col min="10246" max="10249" width="11.28515625" style="862" customWidth="1"/>
    <col min="10250" max="10496" width="8" style="862"/>
    <col min="10497" max="10497" width="0.85546875" style="862" customWidth="1"/>
    <col min="10498" max="10498" width="26.7109375" style="862" customWidth="1"/>
    <col min="10499" max="10499" width="3.28515625" style="862" customWidth="1"/>
    <col min="10500" max="10500" width="31.85546875" style="862" customWidth="1"/>
    <col min="10501" max="10501" width="10.7109375" style="862" customWidth="1"/>
    <col min="10502" max="10505" width="11.28515625" style="862" customWidth="1"/>
    <col min="10506" max="10752" width="8" style="862"/>
    <col min="10753" max="10753" width="0.85546875" style="862" customWidth="1"/>
    <col min="10754" max="10754" width="26.7109375" style="862" customWidth="1"/>
    <col min="10755" max="10755" width="3.28515625" style="862" customWidth="1"/>
    <col min="10756" max="10756" width="31.85546875" style="862" customWidth="1"/>
    <col min="10757" max="10757" width="10.7109375" style="862" customWidth="1"/>
    <col min="10758" max="10761" width="11.28515625" style="862" customWidth="1"/>
    <col min="10762" max="11008" width="8" style="862"/>
    <col min="11009" max="11009" width="0.85546875" style="862" customWidth="1"/>
    <col min="11010" max="11010" width="26.7109375" style="862" customWidth="1"/>
    <col min="11011" max="11011" width="3.28515625" style="862" customWidth="1"/>
    <col min="11012" max="11012" width="31.85546875" style="862" customWidth="1"/>
    <col min="11013" max="11013" width="10.7109375" style="862" customWidth="1"/>
    <col min="11014" max="11017" width="11.28515625" style="862" customWidth="1"/>
    <col min="11018" max="11264" width="8" style="862"/>
    <col min="11265" max="11265" width="0.85546875" style="862" customWidth="1"/>
    <col min="11266" max="11266" width="26.7109375" style="862" customWidth="1"/>
    <col min="11267" max="11267" width="3.28515625" style="862" customWidth="1"/>
    <col min="11268" max="11268" width="31.85546875" style="862" customWidth="1"/>
    <col min="11269" max="11269" width="10.7109375" style="862" customWidth="1"/>
    <col min="11270" max="11273" width="11.28515625" style="862" customWidth="1"/>
    <col min="11274" max="11520" width="8" style="862"/>
    <col min="11521" max="11521" width="0.85546875" style="862" customWidth="1"/>
    <col min="11522" max="11522" width="26.7109375" style="862" customWidth="1"/>
    <col min="11523" max="11523" width="3.28515625" style="862" customWidth="1"/>
    <col min="11524" max="11524" width="31.85546875" style="862" customWidth="1"/>
    <col min="11525" max="11525" width="10.7109375" style="862" customWidth="1"/>
    <col min="11526" max="11529" width="11.28515625" style="862" customWidth="1"/>
    <col min="11530" max="11776" width="8" style="862"/>
    <col min="11777" max="11777" width="0.85546875" style="862" customWidth="1"/>
    <col min="11778" max="11778" width="26.7109375" style="862" customWidth="1"/>
    <col min="11779" max="11779" width="3.28515625" style="862" customWidth="1"/>
    <col min="11780" max="11780" width="31.85546875" style="862" customWidth="1"/>
    <col min="11781" max="11781" width="10.7109375" style="862" customWidth="1"/>
    <col min="11782" max="11785" width="11.28515625" style="862" customWidth="1"/>
    <col min="11786" max="12032" width="8" style="862"/>
    <col min="12033" max="12033" width="0.85546875" style="862" customWidth="1"/>
    <col min="12034" max="12034" width="26.7109375" style="862" customWidth="1"/>
    <col min="12035" max="12035" width="3.28515625" style="862" customWidth="1"/>
    <col min="12036" max="12036" width="31.85546875" style="862" customWidth="1"/>
    <col min="12037" max="12037" width="10.7109375" style="862" customWidth="1"/>
    <col min="12038" max="12041" width="11.28515625" style="862" customWidth="1"/>
    <col min="12042" max="12288" width="8" style="862"/>
    <col min="12289" max="12289" width="0.85546875" style="862" customWidth="1"/>
    <col min="12290" max="12290" width="26.7109375" style="862" customWidth="1"/>
    <col min="12291" max="12291" width="3.28515625" style="862" customWidth="1"/>
    <col min="12292" max="12292" width="31.85546875" style="862" customWidth="1"/>
    <col min="12293" max="12293" width="10.7109375" style="862" customWidth="1"/>
    <col min="12294" max="12297" width="11.28515625" style="862" customWidth="1"/>
    <col min="12298" max="12544" width="8" style="862"/>
    <col min="12545" max="12545" width="0.85546875" style="862" customWidth="1"/>
    <col min="12546" max="12546" width="26.7109375" style="862" customWidth="1"/>
    <col min="12547" max="12547" width="3.28515625" style="862" customWidth="1"/>
    <col min="12548" max="12548" width="31.85546875" style="862" customWidth="1"/>
    <col min="12549" max="12549" width="10.7109375" style="862" customWidth="1"/>
    <col min="12550" max="12553" width="11.28515625" style="862" customWidth="1"/>
    <col min="12554" max="12800" width="8" style="862"/>
    <col min="12801" max="12801" width="0.85546875" style="862" customWidth="1"/>
    <col min="12802" max="12802" width="26.7109375" style="862" customWidth="1"/>
    <col min="12803" max="12803" width="3.28515625" style="862" customWidth="1"/>
    <col min="12804" max="12804" width="31.85546875" style="862" customWidth="1"/>
    <col min="12805" max="12805" width="10.7109375" style="862" customWidth="1"/>
    <col min="12806" max="12809" width="11.28515625" style="862" customWidth="1"/>
    <col min="12810" max="13056" width="8" style="862"/>
    <col min="13057" max="13057" width="0.85546875" style="862" customWidth="1"/>
    <col min="13058" max="13058" width="26.7109375" style="862" customWidth="1"/>
    <col min="13059" max="13059" width="3.28515625" style="862" customWidth="1"/>
    <col min="13060" max="13060" width="31.85546875" style="862" customWidth="1"/>
    <col min="13061" max="13061" width="10.7109375" style="862" customWidth="1"/>
    <col min="13062" max="13065" width="11.28515625" style="862" customWidth="1"/>
    <col min="13066" max="13312" width="8" style="862"/>
    <col min="13313" max="13313" width="0.85546875" style="862" customWidth="1"/>
    <col min="13314" max="13314" width="26.7109375" style="862" customWidth="1"/>
    <col min="13315" max="13315" width="3.28515625" style="862" customWidth="1"/>
    <col min="13316" max="13316" width="31.85546875" style="862" customWidth="1"/>
    <col min="13317" max="13317" width="10.7109375" style="862" customWidth="1"/>
    <col min="13318" max="13321" width="11.28515625" style="862" customWidth="1"/>
    <col min="13322" max="13568" width="8" style="862"/>
    <col min="13569" max="13569" width="0.85546875" style="862" customWidth="1"/>
    <col min="13570" max="13570" width="26.7109375" style="862" customWidth="1"/>
    <col min="13571" max="13571" width="3.28515625" style="862" customWidth="1"/>
    <col min="13572" max="13572" width="31.85546875" style="862" customWidth="1"/>
    <col min="13573" max="13573" width="10.7109375" style="862" customWidth="1"/>
    <col min="13574" max="13577" width="11.28515625" style="862" customWidth="1"/>
    <col min="13578" max="13824" width="8" style="862"/>
    <col min="13825" max="13825" width="0.85546875" style="862" customWidth="1"/>
    <col min="13826" max="13826" width="26.7109375" style="862" customWidth="1"/>
    <col min="13827" max="13827" width="3.28515625" style="862" customWidth="1"/>
    <col min="13828" max="13828" width="31.85546875" style="862" customWidth="1"/>
    <col min="13829" max="13829" width="10.7109375" style="862" customWidth="1"/>
    <col min="13830" max="13833" width="11.28515625" style="862" customWidth="1"/>
    <col min="13834" max="14080" width="8" style="862"/>
    <col min="14081" max="14081" width="0.85546875" style="862" customWidth="1"/>
    <col min="14082" max="14082" width="26.7109375" style="862" customWidth="1"/>
    <col min="14083" max="14083" width="3.28515625" style="862" customWidth="1"/>
    <col min="14084" max="14084" width="31.85546875" style="862" customWidth="1"/>
    <col min="14085" max="14085" width="10.7109375" style="862" customWidth="1"/>
    <col min="14086" max="14089" width="11.28515625" style="862" customWidth="1"/>
    <col min="14090" max="14336" width="8" style="862"/>
    <col min="14337" max="14337" width="0.85546875" style="862" customWidth="1"/>
    <col min="14338" max="14338" width="26.7109375" style="862" customWidth="1"/>
    <col min="14339" max="14339" width="3.28515625" style="862" customWidth="1"/>
    <col min="14340" max="14340" width="31.85546875" style="862" customWidth="1"/>
    <col min="14341" max="14341" width="10.7109375" style="862" customWidth="1"/>
    <col min="14342" max="14345" width="11.28515625" style="862" customWidth="1"/>
    <col min="14346" max="14592" width="8" style="862"/>
    <col min="14593" max="14593" width="0.85546875" style="862" customWidth="1"/>
    <col min="14594" max="14594" width="26.7109375" style="862" customWidth="1"/>
    <col min="14595" max="14595" width="3.28515625" style="862" customWidth="1"/>
    <col min="14596" max="14596" width="31.85546875" style="862" customWidth="1"/>
    <col min="14597" max="14597" width="10.7109375" style="862" customWidth="1"/>
    <col min="14598" max="14601" width="11.28515625" style="862" customWidth="1"/>
    <col min="14602" max="14848" width="8" style="862"/>
    <col min="14849" max="14849" width="0.85546875" style="862" customWidth="1"/>
    <col min="14850" max="14850" width="26.7109375" style="862" customWidth="1"/>
    <col min="14851" max="14851" width="3.28515625" style="862" customWidth="1"/>
    <col min="14852" max="14852" width="31.85546875" style="862" customWidth="1"/>
    <col min="14853" max="14853" width="10.7109375" style="862" customWidth="1"/>
    <col min="14854" max="14857" width="11.28515625" style="862" customWidth="1"/>
    <col min="14858" max="15104" width="8" style="862"/>
    <col min="15105" max="15105" width="0.85546875" style="862" customWidth="1"/>
    <col min="15106" max="15106" width="26.7109375" style="862" customWidth="1"/>
    <col min="15107" max="15107" width="3.28515625" style="862" customWidth="1"/>
    <col min="15108" max="15108" width="31.85546875" style="862" customWidth="1"/>
    <col min="15109" max="15109" width="10.7109375" style="862" customWidth="1"/>
    <col min="15110" max="15113" width="11.28515625" style="862" customWidth="1"/>
    <col min="15114" max="15360" width="8" style="862"/>
    <col min="15361" max="15361" width="0.85546875" style="862" customWidth="1"/>
    <col min="15362" max="15362" width="26.7109375" style="862" customWidth="1"/>
    <col min="15363" max="15363" width="3.28515625" style="862" customWidth="1"/>
    <col min="15364" max="15364" width="31.85546875" style="862" customWidth="1"/>
    <col min="15365" max="15365" width="10.7109375" style="862" customWidth="1"/>
    <col min="15366" max="15369" width="11.28515625" style="862" customWidth="1"/>
    <col min="15370" max="15616" width="8" style="862"/>
    <col min="15617" max="15617" width="0.85546875" style="862" customWidth="1"/>
    <col min="15618" max="15618" width="26.7109375" style="862" customWidth="1"/>
    <col min="15619" max="15619" width="3.28515625" style="862" customWidth="1"/>
    <col min="15620" max="15620" width="31.85546875" style="862" customWidth="1"/>
    <col min="15621" max="15621" width="10.7109375" style="862" customWidth="1"/>
    <col min="15622" max="15625" width="11.28515625" style="862" customWidth="1"/>
    <col min="15626" max="15872" width="8" style="862"/>
    <col min="15873" max="15873" width="0.85546875" style="862" customWidth="1"/>
    <col min="15874" max="15874" width="26.7109375" style="862" customWidth="1"/>
    <col min="15875" max="15875" width="3.28515625" style="862" customWidth="1"/>
    <col min="15876" max="15876" width="31.85546875" style="862" customWidth="1"/>
    <col min="15877" max="15877" width="10.7109375" style="862" customWidth="1"/>
    <col min="15878" max="15881" width="11.28515625" style="862" customWidth="1"/>
    <col min="15882" max="16128" width="8" style="862"/>
    <col min="16129" max="16129" width="0.85546875" style="862" customWidth="1"/>
    <col min="16130" max="16130" width="26.7109375" style="862" customWidth="1"/>
    <col min="16131" max="16131" width="3.28515625" style="862" customWidth="1"/>
    <col min="16132" max="16132" width="31.85546875" style="862" customWidth="1"/>
    <col min="16133" max="16133" width="10.7109375" style="862" customWidth="1"/>
    <col min="16134" max="16137" width="11.28515625" style="862" customWidth="1"/>
    <col min="16138" max="16384" width="8" style="862"/>
  </cols>
  <sheetData>
    <row r="1" spans="1:16" ht="3.75" customHeight="1">
      <c r="A1" s="861"/>
      <c r="B1" s="861"/>
      <c r="C1" s="861"/>
      <c r="D1" s="861"/>
      <c r="E1" s="861"/>
      <c r="F1" s="861"/>
      <c r="G1" s="861"/>
      <c r="H1" s="861"/>
      <c r="I1" s="861"/>
      <c r="J1" s="861"/>
      <c r="K1" s="861"/>
      <c r="L1" s="861"/>
    </row>
    <row r="2" spans="1:16" ht="33.75" customHeight="1" thickBot="1">
      <c r="A2" s="861"/>
      <c r="B2" s="861"/>
      <c r="C2" s="863"/>
      <c r="D2" s="863"/>
      <c r="E2" s="863"/>
      <c r="F2" s="863"/>
      <c r="G2" s="863"/>
      <c r="H2" s="863"/>
      <c r="I2" s="863"/>
      <c r="J2" s="863"/>
      <c r="K2" s="863"/>
      <c r="L2" s="861"/>
    </row>
    <row r="3" spans="1:16" ht="13.5" thickTop="1">
      <c r="A3" s="861"/>
      <c r="B3" s="864"/>
      <c r="C3" s="865"/>
      <c r="D3" s="865"/>
      <c r="E3" s="865"/>
      <c r="F3" s="865"/>
      <c r="G3" s="865"/>
      <c r="H3" s="865"/>
      <c r="I3" s="865"/>
      <c r="J3" s="865"/>
      <c r="K3" s="865"/>
      <c r="L3" s="866"/>
    </row>
    <row r="4" spans="1:16" ht="15.75">
      <c r="A4" s="861"/>
      <c r="B4" s="864"/>
      <c r="C4" s="865"/>
      <c r="D4" s="867"/>
      <c r="E4" s="865"/>
      <c r="F4" s="865"/>
      <c r="G4" s="865"/>
      <c r="H4" s="865"/>
      <c r="I4" s="865"/>
      <c r="J4" s="865"/>
      <c r="K4" s="865"/>
      <c r="L4" s="866"/>
    </row>
    <row r="5" spans="1:16" ht="20.25">
      <c r="A5" s="861"/>
      <c r="B5" s="864"/>
      <c r="C5" s="865"/>
      <c r="D5" s="868"/>
      <c r="E5" s="869"/>
      <c r="F5" s="865"/>
      <c r="G5" s="865"/>
      <c r="H5" s="865"/>
      <c r="I5" s="865"/>
      <c r="J5" s="865"/>
      <c r="K5" s="865"/>
      <c r="L5" s="866"/>
    </row>
    <row r="6" spans="1:16">
      <c r="A6" s="861"/>
      <c r="B6" s="864"/>
      <c r="C6" s="865"/>
      <c r="D6" s="870"/>
      <c r="E6" s="869"/>
      <c r="F6" s="871"/>
      <c r="G6" s="865"/>
      <c r="H6" s="865"/>
      <c r="I6" s="865"/>
      <c r="J6" s="865"/>
      <c r="K6" s="865"/>
      <c r="L6" s="866"/>
    </row>
    <row r="7" spans="1:16">
      <c r="A7" s="861"/>
      <c r="B7" s="864"/>
      <c r="C7" s="865"/>
      <c r="D7" s="870"/>
      <c r="E7" s="865"/>
      <c r="F7" s="865"/>
      <c r="G7" s="865"/>
      <c r="H7" s="865"/>
      <c r="I7" s="865"/>
      <c r="J7" s="865"/>
      <c r="K7" s="865"/>
      <c r="L7" s="866"/>
    </row>
    <row r="8" spans="1:16">
      <c r="A8" s="861"/>
      <c r="B8" s="864"/>
      <c r="C8" s="865"/>
      <c r="D8" s="870"/>
      <c r="E8" s="865"/>
      <c r="F8" s="865"/>
      <c r="G8" s="865"/>
      <c r="H8" s="865"/>
      <c r="I8" s="865"/>
      <c r="J8" s="865"/>
      <c r="K8" s="865"/>
      <c r="L8" s="866"/>
    </row>
    <row r="9" spans="1:16">
      <c r="A9" s="861"/>
      <c r="B9" s="864"/>
      <c r="C9" s="865"/>
      <c r="D9" s="870"/>
      <c r="E9" s="865"/>
      <c r="F9" s="865"/>
      <c r="G9" s="865"/>
      <c r="H9" s="865"/>
      <c r="I9" s="865"/>
      <c r="J9" s="865"/>
      <c r="K9" s="865"/>
      <c r="L9" s="866"/>
    </row>
    <row r="10" spans="1:16" ht="18">
      <c r="A10" s="861"/>
      <c r="B10" s="864"/>
      <c r="C10" s="865"/>
      <c r="D10" s="870"/>
      <c r="E10" s="894" t="str">
        <f>REPT('BASIC CLIENT INFO'!B2,1)</f>
        <v/>
      </c>
      <c r="F10" s="865"/>
      <c r="G10" s="865"/>
      <c r="H10" s="865"/>
      <c r="I10" s="865"/>
      <c r="J10" s="865"/>
      <c r="K10" s="865"/>
      <c r="L10" s="866"/>
    </row>
    <row r="11" spans="1:16">
      <c r="A11" s="861"/>
      <c r="B11" s="864"/>
      <c r="C11" s="865"/>
      <c r="D11" s="872"/>
      <c r="E11" s="893" t="str">
        <f>REPT('BASIC CLIENT INFO'!B3,1)</f>
        <v>Survey #</v>
      </c>
      <c r="F11" s="892" t="str">
        <f>REPT('BASIC CLIENT INFO'!D3,1)</f>
        <v/>
      </c>
      <c r="G11" s="872"/>
      <c r="H11" s="872"/>
      <c r="I11" s="872"/>
      <c r="J11" s="872"/>
      <c r="K11" s="865"/>
      <c r="L11" s="866"/>
    </row>
    <row r="12" spans="1:16">
      <c r="A12" s="861"/>
      <c r="B12" s="864"/>
      <c r="C12" s="865"/>
      <c r="D12" s="872"/>
      <c r="E12" s="872"/>
      <c r="F12" s="872"/>
      <c r="G12" s="872"/>
      <c r="H12" s="872"/>
      <c r="I12" s="872"/>
      <c r="J12" s="872"/>
      <c r="K12" s="865"/>
      <c r="L12" s="866"/>
    </row>
    <row r="13" spans="1:16" ht="15">
      <c r="A13" s="861"/>
      <c r="B13" s="864"/>
      <c r="C13" s="865"/>
      <c r="D13" s="860" t="s">
        <v>889</v>
      </c>
      <c r="E13" s="872"/>
      <c r="F13" s="872"/>
      <c r="G13" s="872"/>
      <c r="H13" s="872"/>
      <c r="I13" s="872"/>
      <c r="J13" s="872"/>
      <c r="K13" s="865"/>
      <c r="L13" s="866"/>
    </row>
    <row r="14" spans="1:16" ht="19.5">
      <c r="A14" s="861"/>
      <c r="B14" s="864"/>
      <c r="C14" s="865"/>
      <c r="D14" s="882"/>
      <c r="E14" s="883"/>
      <c r="F14" s="883"/>
      <c r="G14" s="883"/>
      <c r="H14" s="883"/>
      <c r="I14" s="883"/>
      <c r="J14" s="883"/>
      <c r="K14" s="865"/>
      <c r="L14" s="866"/>
      <c r="M14" s="1311" t="s">
        <v>953</v>
      </c>
      <c r="N14" s="1311"/>
      <c r="O14" s="1311"/>
      <c r="P14" s="1311"/>
    </row>
    <row r="15" spans="1:16" ht="15.75">
      <c r="A15" s="861"/>
      <c r="B15" s="864"/>
      <c r="C15" s="865"/>
      <c r="D15" s="867"/>
      <c r="E15" s="865"/>
      <c r="F15" s="865"/>
      <c r="G15" s="865"/>
      <c r="H15" s="865"/>
      <c r="I15" s="865"/>
      <c r="J15" s="865"/>
      <c r="K15" s="865"/>
      <c r="L15" s="866"/>
    </row>
    <row r="16" spans="1:16">
      <c r="A16" s="861"/>
      <c r="B16" s="864"/>
      <c r="C16" s="865"/>
      <c r="D16" s="875" t="s">
        <v>932</v>
      </c>
      <c r="E16" s="865"/>
      <c r="F16" s="876" t="s">
        <v>958</v>
      </c>
      <c r="G16" s="876" t="s">
        <v>958</v>
      </c>
      <c r="H16" s="876" t="s">
        <v>958</v>
      </c>
      <c r="I16" s="876" t="s">
        <v>958</v>
      </c>
      <c r="J16" s="865"/>
      <c r="K16" s="865"/>
      <c r="L16" s="866"/>
    </row>
    <row r="17" spans="1:12">
      <c r="A17" s="861"/>
      <c r="B17" s="864"/>
      <c r="C17" s="865"/>
      <c r="D17" s="875"/>
      <c r="E17" s="865"/>
      <c r="F17" s="877" t="str">
        <f>REPT('P&amp;L COMPARISONS'!B5,1)</f>
        <v>2025</v>
      </c>
      <c r="G17" s="877">
        <f>SUM(F17-1)</f>
        <v>2024</v>
      </c>
      <c r="H17" s="877">
        <f>SUM(G17-1)</f>
        <v>2023</v>
      </c>
      <c r="I17" s="877">
        <f>SUM(H17-1)</f>
        <v>2022</v>
      </c>
      <c r="J17" s="865"/>
      <c r="K17" s="865"/>
      <c r="L17" s="866"/>
    </row>
    <row r="18" spans="1:12">
      <c r="A18" s="861"/>
      <c r="B18" s="864"/>
      <c r="C18" s="865"/>
      <c r="D18" s="865" t="s">
        <v>928</v>
      </c>
      <c r="E18" s="865"/>
      <c r="F18" s="896" t="str">
        <f>REPT('P&amp;L COMPARISONS'!B41,1)</f>
        <v>0</v>
      </c>
      <c r="G18" s="896" t="str">
        <f>REPT('P&amp;L COMPARISONS'!E41,1)</f>
        <v>0</v>
      </c>
      <c r="H18" s="896" t="str">
        <f>REPT('P&amp;L COMPARISONS'!H41,1)</f>
        <v>0</v>
      </c>
      <c r="I18" s="896" t="str">
        <f>REPT('P&amp;L COMPARISONS'!K41,1)</f>
        <v>0</v>
      </c>
      <c r="J18" s="865"/>
      <c r="K18" s="865"/>
      <c r="L18" s="866"/>
    </row>
    <row r="19" spans="1:12">
      <c r="A19" s="861"/>
      <c r="B19" s="864"/>
      <c r="C19" s="865"/>
      <c r="D19" s="865" t="s">
        <v>933</v>
      </c>
      <c r="E19" s="865"/>
      <c r="F19" s="896" t="str">
        <f>REPT('BALANCE SHT COMPARISONS'!C53,1)</f>
        <v>0</v>
      </c>
      <c r="G19" s="898" t="str">
        <f>REPT('BALANCE SHT COMPARISONS'!F53,1)</f>
        <v>0</v>
      </c>
      <c r="H19" s="896" t="str">
        <f>REPT('BALANCE SHT COMPARISONS'!I53,1)</f>
        <v>0</v>
      </c>
      <c r="I19" s="896" t="str">
        <f>REPT('BALANCE SHT COMPARISONS'!L53,1)</f>
        <v>0</v>
      </c>
      <c r="J19" s="865"/>
      <c r="K19" s="865"/>
      <c r="L19" s="866"/>
    </row>
    <row r="20" spans="1:12">
      <c r="A20" s="861"/>
      <c r="B20" s="864"/>
      <c r="C20" s="865"/>
      <c r="D20" s="865" t="s">
        <v>934</v>
      </c>
      <c r="E20" s="865"/>
      <c r="F20" s="907" t="e">
        <f>F18/F19</f>
        <v>#DIV/0!</v>
      </c>
      <c r="G20" s="907" t="e">
        <f>G18/G19</f>
        <v>#DIV/0!</v>
      </c>
      <c r="H20" s="907" t="e">
        <f>H18/H19</f>
        <v>#DIV/0!</v>
      </c>
      <c r="I20" s="907" t="e">
        <f>I18/I19</f>
        <v>#DIV/0!</v>
      </c>
      <c r="J20" s="865"/>
      <c r="K20" s="865"/>
      <c r="L20" s="866"/>
    </row>
    <row r="21" spans="1:12">
      <c r="A21" s="861"/>
      <c r="B21" s="864"/>
      <c r="C21" s="865"/>
      <c r="D21" s="865"/>
      <c r="E21" s="865"/>
      <c r="F21" s="886"/>
      <c r="G21" s="886"/>
      <c r="H21" s="886"/>
      <c r="I21" s="886"/>
      <c r="J21" s="865"/>
      <c r="K21" s="865"/>
      <c r="L21" s="866"/>
    </row>
    <row r="22" spans="1:12">
      <c r="A22" s="861"/>
      <c r="B22" s="864"/>
      <c r="C22" s="865"/>
      <c r="D22" s="865"/>
      <c r="E22" s="865"/>
      <c r="F22" s="865"/>
      <c r="G22" s="865"/>
      <c r="H22" s="865"/>
      <c r="I22" s="865"/>
      <c r="J22" s="865"/>
      <c r="K22" s="865"/>
      <c r="L22" s="866"/>
    </row>
    <row r="23" spans="1:12">
      <c r="A23" s="861"/>
      <c r="B23" s="864"/>
      <c r="C23" s="865"/>
      <c r="D23" s="865"/>
      <c r="E23" s="865"/>
      <c r="F23" s="865"/>
      <c r="G23" s="865"/>
      <c r="H23" s="865"/>
      <c r="I23" s="865"/>
      <c r="J23" s="865"/>
      <c r="K23" s="865"/>
      <c r="L23" s="866"/>
    </row>
    <row r="24" spans="1:12">
      <c r="A24" s="861"/>
      <c r="B24" s="864"/>
      <c r="C24" s="865"/>
      <c r="D24" s="865"/>
      <c r="E24" s="865"/>
      <c r="F24" s="865"/>
      <c r="G24" s="865"/>
      <c r="H24" s="865"/>
      <c r="I24" s="865"/>
      <c r="J24" s="865"/>
      <c r="K24" s="865"/>
      <c r="L24" s="866"/>
    </row>
    <row r="25" spans="1:12">
      <c r="A25" s="861"/>
      <c r="B25" s="864"/>
      <c r="C25" s="865"/>
      <c r="D25" s="865"/>
      <c r="E25" s="865"/>
      <c r="F25" s="865"/>
      <c r="G25" s="865"/>
      <c r="H25" s="865"/>
      <c r="I25" s="865"/>
      <c r="J25" s="865"/>
      <c r="K25" s="865"/>
      <c r="L25" s="866"/>
    </row>
    <row r="26" spans="1:12">
      <c r="A26" s="861"/>
      <c r="B26" s="864"/>
      <c r="C26" s="865"/>
      <c r="D26" s="865"/>
      <c r="E26" s="865"/>
      <c r="F26" s="865"/>
      <c r="G26" s="865"/>
      <c r="H26" s="865"/>
      <c r="I26" s="865"/>
      <c r="J26" s="865"/>
      <c r="K26" s="865"/>
      <c r="L26" s="866"/>
    </row>
    <row r="27" spans="1:12">
      <c r="A27" s="861"/>
      <c r="B27" s="864"/>
      <c r="C27" s="865"/>
      <c r="D27" s="865"/>
      <c r="E27" s="865"/>
      <c r="F27" s="865"/>
      <c r="G27" s="865"/>
      <c r="H27" s="865"/>
      <c r="I27" s="865"/>
      <c r="J27" s="865"/>
      <c r="K27" s="865"/>
      <c r="L27" s="866"/>
    </row>
    <row r="28" spans="1:12">
      <c r="A28" s="861"/>
      <c r="B28" s="864"/>
      <c r="C28" s="865"/>
      <c r="D28" s="865"/>
      <c r="E28" s="865"/>
      <c r="F28" s="865"/>
      <c r="G28" s="865"/>
      <c r="H28" s="865"/>
      <c r="I28" s="865"/>
      <c r="J28" s="865"/>
      <c r="K28" s="865"/>
      <c r="L28" s="866"/>
    </row>
    <row r="29" spans="1:12">
      <c r="A29" s="861"/>
      <c r="B29" s="864"/>
      <c r="C29" s="865"/>
      <c r="D29" s="865"/>
      <c r="E29" s="865"/>
      <c r="F29" s="865"/>
      <c r="G29" s="865"/>
      <c r="H29" s="865"/>
      <c r="I29" s="865"/>
      <c r="J29" s="865"/>
      <c r="K29" s="865"/>
      <c r="L29" s="866"/>
    </row>
    <row r="30" spans="1:12">
      <c r="A30" s="861"/>
      <c r="B30" s="864"/>
      <c r="C30" s="865"/>
      <c r="D30" s="865"/>
      <c r="E30" s="865"/>
      <c r="F30" s="865"/>
      <c r="G30" s="865"/>
      <c r="H30" s="865"/>
      <c r="I30" s="865"/>
      <c r="J30" s="865"/>
      <c r="K30" s="865"/>
      <c r="L30" s="866"/>
    </row>
    <row r="31" spans="1:12">
      <c r="A31" s="861"/>
      <c r="B31" s="864"/>
      <c r="C31" s="865"/>
      <c r="D31" s="865"/>
      <c r="E31" s="865"/>
      <c r="F31" s="865"/>
      <c r="G31" s="865"/>
      <c r="H31" s="865"/>
      <c r="I31" s="865"/>
      <c r="J31" s="865"/>
      <c r="K31" s="865"/>
      <c r="L31" s="866"/>
    </row>
    <row r="32" spans="1:12">
      <c r="A32" s="861"/>
      <c r="B32" s="864"/>
      <c r="C32" s="865"/>
      <c r="D32" s="865"/>
      <c r="E32" s="865"/>
      <c r="F32" s="865"/>
      <c r="G32" s="865"/>
      <c r="H32" s="865"/>
      <c r="I32" s="865"/>
      <c r="J32" s="865"/>
      <c r="K32" s="865"/>
      <c r="L32" s="866"/>
    </row>
    <row r="33" spans="1:12">
      <c r="A33" s="861"/>
      <c r="B33" s="864"/>
      <c r="C33" s="865"/>
      <c r="D33" s="865"/>
      <c r="E33" s="865"/>
      <c r="F33" s="865"/>
      <c r="G33" s="865"/>
      <c r="H33" s="865"/>
      <c r="I33" s="865"/>
      <c r="J33" s="865"/>
      <c r="K33" s="865"/>
      <c r="L33" s="866"/>
    </row>
    <row r="34" spans="1:12">
      <c r="A34" s="861"/>
      <c r="B34" s="864"/>
      <c r="C34" s="865"/>
      <c r="D34" s="865"/>
      <c r="E34" s="865"/>
      <c r="F34" s="865"/>
      <c r="G34" s="865"/>
      <c r="H34" s="865"/>
      <c r="I34" s="865"/>
      <c r="J34" s="865"/>
      <c r="K34" s="865"/>
      <c r="L34" s="866"/>
    </row>
    <row r="35" spans="1:12">
      <c r="A35" s="861"/>
      <c r="B35" s="864"/>
      <c r="C35" s="865"/>
      <c r="D35" s="865"/>
      <c r="E35" s="865"/>
      <c r="F35" s="865"/>
      <c r="G35" s="865"/>
      <c r="H35" s="865"/>
      <c r="I35" s="865"/>
      <c r="J35" s="865"/>
      <c r="K35" s="865"/>
      <c r="L35" s="866"/>
    </row>
    <row r="36" spans="1:12">
      <c r="A36" s="861"/>
      <c r="B36" s="864"/>
      <c r="C36" s="865"/>
      <c r="D36" s="865"/>
      <c r="E36" s="865"/>
      <c r="F36" s="865"/>
      <c r="G36" s="865"/>
      <c r="H36" s="865"/>
      <c r="I36" s="865"/>
      <c r="J36" s="865"/>
      <c r="K36" s="865"/>
      <c r="L36" s="866"/>
    </row>
    <row r="37" spans="1:12">
      <c r="A37" s="861"/>
      <c r="B37" s="864"/>
      <c r="C37" s="865"/>
      <c r="D37" s="865"/>
      <c r="E37" s="865"/>
      <c r="F37" s="865"/>
      <c r="G37" s="865"/>
      <c r="H37" s="865"/>
      <c r="I37" s="865"/>
      <c r="J37" s="865"/>
      <c r="K37" s="865"/>
      <c r="L37" s="866"/>
    </row>
    <row r="38" spans="1:12">
      <c r="A38" s="861"/>
      <c r="B38" s="864"/>
      <c r="C38" s="865"/>
      <c r="D38" s="865"/>
      <c r="E38" s="865"/>
      <c r="F38" s="865"/>
      <c r="G38" s="865"/>
      <c r="H38" s="865"/>
      <c r="I38" s="865"/>
      <c r="J38" s="865"/>
      <c r="K38" s="865"/>
      <c r="L38" s="866"/>
    </row>
    <row r="39" spans="1:12">
      <c r="A39" s="861"/>
      <c r="B39" s="864"/>
      <c r="C39" s="865"/>
      <c r="D39" s="865"/>
      <c r="E39" s="865"/>
      <c r="F39" s="865"/>
      <c r="G39" s="865"/>
      <c r="H39" s="865"/>
      <c r="I39" s="865"/>
      <c r="J39" s="865"/>
      <c r="K39" s="865"/>
      <c r="L39" s="866"/>
    </row>
    <row r="40" spans="1:12">
      <c r="A40" s="861"/>
      <c r="B40" s="864"/>
      <c r="C40" s="865"/>
      <c r="D40" s="865"/>
      <c r="E40" s="865"/>
      <c r="F40" s="865"/>
      <c r="G40" s="865"/>
      <c r="H40" s="865"/>
      <c r="I40" s="865"/>
      <c r="J40" s="865"/>
      <c r="K40" s="865"/>
      <c r="L40" s="866"/>
    </row>
    <row r="41" spans="1:12">
      <c r="A41" s="861"/>
      <c r="B41" s="864"/>
      <c r="C41" s="865"/>
      <c r="D41" s="865"/>
      <c r="E41" s="865"/>
      <c r="F41" s="865"/>
      <c r="G41" s="865"/>
      <c r="H41" s="865"/>
      <c r="I41" s="865"/>
      <c r="J41" s="865"/>
      <c r="K41" s="865"/>
      <c r="L41" s="866"/>
    </row>
    <row r="42" spans="1:12">
      <c r="A42" s="861"/>
      <c r="B42" s="864"/>
      <c r="C42" s="865"/>
      <c r="D42" s="865"/>
      <c r="E42" s="865"/>
      <c r="F42" s="865"/>
      <c r="G42" s="865"/>
      <c r="H42" s="865"/>
      <c r="I42" s="865"/>
      <c r="J42" s="865"/>
      <c r="K42" s="865"/>
      <c r="L42" s="866"/>
    </row>
    <row r="43" spans="1:12">
      <c r="A43" s="861"/>
      <c r="B43" s="864"/>
      <c r="C43" s="865"/>
      <c r="D43" s="865"/>
      <c r="E43" s="865"/>
      <c r="F43" s="865"/>
      <c r="G43" s="865"/>
      <c r="H43" s="865"/>
      <c r="I43" s="865"/>
      <c r="J43" s="865"/>
      <c r="K43" s="865"/>
      <c r="L43" s="866"/>
    </row>
    <row r="44" spans="1:12">
      <c r="A44" s="861"/>
      <c r="B44" s="864"/>
      <c r="C44" s="865"/>
      <c r="D44" s="865"/>
      <c r="E44" s="865"/>
      <c r="F44" s="865"/>
      <c r="G44" s="865"/>
      <c r="H44" s="865"/>
      <c r="I44" s="865"/>
      <c r="J44" s="865"/>
      <c r="K44" s="865"/>
      <c r="L44" s="866"/>
    </row>
    <row r="45" spans="1:12">
      <c r="A45" s="861"/>
      <c r="B45" s="864"/>
      <c r="C45" s="865"/>
      <c r="D45" s="865"/>
      <c r="E45" s="865"/>
      <c r="F45" s="865"/>
      <c r="G45" s="865"/>
      <c r="H45" s="865"/>
      <c r="I45" s="865"/>
      <c r="J45" s="865"/>
      <c r="K45" s="865"/>
      <c r="L45" s="866"/>
    </row>
    <row r="46" spans="1:12">
      <c r="A46" s="861"/>
      <c r="B46" s="864"/>
      <c r="C46" s="865"/>
      <c r="D46" s="865"/>
      <c r="E46" s="865"/>
      <c r="F46" s="865"/>
      <c r="G46" s="865"/>
      <c r="H46" s="865"/>
      <c r="I46" s="865"/>
      <c r="J46" s="865"/>
      <c r="K46" s="865"/>
      <c r="L46" s="866"/>
    </row>
    <row r="47" spans="1:12">
      <c r="A47" s="861"/>
      <c r="B47" s="864"/>
      <c r="C47" s="865"/>
      <c r="D47" s="865"/>
      <c r="E47" s="865"/>
      <c r="F47" s="865"/>
      <c r="G47" s="865"/>
      <c r="H47" s="865"/>
      <c r="I47" s="865"/>
      <c r="J47" s="865"/>
      <c r="K47" s="865"/>
      <c r="L47" s="866"/>
    </row>
    <row r="48" spans="1:12">
      <c r="A48" s="861"/>
      <c r="B48" s="864"/>
      <c r="C48" s="865"/>
      <c r="D48" s="865"/>
      <c r="E48" s="865"/>
      <c r="F48" s="865"/>
      <c r="G48" s="865"/>
      <c r="H48" s="865"/>
      <c r="I48" s="865"/>
      <c r="J48" s="865"/>
      <c r="K48" s="865"/>
      <c r="L48" s="866"/>
    </row>
    <row r="49" spans="1:12">
      <c r="A49" s="861"/>
      <c r="B49" s="864"/>
      <c r="C49" s="865"/>
      <c r="D49" s="865"/>
      <c r="E49" s="865"/>
      <c r="F49" s="865"/>
      <c r="G49" s="865"/>
      <c r="H49" s="865"/>
      <c r="I49" s="865"/>
      <c r="J49" s="865"/>
      <c r="K49" s="865"/>
      <c r="L49" s="866"/>
    </row>
    <row r="50" spans="1:12">
      <c r="A50" s="861"/>
      <c r="B50" s="864"/>
      <c r="C50" s="865"/>
      <c r="D50" s="865"/>
      <c r="E50" s="865"/>
      <c r="F50" s="865"/>
      <c r="G50" s="865"/>
      <c r="H50" s="865"/>
      <c r="I50" s="865"/>
      <c r="J50" s="865"/>
      <c r="K50" s="865"/>
      <c r="L50" s="866"/>
    </row>
    <row r="51" spans="1:12">
      <c r="A51" s="861"/>
      <c r="B51" s="864"/>
      <c r="C51" s="865"/>
      <c r="D51" s="865"/>
      <c r="E51" s="865"/>
      <c r="F51" s="865"/>
      <c r="G51" s="865"/>
      <c r="H51" s="865"/>
      <c r="I51" s="865"/>
      <c r="J51" s="865"/>
      <c r="K51" s="865"/>
      <c r="L51" s="866"/>
    </row>
    <row r="52" spans="1:12">
      <c r="A52" s="861"/>
      <c r="B52" s="864"/>
      <c r="C52" s="865"/>
      <c r="D52" s="1310"/>
      <c r="E52" s="1310"/>
      <c r="F52" s="1310"/>
      <c r="G52" s="1310"/>
      <c r="H52" s="1310"/>
      <c r="I52" s="1310"/>
      <c r="J52" s="1310"/>
      <c r="K52" s="865"/>
      <c r="L52" s="866"/>
    </row>
    <row r="53" spans="1:12">
      <c r="A53" s="861"/>
      <c r="B53" s="864"/>
      <c r="C53" s="865"/>
      <c r="D53" s="865"/>
      <c r="E53" s="865"/>
      <c r="F53" s="865"/>
      <c r="G53" s="865"/>
      <c r="H53" s="865"/>
      <c r="I53" s="865"/>
      <c r="J53" s="865"/>
      <c r="K53" s="865"/>
      <c r="L53" s="866"/>
    </row>
    <row r="54" spans="1:12" ht="13.5" thickBot="1">
      <c r="A54" s="861"/>
      <c r="B54" s="864"/>
      <c r="C54" s="865"/>
      <c r="D54" s="865"/>
      <c r="E54" s="865"/>
      <c r="F54" s="865"/>
      <c r="G54" s="865"/>
      <c r="H54" s="865"/>
      <c r="I54" s="865"/>
      <c r="J54" s="865"/>
      <c r="K54" s="865"/>
      <c r="L54" s="866"/>
    </row>
    <row r="55" spans="1:12" ht="13.5" thickTop="1">
      <c r="A55" s="861"/>
      <c r="B55" s="861"/>
      <c r="C55" s="881"/>
      <c r="D55" s="881"/>
      <c r="E55" s="881"/>
      <c r="F55" s="881"/>
      <c r="G55" s="881"/>
      <c r="H55" s="881"/>
      <c r="I55" s="881"/>
      <c r="J55" s="881"/>
      <c r="K55" s="881"/>
      <c r="L55" s="861"/>
    </row>
    <row r="56" spans="1:12">
      <c r="A56" s="861"/>
      <c r="B56" s="861"/>
      <c r="C56" s="861"/>
      <c r="D56" s="861"/>
      <c r="E56" s="861"/>
      <c r="F56" s="861"/>
      <c r="G56" s="861"/>
      <c r="H56" s="861"/>
      <c r="I56" s="861"/>
      <c r="J56" s="861"/>
      <c r="K56" s="861"/>
      <c r="L56" s="861"/>
    </row>
    <row r="57" spans="1:12">
      <c r="A57" s="861"/>
      <c r="B57" s="861"/>
      <c r="C57" s="861"/>
      <c r="D57" s="861"/>
      <c r="E57" s="861"/>
      <c r="F57" s="861"/>
      <c r="G57" s="861"/>
      <c r="H57" s="861"/>
      <c r="I57" s="861"/>
      <c r="J57" s="861"/>
      <c r="K57" s="861"/>
      <c r="L57" s="861"/>
    </row>
    <row r="58" spans="1:12">
      <c r="A58" s="861"/>
      <c r="B58" s="861"/>
      <c r="C58" s="861"/>
      <c r="D58" s="861"/>
      <c r="E58" s="861"/>
      <c r="F58" s="861"/>
      <c r="G58" s="861"/>
      <c r="H58" s="861"/>
      <c r="I58" s="861"/>
      <c r="J58" s="861"/>
      <c r="K58" s="861"/>
      <c r="L58" s="861"/>
    </row>
    <row r="59" spans="1:12">
      <c r="A59" s="861"/>
      <c r="B59" s="861"/>
      <c r="C59" s="861"/>
      <c r="D59" s="861"/>
      <c r="E59" s="861"/>
      <c r="F59" s="861"/>
      <c r="G59" s="861"/>
      <c r="H59" s="861"/>
      <c r="I59" s="861"/>
      <c r="J59" s="861"/>
      <c r="K59" s="861"/>
      <c r="L59" s="861"/>
    </row>
    <row r="60" spans="1:12">
      <c r="A60" s="861"/>
      <c r="B60" s="861"/>
      <c r="C60" s="861"/>
      <c r="D60" s="861"/>
      <c r="E60" s="861"/>
      <c r="F60" s="861"/>
      <c r="G60" s="861"/>
      <c r="H60" s="861"/>
      <c r="I60" s="861"/>
      <c r="J60" s="861"/>
      <c r="K60" s="861"/>
      <c r="L60" s="861"/>
    </row>
    <row r="61" spans="1:12">
      <c r="A61" s="861"/>
      <c r="B61" s="861"/>
      <c r="C61" s="861"/>
      <c r="D61" s="861"/>
      <c r="E61" s="861"/>
      <c r="F61" s="861"/>
      <c r="G61" s="861"/>
      <c r="H61" s="861"/>
      <c r="I61" s="861"/>
      <c r="J61" s="861"/>
      <c r="K61" s="861"/>
      <c r="L61" s="861"/>
    </row>
    <row r="62" spans="1:12">
      <c r="A62" s="861"/>
      <c r="B62" s="861"/>
      <c r="C62" s="861"/>
      <c r="D62" s="861"/>
      <c r="E62" s="861"/>
      <c r="F62" s="861"/>
      <c r="G62" s="861"/>
      <c r="H62" s="861"/>
      <c r="I62" s="861"/>
      <c r="J62" s="861"/>
      <c r="K62" s="861"/>
      <c r="L62" s="861"/>
    </row>
    <row r="63" spans="1:12">
      <c r="A63" s="861"/>
      <c r="B63" s="861"/>
      <c r="C63" s="861"/>
      <c r="D63" s="861"/>
      <c r="E63" s="861"/>
      <c r="F63" s="861"/>
      <c r="G63" s="861"/>
      <c r="H63" s="861"/>
      <c r="I63" s="861"/>
      <c r="J63" s="861"/>
      <c r="K63" s="861"/>
      <c r="L63" s="861"/>
    </row>
    <row r="64" spans="1:12">
      <c r="A64" s="861"/>
      <c r="B64" s="861"/>
      <c r="C64" s="861"/>
      <c r="D64" s="861"/>
      <c r="E64" s="861"/>
      <c r="F64" s="861"/>
      <c r="G64" s="861"/>
      <c r="H64" s="861"/>
      <c r="I64" s="861"/>
      <c r="J64" s="861"/>
      <c r="K64" s="861"/>
      <c r="L64" s="861"/>
    </row>
    <row r="65" spans="1:12">
      <c r="A65" s="861"/>
      <c r="B65" s="861"/>
      <c r="C65" s="861"/>
      <c r="D65" s="861"/>
      <c r="E65" s="861"/>
      <c r="F65" s="861"/>
      <c r="G65" s="861"/>
      <c r="H65" s="861"/>
      <c r="I65" s="861"/>
      <c r="J65" s="861"/>
      <c r="K65" s="861"/>
      <c r="L65" s="861"/>
    </row>
    <row r="66" spans="1:12">
      <c r="A66" s="861"/>
      <c r="B66" s="861"/>
      <c r="C66" s="861"/>
      <c r="D66" s="861"/>
      <c r="E66" s="861"/>
      <c r="F66" s="861"/>
      <c r="G66" s="861"/>
      <c r="H66" s="861"/>
      <c r="I66" s="861"/>
      <c r="J66" s="861"/>
      <c r="K66" s="861"/>
      <c r="L66" s="861"/>
    </row>
    <row r="67" spans="1:12">
      <c r="A67" s="861"/>
      <c r="B67" s="861"/>
      <c r="C67" s="861"/>
      <c r="D67" s="861"/>
      <c r="E67" s="861"/>
      <c r="F67" s="861"/>
      <c r="G67" s="861"/>
      <c r="H67" s="861"/>
      <c r="I67" s="861"/>
      <c r="J67" s="861"/>
      <c r="K67" s="861"/>
      <c r="L67" s="861"/>
    </row>
    <row r="68" spans="1:12">
      <c r="A68" s="861"/>
      <c r="B68" s="861"/>
      <c r="C68" s="861"/>
      <c r="D68" s="861"/>
      <c r="E68" s="861"/>
      <c r="F68" s="861"/>
      <c r="G68" s="861"/>
      <c r="H68" s="861"/>
      <c r="I68" s="861"/>
      <c r="J68" s="861"/>
      <c r="K68" s="861"/>
      <c r="L68" s="861"/>
    </row>
    <row r="69" spans="1:12">
      <c r="A69" s="861"/>
      <c r="B69" s="861"/>
      <c r="C69" s="861"/>
      <c r="D69" s="861"/>
      <c r="E69" s="861"/>
      <c r="F69" s="861"/>
      <c r="G69" s="861"/>
      <c r="H69" s="861"/>
      <c r="I69" s="861"/>
      <c r="J69" s="861"/>
      <c r="K69" s="861"/>
      <c r="L69" s="861"/>
    </row>
    <row r="70" spans="1:12">
      <c r="A70" s="861"/>
      <c r="B70" s="861"/>
      <c r="C70" s="861"/>
      <c r="D70" s="861"/>
      <c r="E70" s="861"/>
      <c r="F70" s="861"/>
      <c r="G70" s="861"/>
      <c r="H70" s="861"/>
      <c r="I70" s="861"/>
      <c r="J70" s="861"/>
      <c r="K70" s="861"/>
      <c r="L70" s="861"/>
    </row>
    <row r="71" spans="1:12">
      <c r="A71" s="861"/>
      <c r="B71" s="861"/>
      <c r="C71" s="861"/>
      <c r="D71" s="861"/>
      <c r="E71" s="861"/>
      <c r="F71" s="861"/>
      <c r="G71" s="861"/>
      <c r="H71" s="861"/>
      <c r="I71" s="861"/>
      <c r="J71" s="861"/>
      <c r="K71" s="861"/>
      <c r="L71" s="861"/>
    </row>
    <row r="72" spans="1:12">
      <c r="A72" s="861"/>
      <c r="B72" s="861"/>
      <c r="C72" s="861"/>
      <c r="D72" s="861"/>
      <c r="E72" s="861"/>
      <c r="F72" s="861"/>
      <c r="G72" s="861"/>
      <c r="H72" s="861"/>
      <c r="I72" s="861"/>
      <c r="J72" s="861"/>
      <c r="K72" s="861"/>
      <c r="L72" s="861"/>
    </row>
    <row r="73" spans="1:12">
      <c r="A73" s="861"/>
      <c r="B73" s="861"/>
      <c r="C73" s="861"/>
      <c r="D73" s="861"/>
      <c r="E73" s="861"/>
      <c r="F73" s="861"/>
      <c r="G73" s="861"/>
      <c r="H73" s="861"/>
      <c r="I73" s="861"/>
      <c r="J73" s="861"/>
      <c r="K73" s="861"/>
      <c r="L73" s="861"/>
    </row>
    <row r="74" spans="1:12">
      <c r="A74" s="861"/>
      <c r="B74" s="861"/>
      <c r="C74" s="861"/>
      <c r="D74" s="861"/>
      <c r="E74" s="861"/>
      <c r="F74" s="861"/>
      <c r="G74" s="861"/>
      <c r="H74" s="861"/>
      <c r="I74" s="861"/>
      <c r="J74" s="861"/>
      <c r="K74" s="861"/>
      <c r="L74" s="861"/>
    </row>
    <row r="75" spans="1:12">
      <c r="A75" s="861"/>
      <c r="B75" s="861"/>
      <c r="C75" s="861"/>
      <c r="D75" s="861"/>
      <c r="E75" s="861"/>
      <c r="F75" s="861"/>
      <c r="G75" s="861"/>
      <c r="H75" s="861"/>
      <c r="I75" s="861"/>
      <c r="J75" s="861"/>
      <c r="K75" s="861"/>
      <c r="L75" s="861"/>
    </row>
  </sheetData>
  <mergeCells count="2">
    <mergeCell ref="D52:J52"/>
    <mergeCell ref="M14:P14"/>
  </mergeCells>
  <hyperlinks>
    <hyperlink ref="M14" location="'Ratios Introduction'!A1" display="Ratios Introduction Menu" xr:uid="{00000000-0004-0000-4200-000000000000}"/>
  </hyperlinks>
  <printOptions horizontalCentered="1" verticalCentered="1" gridLinesSet="0"/>
  <pageMargins left="0.5" right="0.5" top="1.18" bottom="0.61" header="0.52" footer="0.25"/>
  <pageSetup scale="89"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24577" r:id="rId5" name="Button 1">
              <controlPr defaultSize="0" print="0" autoFill="0" autoPict="0" macro="[0]!PLCOMPARISONS_Button20_Click">
                <anchor moveWithCells="1">
                  <from>
                    <xdr:col>12</xdr:col>
                    <xdr:colOff>104775</xdr:colOff>
                    <xdr:row>9</xdr:row>
                    <xdr:rowOff>85725</xdr:rowOff>
                  </from>
                  <to>
                    <xdr:col>14</xdr:col>
                    <xdr:colOff>295275</xdr:colOff>
                    <xdr:row>11</xdr:row>
                    <xdr:rowOff>38100</xdr:rowOff>
                  </to>
                </anchor>
              </controlPr>
            </control>
          </mc:Choice>
        </mc:AlternateContent>
        <mc:AlternateContent xmlns:mc="http://schemas.openxmlformats.org/markup-compatibility/2006">
          <mc:Choice Requires="x14">
            <control shapeId="3224578" r:id="rId6" name="Button 2">
              <controlPr defaultSize="0" print="0" autoFill="0" autoPict="0" macro="[0]!print_sheet">
                <anchor moveWithCells="1">
                  <from>
                    <xdr:col>12</xdr:col>
                    <xdr:colOff>219075</xdr:colOff>
                    <xdr:row>15</xdr:row>
                    <xdr:rowOff>142875</xdr:rowOff>
                  </from>
                  <to>
                    <xdr:col>13</xdr:col>
                    <xdr:colOff>523875</xdr:colOff>
                    <xdr:row>18</xdr:row>
                    <xdr:rowOff>104775</xdr:rowOff>
                  </to>
                </anchor>
              </controlPr>
            </control>
          </mc:Choice>
        </mc:AlternateContent>
      </controls>
    </mc:Choice>
  </mc:AlternateContent>
</worksheet>
</file>

<file path=xl/worksheets/sheet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300-000000000000}">
  <sheetPr codeName="Sheet96">
    <pageSetUpPr autoPageBreaks="0" fitToPage="1"/>
  </sheetPr>
  <dimension ref="A1:P97"/>
  <sheetViews>
    <sheetView showGridLines="0" showRowColHeaders="0" view="pageLayout" topLeftCell="A5" zoomScaleNormal="90" workbookViewId="0"/>
  </sheetViews>
  <sheetFormatPr defaultColWidth="8" defaultRowHeight="12.75"/>
  <cols>
    <col min="1" max="1" width="0.85546875" style="862" customWidth="1"/>
    <col min="2" max="2" width="26.7109375" style="862" customWidth="1"/>
    <col min="3" max="3" width="3.28515625" style="862" customWidth="1"/>
    <col min="4" max="4" width="31.85546875" style="862" customWidth="1"/>
    <col min="5" max="5" width="10.7109375" style="862" customWidth="1"/>
    <col min="6" max="9" width="11.28515625" style="862" customWidth="1"/>
    <col min="10" max="256" width="8" style="862"/>
    <col min="257" max="257" width="0.85546875" style="862" customWidth="1"/>
    <col min="258" max="258" width="26.7109375" style="862" customWidth="1"/>
    <col min="259" max="259" width="3.28515625" style="862" customWidth="1"/>
    <col min="260" max="260" width="31.85546875" style="862" customWidth="1"/>
    <col min="261" max="261" width="10.7109375" style="862" customWidth="1"/>
    <col min="262" max="265" width="11.28515625" style="862" customWidth="1"/>
    <col min="266" max="512" width="8" style="862"/>
    <col min="513" max="513" width="0.85546875" style="862" customWidth="1"/>
    <col min="514" max="514" width="26.7109375" style="862" customWidth="1"/>
    <col min="515" max="515" width="3.28515625" style="862" customWidth="1"/>
    <col min="516" max="516" width="31.85546875" style="862" customWidth="1"/>
    <col min="517" max="517" width="10.7109375" style="862" customWidth="1"/>
    <col min="518" max="521" width="11.28515625" style="862" customWidth="1"/>
    <col min="522" max="768" width="8" style="862"/>
    <col min="769" max="769" width="0.85546875" style="862" customWidth="1"/>
    <col min="770" max="770" width="26.7109375" style="862" customWidth="1"/>
    <col min="771" max="771" width="3.28515625" style="862" customWidth="1"/>
    <col min="772" max="772" width="31.85546875" style="862" customWidth="1"/>
    <col min="773" max="773" width="10.7109375" style="862" customWidth="1"/>
    <col min="774" max="777" width="11.28515625" style="862" customWidth="1"/>
    <col min="778" max="1024" width="8" style="862"/>
    <col min="1025" max="1025" width="0.85546875" style="862" customWidth="1"/>
    <col min="1026" max="1026" width="26.7109375" style="862" customWidth="1"/>
    <col min="1027" max="1027" width="3.28515625" style="862" customWidth="1"/>
    <col min="1028" max="1028" width="31.85546875" style="862" customWidth="1"/>
    <col min="1029" max="1029" width="10.7109375" style="862" customWidth="1"/>
    <col min="1030" max="1033" width="11.28515625" style="862" customWidth="1"/>
    <col min="1034" max="1280" width="8" style="862"/>
    <col min="1281" max="1281" width="0.85546875" style="862" customWidth="1"/>
    <col min="1282" max="1282" width="26.7109375" style="862" customWidth="1"/>
    <col min="1283" max="1283" width="3.28515625" style="862" customWidth="1"/>
    <col min="1284" max="1284" width="31.85546875" style="862" customWidth="1"/>
    <col min="1285" max="1285" width="10.7109375" style="862" customWidth="1"/>
    <col min="1286" max="1289" width="11.28515625" style="862" customWidth="1"/>
    <col min="1290" max="1536" width="8" style="862"/>
    <col min="1537" max="1537" width="0.85546875" style="862" customWidth="1"/>
    <col min="1538" max="1538" width="26.7109375" style="862" customWidth="1"/>
    <col min="1539" max="1539" width="3.28515625" style="862" customWidth="1"/>
    <col min="1540" max="1540" width="31.85546875" style="862" customWidth="1"/>
    <col min="1541" max="1541" width="10.7109375" style="862" customWidth="1"/>
    <col min="1542" max="1545" width="11.28515625" style="862" customWidth="1"/>
    <col min="1546" max="1792" width="8" style="862"/>
    <col min="1793" max="1793" width="0.85546875" style="862" customWidth="1"/>
    <col min="1794" max="1794" width="26.7109375" style="862" customWidth="1"/>
    <col min="1795" max="1795" width="3.28515625" style="862" customWidth="1"/>
    <col min="1796" max="1796" width="31.85546875" style="862" customWidth="1"/>
    <col min="1797" max="1797" width="10.7109375" style="862" customWidth="1"/>
    <col min="1798" max="1801" width="11.28515625" style="862" customWidth="1"/>
    <col min="1802" max="2048" width="8" style="862"/>
    <col min="2049" max="2049" width="0.85546875" style="862" customWidth="1"/>
    <col min="2050" max="2050" width="26.7109375" style="862" customWidth="1"/>
    <col min="2051" max="2051" width="3.28515625" style="862" customWidth="1"/>
    <col min="2052" max="2052" width="31.85546875" style="862" customWidth="1"/>
    <col min="2053" max="2053" width="10.7109375" style="862" customWidth="1"/>
    <col min="2054" max="2057" width="11.28515625" style="862" customWidth="1"/>
    <col min="2058" max="2304" width="8" style="862"/>
    <col min="2305" max="2305" width="0.85546875" style="862" customWidth="1"/>
    <col min="2306" max="2306" width="26.7109375" style="862" customWidth="1"/>
    <col min="2307" max="2307" width="3.28515625" style="862" customWidth="1"/>
    <col min="2308" max="2308" width="31.85546875" style="862" customWidth="1"/>
    <col min="2309" max="2309" width="10.7109375" style="862" customWidth="1"/>
    <col min="2310" max="2313" width="11.28515625" style="862" customWidth="1"/>
    <col min="2314" max="2560" width="8" style="862"/>
    <col min="2561" max="2561" width="0.85546875" style="862" customWidth="1"/>
    <col min="2562" max="2562" width="26.7109375" style="862" customWidth="1"/>
    <col min="2563" max="2563" width="3.28515625" style="862" customWidth="1"/>
    <col min="2564" max="2564" width="31.85546875" style="862" customWidth="1"/>
    <col min="2565" max="2565" width="10.7109375" style="862" customWidth="1"/>
    <col min="2566" max="2569" width="11.28515625" style="862" customWidth="1"/>
    <col min="2570" max="2816" width="8" style="862"/>
    <col min="2817" max="2817" width="0.85546875" style="862" customWidth="1"/>
    <col min="2818" max="2818" width="26.7109375" style="862" customWidth="1"/>
    <col min="2819" max="2819" width="3.28515625" style="862" customWidth="1"/>
    <col min="2820" max="2820" width="31.85546875" style="862" customWidth="1"/>
    <col min="2821" max="2821" width="10.7109375" style="862" customWidth="1"/>
    <col min="2822" max="2825" width="11.28515625" style="862" customWidth="1"/>
    <col min="2826" max="3072" width="8" style="862"/>
    <col min="3073" max="3073" width="0.85546875" style="862" customWidth="1"/>
    <col min="3074" max="3074" width="26.7109375" style="862" customWidth="1"/>
    <col min="3075" max="3075" width="3.28515625" style="862" customWidth="1"/>
    <col min="3076" max="3076" width="31.85546875" style="862" customWidth="1"/>
    <col min="3077" max="3077" width="10.7109375" style="862" customWidth="1"/>
    <col min="3078" max="3081" width="11.28515625" style="862" customWidth="1"/>
    <col min="3082" max="3328" width="8" style="862"/>
    <col min="3329" max="3329" width="0.85546875" style="862" customWidth="1"/>
    <col min="3330" max="3330" width="26.7109375" style="862" customWidth="1"/>
    <col min="3331" max="3331" width="3.28515625" style="862" customWidth="1"/>
    <col min="3332" max="3332" width="31.85546875" style="862" customWidth="1"/>
    <col min="3333" max="3333" width="10.7109375" style="862" customWidth="1"/>
    <col min="3334" max="3337" width="11.28515625" style="862" customWidth="1"/>
    <col min="3338" max="3584" width="8" style="862"/>
    <col min="3585" max="3585" width="0.85546875" style="862" customWidth="1"/>
    <col min="3586" max="3586" width="26.7109375" style="862" customWidth="1"/>
    <col min="3587" max="3587" width="3.28515625" style="862" customWidth="1"/>
    <col min="3588" max="3588" width="31.85546875" style="862" customWidth="1"/>
    <col min="3589" max="3589" width="10.7109375" style="862" customWidth="1"/>
    <col min="3590" max="3593" width="11.28515625" style="862" customWidth="1"/>
    <col min="3594" max="3840" width="8" style="862"/>
    <col min="3841" max="3841" width="0.85546875" style="862" customWidth="1"/>
    <col min="3842" max="3842" width="26.7109375" style="862" customWidth="1"/>
    <col min="3843" max="3843" width="3.28515625" style="862" customWidth="1"/>
    <col min="3844" max="3844" width="31.85546875" style="862" customWidth="1"/>
    <col min="3845" max="3845" width="10.7109375" style="862" customWidth="1"/>
    <col min="3846" max="3849" width="11.28515625" style="862" customWidth="1"/>
    <col min="3850" max="4096" width="8" style="862"/>
    <col min="4097" max="4097" width="0.85546875" style="862" customWidth="1"/>
    <col min="4098" max="4098" width="26.7109375" style="862" customWidth="1"/>
    <col min="4099" max="4099" width="3.28515625" style="862" customWidth="1"/>
    <col min="4100" max="4100" width="31.85546875" style="862" customWidth="1"/>
    <col min="4101" max="4101" width="10.7109375" style="862" customWidth="1"/>
    <col min="4102" max="4105" width="11.28515625" style="862" customWidth="1"/>
    <col min="4106" max="4352" width="8" style="862"/>
    <col min="4353" max="4353" width="0.85546875" style="862" customWidth="1"/>
    <col min="4354" max="4354" width="26.7109375" style="862" customWidth="1"/>
    <col min="4355" max="4355" width="3.28515625" style="862" customWidth="1"/>
    <col min="4356" max="4356" width="31.85546875" style="862" customWidth="1"/>
    <col min="4357" max="4357" width="10.7109375" style="862" customWidth="1"/>
    <col min="4358" max="4361" width="11.28515625" style="862" customWidth="1"/>
    <col min="4362" max="4608" width="8" style="862"/>
    <col min="4609" max="4609" width="0.85546875" style="862" customWidth="1"/>
    <col min="4610" max="4610" width="26.7109375" style="862" customWidth="1"/>
    <col min="4611" max="4611" width="3.28515625" style="862" customWidth="1"/>
    <col min="4612" max="4612" width="31.85546875" style="862" customWidth="1"/>
    <col min="4613" max="4613" width="10.7109375" style="862" customWidth="1"/>
    <col min="4614" max="4617" width="11.28515625" style="862" customWidth="1"/>
    <col min="4618" max="4864" width="8" style="862"/>
    <col min="4865" max="4865" width="0.85546875" style="862" customWidth="1"/>
    <col min="4866" max="4866" width="26.7109375" style="862" customWidth="1"/>
    <col min="4867" max="4867" width="3.28515625" style="862" customWidth="1"/>
    <col min="4868" max="4868" width="31.85546875" style="862" customWidth="1"/>
    <col min="4869" max="4869" width="10.7109375" style="862" customWidth="1"/>
    <col min="4870" max="4873" width="11.28515625" style="862" customWidth="1"/>
    <col min="4874" max="5120" width="8" style="862"/>
    <col min="5121" max="5121" width="0.85546875" style="862" customWidth="1"/>
    <col min="5122" max="5122" width="26.7109375" style="862" customWidth="1"/>
    <col min="5123" max="5123" width="3.28515625" style="862" customWidth="1"/>
    <col min="5124" max="5124" width="31.85546875" style="862" customWidth="1"/>
    <col min="5125" max="5125" width="10.7109375" style="862" customWidth="1"/>
    <col min="5126" max="5129" width="11.28515625" style="862" customWidth="1"/>
    <col min="5130" max="5376" width="8" style="862"/>
    <col min="5377" max="5377" width="0.85546875" style="862" customWidth="1"/>
    <col min="5378" max="5378" width="26.7109375" style="862" customWidth="1"/>
    <col min="5379" max="5379" width="3.28515625" style="862" customWidth="1"/>
    <col min="5380" max="5380" width="31.85546875" style="862" customWidth="1"/>
    <col min="5381" max="5381" width="10.7109375" style="862" customWidth="1"/>
    <col min="5382" max="5385" width="11.28515625" style="862" customWidth="1"/>
    <col min="5386" max="5632" width="8" style="862"/>
    <col min="5633" max="5633" width="0.85546875" style="862" customWidth="1"/>
    <col min="5634" max="5634" width="26.7109375" style="862" customWidth="1"/>
    <col min="5635" max="5635" width="3.28515625" style="862" customWidth="1"/>
    <col min="5636" max="5636" width="31.85546875" style="862" customWidth="1"/>
    <col min="5637" max="5637" width="10.7109375" style="862" customWidth="1"/>
    <col min="5638" max="5641" width="11.28515625" style="862" customWidth="1"/>
    <col min="5642" max="5888" width="8" style="862"/>
    <col min="5889" max="5889" width="0.85546875" style="862" customWidth="1"/>
    <col min="5890" max="5890" width="26.7109375" style="862" customWidth="1"/>
    <col min="5891" max="5891" width="3.28515625" style="862" customWidth="1"/>
    <col min="5892" max="5892" width="31.85546875" style="862" customWidth="1"/>
    <col min="5893" max="5893" width="10.7109375" style="862" customWidth="1"/>
    <col min="5894" max="5897" width="11.28515625" style="862" customWidth="1"/>
    <col min="5898" max="6144" width="8" style="862"/>
    <col min="6145" max="6145" width="0.85546875" style="862" customWidth="1"/>
    <col min="6146" max="6146" width="26.7109375" style="862" customWidth="1"/>
    <col min="6147" max="6147" width="3.28515625" style="862" customWidth="1"/>
    <col min="6148" max="6148" width="31.85546875" style="862" customWidth="1"/>
    <col min="6149" max="6149" width="10.7109375" style="862" customWidth="1"/>
    <col min="6150" max="6153" width="11.28515625" style="862" customWidth="1"/>
    <col min="6154" max="6400" width="8" style="862"/>
    <col min="6401" max="6401" width="0.85546875" style="862" customWidth="1"/>
    <col min="6402" max="6402" width="26.7109375" style="862" customWidth="1"/>
    <col min="6403" max="6403" width="3.28515625" style="862" customWidth="1"/>
    <col min="6404" max="6404" width="31.85546875" style="862" customWidth="1"/>
    <col min="6405" max="6405" width="10.7109375" style="862" customWidth="1"/>
    <col min="6406" max="6409" width="11.28515625" style="862" customWidth="1"/>
    <col min="6410" max="6656" width="8" style="862"/>
    <col min="6657" max="6657" width="0.85546875" style="862" customWidth="1"/>
    <col min="6658" max="6658" width="26.7109375" style="862" customWidth="1"/>
    <col min="6659" max="6659" width="3.28515625" style="862" customWidth="1"/>
    <col min="6660" max="6660" width="31.85546875" style="862" customWidth="1"/>
    <col min="6661" max="6661" width="10.7109375" style="862" customWidth="1"/>
    <col min="6662" max="6665" width="11.28515625" style="862" customWidth="1"/>
    <col min="6666" max="6912" width="8" style="862"/>
    <col min="6913" max="6913" width="0.85546875" style="862" customWidth="1"/>
    <col min="6914" max="6914" width="26.7109375" style="862" customWidth="1"/>
    <col min="6915" max="6915" width="3.28515625" style="862" customWidth="1"/>
    <col min="6916" max="6916" width="31.85546875" style="862" customWidth="1"/>
    <col min="6917" max="6917" width="10.7109375" style="862" customWidth="1"/>
    <col min="6918" max="6921" width="11.28515625" style="862" customWidth="1"/>
    <col min="6922" max="7168" width="8" style="862"/>
    <col min="7169" max="7169" width="0.85546875" style="862" customWidth="1"/>
    <col min="7170" max="7170" width="26.7109375" style="862" customWidth="1"/>
    <col min="7171" max="7171" width="3.28515625" style="862" customWidth="1"/>
    <col min="7172" max="7172" width="31.85546875" style="862" customWidth="1"/>
    <col min="7173" max="7173" width="10.7109375" style="862" customWidth="1"/>
    <col min="7174" max="7177" width="11.28515625" style="862" customWidth="1"/>
    <col min="7178" max="7424" width="8" style="862"/>
    <col min="7425" max="7425" width="0.85546875" style="862" customWidth="1"/>
    <col min="7426" max="7426" width="26.7109375" style="862" customWidth="1"/>
    <col min="7427" max="7427" width="3.28515625" style="862" customWidth="1"/>
    <col min="7428" max="7428" width="31.85546875" style="862" customWidth="1"/>
    <col min="7429" max="7429" width="10.7109375" style="862" customWidth="1"/>
    <col min="7430" max="7433" width="11.28515625" style="862" customWidth="1"/>
    <col min="7434" max="7680" width="8" style="862"/>
    <col min="7681" max="7681" width="0.85546875" style="862" customWidth="1"/>
    <col min="7682" max="7682" width="26.7109375" style="862" customWidth="1"/>
    <col min="7683" max="7683" width="3.28515625" style="862" customWidth="1"/>
    <col min="7684" max="7684" width="31.85546875" style="862" customWidth="1"/>
    <col min="7685" max="7685" width="10.7109375" style="862" customWidth="1"/>
    <col min="7686" max="7689" width="11.28515625" style="862" customWidth="1"/>
    <col min="7690" max="7936" width="8" style="862"/>
    <col min="7937" max="7937" width="0.85546875" style="862" customWidth="1"/>
    <col min="7938" max="7938" width="26.7109375" style="862" customWidth="1"/>
    <col min="7939" max="7939" width="3.28515625" style="862" customWidth="1"/>
    <col min="7940" max="7940" width="31.85546875" style="862" customWidth="1"/>
    <col min="7941" max="7941" width="10.7109375" style="862" customWidth="1"/>
    <col min="7942" max="7945" width="11.28515625" style="862" customWidth="1"/>
    <col min="7946" max="8192" width="8" style="862"/>
    <col min="8193" max="8193" width="0.85546875" style="862" customWidth="1"/>
    <col min="8194" max="8194" width="26.7109375" style="862" customWidth="1"/>
    <col min="8195" max="8195" width="3.28515625" style="862" customWidth="1"/>
    <col min="8196" max="8196" width="31.85546875" style="862" customWidth="1"/>
    <col min="8197" max="8197" width="10.7109375" style="862" customWidth="1"/>
    <col min="8198" max="8201" width="11.28515625" style="862" customWidth="1"/>
    <col min="8202" max="8448" width="8" style="862"/>
    <col min="8449" max="8449" width="0.85546875" style="862" customWidth="1"/>
    <col min="8450" max="8450" width="26.7109375" style="862" customWidth="1"/>
    <col min="8451" max="8451" width="3.28515625" style="862" customWidth="1"/>
    <col min="8452" max="8452" width="31.85546875" style="862" customWidth="1"/>
    <col min="8453" max="8453" width="10.7109375" style="862" customWidth="1"/>
    <col min="8454" max="8457" width="11.28515625" style="862" customWidth="1"/>
    <col min="8458" max="8704" width="8" style="862"/>
    <col min="8705" max="8705" width="0.85546875" style="862" customWidth="1"/>
    <col min="8706" max="8706" width="26.7109375" style="862" customWidth="1"/>
    <col min="8707" max="8707" width="3.28515625" style="862" customWidth="1"/>
    <col min="8708" max="8708" width="31.85546875" style="862" customWidth="1"/>
    <col min="8709" max="8709" width="10.7109375" style="862" customWidth="1"/>
    <col min="8710" max="8713" width="11.28515625" style="862" customWidth="1"/>
    <col min="8714" max="8960" width="8" style="862"/>
    <col min="8961" max="8961" width="0.85546875" style="862" customWidth="1"/>
    <col min="8962" max="8962" width="26.7109375" style="862" customWidth="1"/>
    <col min="8963" max="8963" width="3.28515625" style="862" customWidth="1"/>
    <col min="8964" max="8964" width="31.85546875" style="862" customWidth="1"/>
    <col min="8965" max="8965" width="10.7109375" style="862" customWidth="1"/>
    <col min="8966" max="8969" width="11.28515625" style="862" customWidth="1"/>
    <col min="8970" max="9216" width="8" style="862"/>
    <col min="9217" max="9217" width="0.85546875" style="862" customWidth="1"/>
    <col min="9218" max="9218" width="26.7109375" style="862" customWidth="1"/>
    <col min="9219" max="9219" width="3.28515625" style="862" customWidth="1"/>
    <col min="9220" max="9220" width="31.85546875" style="862" customWidth="1"/>
    <col min="9221" max="9221" width="10.7109375" style="862" customWidth="1"/>
    <col min="9222" max="9225" width="11.28515625" style="862" customWidth="1"/>
    <col min="9226" max="9472" width="8" style="862"/>
    <col min="9473" max="9473" width="0.85546875" style="862" customWidth="1"/>
    <col min="9474" max="9474" width="26.7109375" style="862" customWidth="1"/>
    <col min="9475" max="9475" width="3.28515625" style="862" customWidth="1"/>
    <col min="9476" max="9476" width="31.85546875" style="862" customWidth="1"/>
    <col min="9477" max="9477" width="10.7109375" style="862" customWidth="1"/>
    <col min="9478" max="9481" width="11.28515625" style="862" customWidth="1"/>
    <col min="9482" max="9728" width="8" style="862"/>
    <col min="9729" max="9729" width="0.85546875" style="862" customWidth="1"/>
    <col min="9730" max="9730" width="26.7109375" style="862" customWidth="1"/>
    <col min="9731" max="9731" width="3.28515625" style="862" customWidth="1"/>
    <col min="9732" max="9732" width="31.85546875" style="862" customWidth="1"/>
    <col min="9733" max="9733" width="10.7109375" style="862" customWidth="1"/>
    <col min="9734" max="9737" width="11.28515625" style="862" customWidth="1"/>
    <col min="9738" max="9984" width="8" style="862"/>
    <col min="9985" max="9985" width="0.85546875" style="862" customWidth="1"/>
    <col min="9986" max="9986" width="26.7109375" style="862" customWidth="1"/>
    <col min="9987" max="9987" width="3.28515625" style="862" customWidth="1"/>
    <col min="9988" max="9988" width="31.85546875" style="862" customWidth="1"/>
    <col min="9989" max="9989" width="10.7109375" style="862" customWidth="1"/>
    <col min="9990" max="9993" width="11.28515625" style="862" customWidth="1"/>
    <col min="9994" max="10240" width="8" style="862"/>
    <col min="10241" max="10241" width="0.85546875" style="862" customWidth="1"/>
    <col min="10242" max="10242" width="26.7109375" style="862" customWidth="1"/>
    <col min="10243" max="10243" width="3.28515625" style="862" customWidth="1"/>
    <col min="10244" max="10244" width="31.85546875" style="862" customWidth="1"/>
    <col min="10245" max="10245" width="10.7109375" style="862" customWidth="1"/>
    <col min="10246" max="10249" width="11.28515625" style="862" customWidth="1"/>
    <col min="10250" max="10496" width="8" style="862"/>
    <col min="10497" max="10497" width="0.85546875" style="862" customWidth="1"/>
    <col min="10498" max="10498" width="26.7109375" style="862" customWidth="1"/>
    <col min="10499" max="10499" width="3.28515625" style="862" customWidth="1"/>
    <col min="10500" max="10500" width="31.85546875" style="862" customWidth="1"/>
    <col min="10501" max="10501" width="10.7109375" style="862" customWidth="1"/>
    <col min="10502" max="10505" width="11.28515625" style="862" customWidth="1"/>
    <col min="10506" max="10752" width="8" style="862"/>
    <col min="10753" max="10753" width="0.85546875" style="862" customWidth="1"/>
    <col min="10754" max="10754" width="26.7109375" style="862" customWidth="1"/>
    <col min="10755" max="10755" width="3.28515625" style="862" customWidth="1"/>
    <col min="10756" max="10756" width="31.85546875" style="862" customWidth="1"/>
    <col min="10757" max="10757" width="10.7109375" style="862" customWidth="1"/>
    <col min="10758" max="10761" width="11.28515625" style="862" customWidth="1"/>
    <col min="10762" max="11008" width="8" style="862"/>
    <col min="11009" max="11009" width="0.85546875" style="862" customWidth="1"/>
    <col min="11010" max="11010" width="26.7109375" style="862" customWidth="1"/>
    <col min="11011" max="11011" width="3.28515625" style="862" customWidth="1"/>
    <col min="11012" max="11012" width="31.85546875" style="862" customWidth="1"/>
    <col min="11013" max="11013" width="10.7109375" style="862" customWidth="1"/>
    <col min="11014" max="11017" width="11.28515625" style="862" customWidth="1"/>
    <col min="11018" max="11264" width="8" style="862"/>
    <col min="11265" max="11265" width="0.85546875" style="862" customWidth="1"/>
    <col min="11266" max="11266" width="26.7109375" style="862" customWidth="1"/>
    <col min="11267" max="11267" width="3.28515625" style="862" customWidth="1"/>
    <col min="11268" max="11268" width="31.85546875" style="862" customWidth="1"/>
    <col min="11269" max="11269" width="10.7109375" style="862" customWidth="1"/>
    <col min="11270" max="11273" width="11.28515625" style="862" customWidth="1"/>
    <col min="11274" max="11520" width="8" style="862"/>
    <col min="11521" max="11521" width="0.85546875" style="862" customWidth="1"/>
    <col min="11522" max="11522" width="26.7109375" style="862" customWidth="1"/>
    <col min="11523" max="11523" width="3.28515625" style="862" customWidth="1"/>
    <col min="11524" max="11524" width="31.85546875" style="862" customWidth="1"/>
    <col min="11525" max="11525" width="10.7109375" style="862" customWidth="1"/>
    <col min="11526" max="11529" width="11.28515625" style="862" customWidth="1"/>
    <col min="11530" max="11776" width="8" style="862"/>
    <col min="11777" max="11777" width="0.85546875" style="862" customWidth="1"/>
    <col min="11778" max="11778" width="26.7109375" style="862" customWidth="1"/>
    <col min="11779" max="11779" width="3.28515625" style="862" customWidth="1"/>
    <col min="11780" max="11780" width="31.85546875" style="862" customWidth="1"/>
    <col min="11781" max="11781" width="10.7109375" style="862" customWidth="1"/>
    <col min="11782" max="11785" width="11.28515625" style="862" customWidth="1"/>
    <col min="11786" max="12032" width="8" style="862"/>
    <col min="12033" max="12033" width="0.85546875" style="862" customWidth="1"/>
    <col min="12034" max="12034" width="26.7109375" style="862" customWidth="1"/>
    <col min="12035" max="12035" width="3.28515625" style="862" customWidth="1"/>
    <col min="12036" max="12036" width="31.85546875" style="862" customWidth="1"/>
    <col min="12037" max="12037" width="10.7109375" style="862" customWidth="1"/>
    <col min="12038" max="12041" width="11.28515625" style="862" customWidth="1"/>
    <col min="12042" max="12288" width="8" style="862"/>
    <col min="12289" max="12289" width="0.85546875" style="862" customWidth="1"/>
    <col min="12290" max="12290" width="26.7109375" style="862" customWidth="1"/>
    <col min="12291" max="12291" width="3.28515625" style="862" customWidth="1"/>
    <col min="12292" max="12292" width="31.85546875" style="862" customWidth="1"/>
    <col min="12293" max="12293" width="10.7109375" style="862" customWidth="1"/>
    <col min="12294" max="12297" width="11.28515625" style="862" customWidth="1"/>
    <col min="12298" max="12544" width="8" style="862"/>
    <col min="12545" max="12545" width="0.85546875" style="862" customWidth="1"/>
    <col min="12546" max="12546" width="26.7109375" style="862" customWidth="1"/>
    <col min="12547" max="12547" width="3.28515625" style="862" customWidth="1"/>
    <col min="12548" max="12548" width="31.85546875" style="862" customWidth="1"/>
    <col min="12549" max="12549" width="10.7109375" style="862" customWidth="1"/>
    <col min="12550" max="12553" width="11.28515625" style="862" customWidth="1"/>
    <col min="12554" max="12800" width="8" style="862"/>
    <col min="12801" max="12801" width="0.85546875" style="862" customWidth="1"/>
    <col min="12802" max="12802" width="26.7109375" style="862" customWidth="1"/>
    <col min="12803" max="12803" width="3.28515625" style="862" customWidth="1"/>
    <col min="12804" max="12804" width="31.85546875" style="862" customWidth="1"/>
    <col min="12805" max="12805" width="10.7109375" style="862" customWidth="1"/>
    <col min="12806" max="12809" width="11.28515625" style="862" customWidth="1"/>
    <col min="12810" max="13056" width="8" style="862"/>
    <col min="13057" max="13057" width="0.85546875" style="862" customWidth="1"/>
    <col min="13058" max="13058" width="26.7109375" style="862" customWidth="1"/>
    <col min="13059" max="13059" width="3.28515625" style="862" customWidth="1"/>
    <col min="13060" max="13060" width="31.85546875" style="862" customWidth="1"/>
    <col min="13061" max="13061" width="10.7109375" style="862" customWidth="1"/>
    <col min="13062" max="13065" width="11.28515625" style="862" customWidth="1"/>
    <col min="13066" max="13312" width="8" style="862"/>
    <col min="13313" max="13313" width="0.85546875" style="862" customWidth="1"/>
    <col min="13314" max="13314" width="26.7109375" style="862" customWidth="1"/>
    <col min="13315" max="13315" width="3.28515625" style="862" customWidth="1"/>
    <col min="13316" max="13316" width="31.85546875" style="862" customWidth="1"/>
    <col min="13317" max="13317" width="10.7109375" style="862" customWidth="1"/>
    <col min="13318" max="13321" width="11.28515625" style="862" customWidth="1"/>
    <col min="13322" max="13568" width="8" style="862"/>
    <col min="13569" max="13569" width="0.85546875" style="862" customWidth="1"/>
    <col min="13570" max="13570" width="26.7109375" style="862" customWidth="1"/>
    <col min="13571" max="13571" width="3.28515625" style="862" customWidth="1"/>
    <col min="13572" max="13572" width="31.85546875" style="862" customWidth="1"/>
    <col min="13573" max="13573" width="10.7109375" style="862" customWidth="1"/>
    <col min="13574" max="13577" width="11.28515625" style="862" customWidth="1"/>
    <col min="13578" max="13824" width="8" style="862"/>
    <col min="13825" max="13825" width="0.85546875" style="862" customWidth="1"/>
    <col min="13826" max="13826" width="26.7109375" style="862" customWidth="1"/>
    <col min="13827" max="13827" width="3.28515625" style="862" customWidth="1"/>
    <col min="13828" max="13828" width="31.85546875" style="862" customWidth="1"/>
    <col min="13829" max="13829" width="10.7109375" style="862" customWidth="1"/>
    <col min="13830" max="13833" width="11.28515625" style="862" customWidth="1"/>
    <col min="13834" max="14080" width="8" style="862"/>
    <col min="14081" max="14081" width="0.85546875" style="862" customWidth="1"/>
    <col min="14082" max="14082" width="26.7109375" style="862" customWidth="1"/>
    <col min="14083" max="14083" width="3.28515625" style="862" customWidth="1"/>
    <col min="14084" max="14084" width="31.85546875" style="862" customWidth="1"/>
    <col min="14085" max="14085" width="10.7109375" style="862" customWidth="1"/>
    <col min="14086" max="14089" width="11.28515625" style="862" customWidth="1"/>
    <col min="14090" max="14336" width="8" style="862"/>
    <col min="14337" max="14337" width="0.85546875" style="862" customWidth="1"/>
    <col min="14338" max="14338" width="26.7109375" style="862" customWidth="1"/>
    <col min="14339" max="14339" width="3.28515625" style="862" customWidth="1"/>
    <col min="14340" max="14340" width="31.85546875" style="862" customWidth="1"/>
    <col min="14341" max="14341" width="10.7109375" style="862" customWidth="1"/>
    <col min="14342" max="14345" width="11.28515625" style="862" customWidth="1"/>
    <col min="14346" max="14592" width="8" style="862"/>
    <col min="14593" max="14593" width="0.85546875" style="862" customWidth="1"/>
    <col min="14594" max="14594" width="26.7109375" style="862" customWidth="1"/>
    <col min="14595" max="14595" width="3.28515625" style="862" customWidth="1"/>
    <col min="14596" max="14596" width="31.85546875" style="862" customWidth="1"/>
    <col min="14597" max="14597" width="10.7109375" style="862" customWidth="1"/>
    <col min="14598" max="14601" width="11.28515625" style="862" customWidth="1"/>
    <col min="14602" max="14848" width="8" style="862"/>
    <col min="14849" max="14849" width="0.85546875" style="862" customWidth="1"/>
    <col min="14850" max="14850" width="26.7109375" style="862" customWidth="1"/>
    <col min="14851" max="14851" width="3.28515625" style="862" customWidth="1"/>
    <col min="14852" max="14852" width="31.85546875" style="862" customWidth="1"/>
    <col min="14853" max="14853" width="10.7109375" style="862" customWidth="1"/>
    <col min="14854" max="14857" width="11.28515625" style="862" customWidth="1"/>
    <col min="14858" max="15104" width="8" style="862"/>
    <col min="15105" max="15105" width="0.85546875" style="862" customWidth="1"/>
    <col min="15106" max="15106" width="26.7109375" style="862" customWidth="1"/>
    <col min="15107" max="15107" width="3.28515625" style="862" customWidth="1"/>
    <col min="15108" max="15108" width="31.85546875" style="862" customWidth="1"/>
    <col min="15109" max="15109" width="10.7109375" style="862" customWidth="1"/>
    <col min="15110" max="15113" width="11.28515625" style="862" customWidth="1"/>
    <col min="15114" max="15360" width="8" style="862"/>
    <col min="15361" max="15361" width="0.85546875" style="862" customWidth="1"/>
    <col min="15362" max="15362" width="26.7109375" style="862" customWidth="1"/>
    <col min="15363" max="15363" width="3.28515625" style="862" customWidth="1"/>
    <col min="15364" max="15364" width="31.85546875" style="862" customWidth="1"/>
    <col min="15365" max="15365" width="10.7109375" style="862" customWidth="1"/>
    <col min="15366" max="15369" width="11.28515625" style="862" customWidth="1"/>
    <col min="15370" max="15616" width="8" style="862"/>
    <col min="15617" max="15617" width="0.85546875" style="862" customWidth="1"/>
    <col min="15618" max="15618" width="26.7109375" style="862" customWidth="1"/>
    <col min="15619" max="15619" width="3.28515625" style="862" customWidth="1"/>
    <col min="15620" max="15620" width="31.85546875" style="862" customWidth="1"/>
    <col min="15621" max="15621" width="10.7109375" style="862" customWidth="1"/>
    <col min="15622" max="15625" width="11.28515625" style="862" customWidth="1"/>
    <col min="15626" max="15872" width="8" style="862"/>
    <col min="15873" max="15873" width="0.85546875" style="862" customWidth="1"/>
    <col min="15874" max="15874" width="26.7109375" style="862" customWidth="1"/>
    <col min="15875" max="15875" width="3.28515625" style="862" customWidth="1"/>
    <col min="15876" max="15876" width="31.85546875" style="862" customWidth="1"/>
    <col min="15877" max="15877" width="10.7109375" style="862" customWidth="1"/>
    <col min="15878" max="15881" width="11.28515625" style="862" customWidth="1"/>
    <col min="15882" max="16128" width="8" style="862"/>
    <col min="16129" max="16129" width="0.85546875" style="862" customWidth="1"/>
    <col min="16130" max="16130" width="26.7109375" style="862" customWidth="1"/>
    <col min="16131" max="16131" width="3.28515625" style="862" customWidth="1"/>
    <col min="16132" max="16132" width="31.85546875" style="862" customWidth="1"/>
    <col min="16133" max="16133" width="10.7109375" style="862" customWidth="1"/>
    <col min="16134" max="16137" width="11.28515625" style="862" customWidth="1"/>
    <col min="16138" max="16384" width="8" style="862"/>
  </cols>
  <sheetData>
    <row r="1" spans="1:16" ht="3.75" customHeight="1">
      <c r="A1" s="861"/>
      <c r="B1" s="861"/>
      <c r="C1" s="861"/>
      <c r="D1" s="861"/>
      <c r="E1" s="861"/>
      <c r="F1" s="861"/>
      <c r="G1" s="861"/>
      <c r="H1" s="861"/>
      <c r="I1" s="861"/>
      <c r="J1" s="861"/>
      <c r="K1" s="861"/>
      <c r="L1" s="861"/>
    </row>
    <row r="2" spans="1:16" ht="33.75" customHeight="1" thickBot="1">
      <c r="A2" s="861"/>
      <c r="B2" s="861"/>
      <c r="C2" s="863"/>
      <c r="D2" s="863"/>
      <c r="E2" s="863"/>
      <c r="F2" s="863"/>
      <c r="G2" s="863"/>
      <c r="H2" s="863"/>
      <c r="I2" s="863"/>
      <c r="J2" s="863"/>
      <c r="K2" s="863"/>
      <c r="L2" s="861"/>
    </row>
    <row r="3" spans="1:16" ht="12.75" customHeight="1" thickTop="1">
      <c r="A3" s="861"/>
      <c r="B3" s="864"/>
      <c r="C3" s="865"/>
      <c r="D3" s="891"/>
      <c r="E3" s="865"/>
      <c r="F3" s="865"/>
      <c r="G3" s="865"/>
      <c r="H3" s="865"/>
      <c r="I3" s="865"/>
      <c r="J3" s="865"/>
      <c r="K3" s="865"/>
      <c r="L3" s="866"/>
    </row>
    <row r="4" spans="1:16" ht="15.75">
      <c r="A4" s="861"/>
      <c r="B4" s="864"/>
      <c r="C4" s="865"/>
      <c r="D4" s="867"/>
      <c r="E4" s="865"/>
      <c r="F4" s="865"/>
      <c r="G4" s="865"/>
      <c r="H4" s="865"/>
      <c r="I4" s="865"/>
      <c r="J4" s="865"/>
      <c r="K4" s="865"/>
      <c r="L4" s="866"/>
    </row>
    <row r="5" spans="1:16" ht="20.25">
      <c r="A5" s="861"/>
      <c r="B5" s="864"/>
      <c r="C5" s="865"/>
      <c r="D5" s="868"/>
      <c r="E5" s="869"/>
      <c r="F5" s="865"/>
      <c r="G5" s="865"/>
      <c r="H5" s="865"/>
      <c r="I5" s="865"/>
      <c r="J5" s="865"/>
      <c r="K5" s="865"/>
      <c r="L5" s="866"/>
    </row>
    <row r="6" spans="1:16">
      <c r="A6" s="861"/>
      <c r="B6" s="864"/>
      <c r="C6" s="865"/>
      <c r="D6" s="870"/>
      <c r="E6" s="869"/>
      <c r="F6" s="871"/>
      <c r="G6" s="865"/>
      <c r="H6" s="865"/>
      <c r="I6" s="865"/>
      <c r="J6" s="865"/>
      <c r="K6" s="865"/>
      <c r="L6" s="866"/>
    </row>
    <row r="7" spans="1:16">
      <c r="A7" s="861"/>
      <c r="B7" s="864"/>
      <c r="C7" s="865"/>
      <c r="D7" s="870"/>
      <c r="E7" s="865"/>
      <c r="F7" s="865"/>
      <c r="G7" s="865"/>
      <c r="H7" s="865"/>
      <c r="I7" s="865"/>
      <c r="J7" s="865"/>
      <c r="K7" s="865"/>
      <c r="L7" s="866"/>
    </row>
    <row r="8" spans="1:16">
      <c r="A8" s="861"/>
      <c r="B8" s="864"/>
      <c r="C8" s="865"/>
      <c r="D8" s="870"/>
      <c r="E8" s="865"/>
      <c r="F8" s="865"/>
      <c r="G8" s="865"/>
      <c r="H8" s="865"/>
      <c r="I8" s="865"/>
      <c r="J8" s="865"/>
      <c r="K8" s="865"/>
      <c r="L8" s="866"/>
    </row>
    <row r="9" spans="1:16">
      <c r="A9" s="861"/>
      <c r="B9" s="864"/>
      <c r="C9" s="865"/>
      <c r="D9" s="870"/>
      <c r="E9" s="865"/>
      <c r="F9" s="865"/>
      <c r="G9" s="865"/>
      <c r="H9" s="865"/>
      <c r="I9" s="865"/>
      <c r="J9" s="865"/>
      <c r="K9" s="865"/>
      <c r="L9" s="866"/>
    </row>
    <row r="10" spans="1:16" ht="18">
      <c r="A10" s="861"/>
      <c r="B10" s="864"/>
      <c r="C10" s="865"/>
      <c r="D10" s="870"/>
      <c r="E10" s="894" t="str">
        <f>REPT('BASIC CLIENT INFO'!B2,1)</f>
        <v/>
      </c>
      <c r="F10" s="865"/>
      <c r="G10" s="865"/>
      <c r="H10" s="865"/>
      <c r="I10" s="865"/>
      <c r="J10" s="865"/>
      <c r="K10" s="865"/>
      <c r="L10" s="866"/>
    </row>
    <row r="11" spans="1:16">
      <c r="A11" s="861"/>
      <c r="B11" s="864"/>
      <c r="C11" s="865"/>
      <c r="D11" s="872"/>
      <c r="E11" s="893" t="str">
        <f>REPT('BASIC CLIENT INFO'!B3,1)</f>
        <v>Survey #</v>
      </c>
      <c r="F11" s="892" t="str">
        <f>REPT('BASIC CLIENT INFO'!D3,1)</f>
        <v/>
      </c>
      <c r="G11" s="872"/>
      <c r="H11" s="872"/>
      <c r="I11" s="872"/>
      <c r="J11" s="872"/>
      <c r="K11" s="865"/>
      <c r="L11" s="866"/>
    </row>
    <row r="12" spans="1:16">
      <c r="A12" s="861"/>
      <c r="B12" s="864"/>
      <c r="C12" s="865"/>
      <c r="D12" s="872"/>
      <c r="E12" s="872"/>
      <c r="F12" s="872"/>
      <c r="G12" s="872"/>
      <c r="H12" s="872"/>
      <c r="I12" s="872"/>
      <c r="J12" s="872"/>
      <c r="K12" s="865"/>
      <c r="L12" s="866"/>
    </row>
    <row r="13" spans="1:16" ht="15">
      <c r="A13" s="861"/>
      <c r="B13" s="864"/>
      <c r="C13" s="865"/>
      <c r="D13" s="860" t="s">
        <v>899</v>
      </c>
      <c r="E13" s="872"/>
      <c r="F13" s="872"/>
      <c r="G13" s="872"/>
      <c r="H13" s="872"/>
      <c r="I13" s="872"/>
      <c r="J13" s="872"/>
      <c r="K13" s="865"/>
      <c r="L13" s="866"/>
    </row>
    <row r="14" spans="1:16" ht="19.5">
      <c r="A14" s="861"/>
      <c r="B14" s="864"/>
      <c r="C14" s="865"/>
      <c r="D14" s="882"/>
      <c r="E14" s="883"/>
      <c r="F14" s="883"/>
      <c r="G14" s="883"/>
      <c r="H14" s="883"/>
      <c r="I14" s="883"/>
      <c r="J14" s="883"/>
      <c r="K14" s="865"/>
      <c r="L14" s="866"/>
    </row>
    <row r="15" spans="1:16" ht="15.75">
      <c r="A15" s="861"/>
      <c r="B15" s="864"/>
      <c r="C15" s="865"/>
      <c r="D15" s="867"/>
      <c r="E15" s="865"/>
      <c r="F15" s="865"/>
      <c r="G15" s="865"/>
      <c r="H15" s="865"/>
      <c r="I15" s="865"/>
      <c r="J15" s="865"/>
      <c r="K15" s="865"/>
      <c r="L15" s="866"/>
      <c r="M15" s="1311" t="s">
        <v>953</v>
      </c>
      <c r="N15" s="1311"/>
      <c r="O15" s="1311"/>
      <c r="P15" s="1311"/>
    </row>
    <row r="16" spans="1:16">
      <c r="A16" s="861"/>
      <c r="B16" s="864"/>
      <c r="C16" s="865"/>
      <c r="D16" s="875" t="s">
        <v>935</v>
      </c>
      <c r="E16" s="865"/>
      <c r="F16" s="876" t="s">
        <v>958</v>
      </c>
      <c r="G16" s="876" t="s">
        <v>958</v>
      </c>
      <c r="H16" s="876" t="s">
        <v>958</v>
      </c>
      <c r="I16" s="876" t="s">
        <v>958</v>
      </c>
      <c r="J16" s="865"/>
      <c r="K16" s="865"/>
      <c r="L16" s="866"/>
    </row>
    <row r="17" spans="1:12">
      <c r="A17" s="861"/>
      <c r="B17" s="864"/>
      <c r="C17" s="865"/>
      <c r="D17" s="875"/>
      <c r="E17" s="865"/>
      <c r="F17" s="877" t="str">
        <f>REPT('P&amp;L COMPARISONS'!B5,1)</f>
        <v>2025</v>
      </c>
      <c r="G17" s="877">
        <f>SUM(F17-1)</f>
        <v>2024</v>
      </c>
      <c r="H17" s="877">
        <f>SUM(G17-1)</f>
        <v>2023</v>
      </c>
      <c r="I17" s="877">
        <f>SUM(H17-1)</f>
        <v>2022</v>
      </c>
      <c r="J17" s="865"/>
      <c r="K17" s="865"/>
      <c r="L17" s="866"/>
    </row>
    <row r="18" spans="1:12">
      <c r="A18" s="861"/>
      <c r="B18" s="864"/>
      <c r="C18" s="865"/>
      <c r="D18" s="865" t="s">
        <v>359</v>
      </c>
      <c r="E18" s="865"/>
      <c r="F18" s="897" t="str">
        <f>REPT('BALANCE SHT COMPARISONS'!C12,1)</f>
        <v>0</v>
      </c>
      <c r="G18" s="897" t="str">
        <f>REPT('BALANCE SHT COMPARISONS'!F12,1)</f>
        <v>0</v>
      </c>
      <c r="H18" s="897" t="str">
        <f>REPT('BALANCE SHT COMPARISONS'!I12,1)</f>
        <v>0</v>
      </c>
      <c r="I18" s="897" t="str">
        <f>REPT('BALANCE SHT COMPARISONS'!L12,1)</f>
        <v>0</v>
      </c>
      <c r="J18" s="865"/>
      <c r="K18" s="865"/>
      <c r="L18" s="866"/>
    </row>
    <row r="19" spans="1:12">
      <c r="A19" s="861"/>
      <c r="B19" s="864"/>
      <c r="C19" s="865"/>
      <c r="D19" s="865" t="s">
        <v>936</v>
      </c>
      <c r="E19" s="865"/>
      <c r="F19" s="902" t="str">
        <f>REPT('P&amp;L COMPARISONS'!B8,1)</f>
        <v>0</v>
      </c>
      <c r="G19" s="902" t="str">
        <f>REPT('P&amp;L COMPARISONS'!E8,1)</f>
        <v>0</v>
      </c>
      <c r="H19" s="902" t="str">
        <f>REPT('P&amp;L COMPARISONS'!H8,1)</f>
        <v>0</v>
      </c>
      <c r="I19" s="902" t="str">
        <f>REPT('P&amp;L COMPARISONS'!K8,1)</f>
        <v>0</v>
      </c>
      <c r="J19" s="865"/>
      <c r="K19" s="865"/>
      <c r="L19" s="866"/>
    </row>
    <row r="20" spans="1:12">
      <c r="A20" s="861"/>
      <c r="B20" s="864"/>
      <c r="C20" s="865"/>
      <c r="D20" s="865" t="s">
        <v>956</v>
      </c>
      <c r="E20" s="865"/>
      <c r="F20" s="901">
        <f>SUM('BREAKEVEN ANALYSIS'!C28)</f>
        <v>365</v>
      </c>
      <c r="G20" s="901">
        <f>SUM('BREAKEVEN ANALYSIS'!F28)</f>
        <v>365</v>
      </c>
      <c r="H20" s="901">
        <f>SUM('BREAKEVEN ANALYSIS'!I28)</f>
        <v>365</v>
      </c>
      <c r="I20" s="901">
        <f>SUM('BREAKEVEN ANALYSIS'!L28)</f>
        <v>365</v>
      </c>
      <c r="J20" s="865"/>
      <c r="K20" s="865"/>
      <c r="L20" s="866"/>
    </row>
    <row r="21" spans="1:12">
      <c r="A21" s="861"/>
      <c r="B21" s="864"/>
      <c r="C21" s="865"/>
      <c r="D21" s="865" t="s">
        <v>937</v>
      </c>
      <c r="E21" s="865"/>
      <c r="F21" s="912">
        <f>F19/F20</f>
        <v>0</v>
      </c>
      <c r="G21" s="912">
        <f>G19/G20</f>
        <v>0</v>
      </c>
      <c r="H21" s="912">
        <f>H19/H20</f>
        <v>0</v>
      </c>
      <c r="I21" s="912">
        <f>I19/I20</f>
        <v>0</v>
      </c>
      <c r="J21" s="865"/>
      <c r="K21" s="865"/>
      <c r="L21" s="866"/>
    </row>
    <row r="22" spans="1:12">
      <c r="A22" s="861"/>
      <c r="B22" s="864"/>
      <c r="C22" s="865"/>
      <c r="D22" s="865" t="s">
        <v>938</v>
      </c>
      <c r="E22" s="865"/>
      <c r="F22" s="911" t="e">
        <f>F18/F21</f>
        <v>#DIV/0!</v>
      </c>
      <c r="G22" s="911" t="e">
        <f>G18/G21</f>
        <v>#DIV/0!</v>
      </c>
      <c r="H22" s="911" t="e">
        <f>H18/H21</f>
        <v>#DIV/0!</v>
      </c>
      <c r="I22" s="911" t="e">
        <f>I18/I21</f>
        <v>#DIV/0!</v>
      </c>
      <c r="J22" s="865"/>
      <c r="K22" s="865"/>
      <c r="L22" s="866"/>
    </row>
    <row r="23" spans="1:12">
      <c r="A23" s="861"/>
      <c r="B23" s="864"/>
      <c r="C23" s="865"/>
      <c r="D23" s="865" t="s">
        <v>939</v>
      </c>
      <c r="E23" s="865"/>
      <c r="F23" s="900" t="e">
        <f>F19/F18</f>
        <v>#DIV/0!</v>
      </c>
      <c r="G23" s="900" t="e">
        <f>G19/G18</f>
        <v>#DIV/0!</v>
      </c>
      <c r="H23" s="900" t="e">
        <f>H19/H18</f>
        <v>#DIV/0!</v>
      </c>
      <c r="I23" s="900" t="e">
        <f>I19/I18</f>
        <v>#DIV/0!</v>
      </c>
      <c r="J23" s="865"/>
      <c r="K23" s="865"/>
      <c r="L23" s="866"/>
    </row>
    <row r="24" spans="1:12">
      <c r="A24" s="861"/>
      <c r="B24" s="864"/>
      <c r="C24" s="865"/>
      <c r="D24" s="865"/>
      <c r="E24" s="865"/>
      <c r="F24" s="880"/>
      <c r="G24" s="880"/>
      <c r="H24" s="880"/>
      <c r="I24" s="880"/>
      <c r="J24" s="865"/>
      <c r="K24" s="865"/>
      <c r="L24" s="866"/>
    </row>
    <row r="25" spans="1:12">
      <c r="A25" s="861"/>
      <c r="B25" s="864"/>
      <c r="C25" s="865"/>
      <c r="D25" s="865"/>
      <c r="E25" s="865"/>
      <c r="F25" s="865"/>
      <c r="G25" s="865"/>
      <c r="H25" s="865"/>
      <c r="I25" s="865"/>
      <c r="J25" s="865"/>
      <c r="K25" s="865"/>
      <c r="L25" s="866"/>
    </row>
    <row r="26" spans="1:12">
      <c r="A26" s="861"/>
      <c r="B26" s="864"/>
      <c r="C26" s="865"/>
      <c r="D26" s="865"/>
      <c r="E26" s="865"/>
      <c r="F26" s="865"/>
      <c r="G26" s="865"/>
      <c r="H26" s="865"/>
      <c r="I26" s="865"/>
      <c r="J26" s="865"/>
      <c r="K26" s="865"/>
      <c r="L26" s="866"/>
    </row>
    <row r="27" spans="1:12">
      <c r="A27" s="861"/>
      <c r="B27" s="864"/>
      <c r="C27" s="865"/>
      <c r="D27" s="865"/>
      <c r="E27" s="865"/>
      <c r="F27" s="865"/>
      <c r="G27" s="865"/>
      <c r="H27" s="865"/>
      <c r="I27" s="865"/>
      <c r="J27" s="865"/>
      <c r="K27" s="865"/>
      <c r="L27" s="866"/>
    </row>
    <row r="28" spans="1:12">
      <c r="A28" s="861"/>
      <c r="B28" s="864"/>
      <c r="C28" s="865"/>
      <c r="D28" s="865"/>
      <c r="E28" s="865"/>
      <c r="F28" s="865"/>
      <c r="G28" s="865"/>
      <c r="H28" s="865"/>
      <c r="I28" s="865"/>
      <c r="J28" s="865"/>
      <c r="K28" s="865"/>
      <c r="L28" s="866"/>
    </row>
    <row r="29" spans="1:12">
      <c r="A29" s="861"/>
      <c r="B29" s="864"/>
      <c r="C29" s="865"/>
      <c r="D29" s="865"/>
      <c r="E29" s="865"/>
      <c r="F29" s="865"/>
      <c r="G29" s="865"/>
      <c r="H29" s="865"/>
      <c r="I29" s="865"/>
      <c r="J29" s="865"/>
      <c r="K29" s="865"/>
      <c r="L29" s="866"/>
    </row>
    <row r="30" spans="1:12">
      <c r="A30" s="861"/>
      <c r="B30" s="864"/>
      <c r="C30" s="865"/>
      <c r="D30" s="865"/>
      <c r="E30" s="865"/>
      <c r="F30" s="865"/>
      <c r="G30" s="865"/>
      <c r="H30" s="865"/>
      <c r="I30" s="865"/>
      <c r="J30" s="865"/>
      <c r="K30" s="865"/>
      <c r="L30" s="866"/>
    </row>
    <row r="31" spans="1:12">
      <c r="A31" s="861"/>
      <c r="B31" s="864"/>
      <c r="C31" s="865"/>
      <c r="D31" s="865"/>
      <c r="E31" s="865"/>
      <c r="F31" s="865"/>
      <c r="G31" s="865"/>
      <c r="H31" s="865"/>
      <c r="I31" s="865"/>
      <c r="J31" s="865"/>
      <c r="K31" s="865"/>
      <c r="L31" s="866"/>
    </row>
    <row r="32" spans="1:12">
      <c r="A32" s="861"/>
      <c r="B32" s="864"/>
      <c r="C32" s="865"/>
      <c r="D32" s="865"/>
      <c r="E32" s="865"/>
      <c r="F32" s="865"/>
      <c r="G32" s="865"/>
      <c r="H32" s="865"/>
      <c r="I32" s="865"/>
      <c r="J32" s="865"/>
      <c r="K32" s="865"/>
      <c r="L32" s="866"/>
    </row>
    <row r="33" spans="1:12">
      <c r="A33" s="861"/>
      <c r="B33" s="864"/>
      <c r="C33" s="865"/>
      <c r="D33" s="865"/>
      <c r="E33" s="865"/>
      <c r="F33" s="865"/>
      <c r="G33" s="865"/>
      <c r="H33" s="865"/>
      <c r="I33" s="865"/>
      <c r="J33" s="865"/>
      <c r="K33" s="865"/>
      <c r="L33" s="866"/>
    </row>
    <row r="34" spans="1:12">
      <c r="A34" s="861"/>
      <c r="B34" s="864"/>
      <c r="C34" s="865"/>
      <c r="D34" s="865"/>
      <c r="E34" s="865"/>
      <c r="F34" s="865"/>
      <c r="G34" s="865"/>
      <c r="H34" s="865"/>
      <c r="I34" s="865"/>
      <c r="J34" s="865"/>
      <c r="K34" s="865"/>
      <c r="L34" s="866"/>
    </row>
    <row r="35" spans="1:12">
      <c r="A35" s="861"/>
      <c r="B35" s="864"/>
      <c r="C35" s="865"/>
      <c r="D35" s="865"/>
      <c r="E35" s="865"/>
      <c r="F35" s="865"/>
      <c r="G35" s="865"/>
      <c r="H35" s="865"/>
      <c r="I35" s="865"/>
      <c r="J35" s="865"/>
      <c r="K35" s="865"/>
      <c r="L35" s="866"/>
    </row>
    <row r="36" spans="1:12">
      <c r="A36" s="861"/>
      <c r="B36" s="864"/>
      <c r="C36" s="865"/>
      <c r="D36" s="865"/>
      <c r="E36" s="865"/>
      <c r="F36" s="865"/>
      <c r="G36" s="865"/>
      <c r="H36" s="865"/>
      <c r="I36" s="865"/>
      <c r="J36" s="865"/>
      <c r="K36" s="865"/>
      <c r="L36" s="866"/>
    </row>
    <row r="37" spans="1:12">
      <c r="A37" s="861"/>
      <c r="B37" s="864"/>
      <c r="C37" s="865"/>
      <c r="D37" s="865"/>
      <c r="E37" s="865"/>
      <c r="F37" s="865"/>
      <c r="G37" s="865"/>
      <c r="H37" s="865"/>
      <c r="I37" s="865"/>
      <c r="J37" s="865"/>
      <c r="K37" s="865"/>
      <c r="L37" s="866"/>
    </row>
    <row r="38" spans="1:12">
      <c r="A38" s="861"/>
      <c r="B38" s="864"/>
      <c r="C38" s="865"/>
      <c r="D38" s="865"/>
      <c r="E38" s="865"/>
      <c r="F38" s="865"/>
      <c r="G38" s="865"/>
      <c r="H38" s="865"/>
      <c r="I38" s="865"/>
      <c r="J38" s="865"/>
      <c r="K38" s="865"/>
      <c r="L38" s="866"/>
    </row>
    <row r="39" spans="1:12">
      <c r="A39" s="861"/>
      <c r="B39" s="864"/>
      <c r="C39" s="865"/>
      <c r="D39" s="865"/>
      <c r="E39" s="865"/>
      <c r="F39" s="865"/>
      <c r="G39" s="865"/>
      <c r="H39" s="865"/>
      <c r="I39" s="865"/>
      <c r="J39" s="865"/>
      <c r="K39" s="865"/>
      <c r="L39" s="866"/>
    </row>
    <row r="40" spans="1:12">
      <c r="A40" s="861"/>
      <c r="B40" s="864"/>
      <c r="C40" s="865"/>
      <c r="D40" s="865"/>
      <c r="E40" s="865"/>
      <c r="F40" s="865"/>
      <c r="G40" s="865"/>
      <c r="H40" s="865"/>
      <c r="I40" s="865"/>
      <c r="J40" s="865"/>
      <c r="K40" s="865"/>
      <c r="L40" s="866"/>
    </row>
    <row r="41" spans="1:12">
      <c r="A41" s="861"/>
      <c r="B41" s="864"/>
      <c r="C41" s="865"/>
      <c r="D41" s="865"/>
      <c r="E41" s="865"/>
      <c r="F41" s="865"/>
      <c r="G41" s="865"/>
      <c r="H41" s="865"/>
      <c r="I41" s="865"/>
      <c r="J41" s="865"/>
      <c r="K41" s="865"/>
      <c r="L41" s="866"/>
    </row>
    <row r="42" spans="1:12">
      <c r="A42" s="861"/>
      <c r="B42" s="864"/>
      <c r="C42" s="865"/>
      <c r="D42" s="865"/>
      <c r="E42" s="865"/>
      <c r="F42" s="865"/>
      <c r="G42" s="865"/>
      <c r="H42" s="865"/>
      <c r="I42" s="865"/>
      <c r="J42" s="865"/>
      <c r="K42" s="865"/>
      <c r="L42" s="866"/>
    </row>
    <row r="43" spans="1:12">
      <c r="A43" s="861"/>
      <c r="B43" s="864"/>
      <c r="C43" s="865"/>
      <c r="D43" s="865"/>
      <c r="E43" s="865"/>
      <c r="F43" s="865"/>
      <c r="G43" s="865"/>
      <c r="H43" s="865"/>
      <c r="I43" s="865"/>
      <c r="J43" s="865"/>
      <c r="K43" s="865"/>
      <c r="L43" s="866"/>
    </row>
    <row r="44" spans="1:12">
      <c r="A44" s="861"/>
      <c r="B44" s="864"/>
      <c r="C44" s="865"/>
      <c r="D44" s="865"/>
      <c r="E44" s="865"/>
      <c r="F44" s="865"/>
      <c r="G44" s="865"/>
      <c r="H44" s="865"/>
      <c r="I44" s="865"/>
      <c r="J44" s="865"/>
      <c r="K44" s="865"/>
      <c r="L44" s="866"/>
    </row>
    <row r="45" spans="1:12">
      <c r="A45" s="861"/>
      <c r="B45" s="864"/>
      <c r="C45" s="865"/>
      <c r="D45" s="865"/>
      <c r="E45" s="865"/>
      <c r="F45" s="865"/>
      <c r="G45" s="865"/>
      <c r="H45" s="865"/>
      <c r="I45" s="865"/>
      <c r="J45" s="865"/>
      <c r="K45" s="865"/>
      <c r="L45" s="866"/>
    </row>
    <row r="46" spans="1:12">
      <c r="A46" s="861"/>
      <c r="B46" s="864"/>
      <c r="C46" s="865"/>
      <c r="D46" s="865"/>
      <c r="E46" s="865"/>
      <c r="F46" s="865"/>
      <c r="G46" s="865"/>
      <c r="H46" s="865"/>
      <c r="I46" s="865"/>
      <c r="J46" s="865"/>
      <c r="K46" s="865"/>
      <c r="L46" s="866"/>
    </row>
    <row r="47" spans="1:12">
      <c r="A47" s="861"/>
      <c r="B47" s="864"/>
      <c r="C47" s="865"/>
      <c r="D47" s="865"/>
      <c r="E47" s="865"/>
      <c r="F47" s="865"/>
      <c r="G47" s="865"/>
      <c r="H47" s="865"/>
      <c r="I47" s="865"/>
      <c r="J47" s="865"/>
      <c r="K47" s="865"/>
      <c r="L47" s="866"/>
    </row>
    <row r="48" spans="1:12">
      <c r="A48" s="861"/>
      <c r="B48" s="864"/>
      <c r="C48" s="865"/>
      <c r="D48" s="865"/>
      <c r="E48" s="865"/>
      <c r="F48" s="865"/>
      <c r="G48" s="865"/>
      <c r="H48" s="865"/>
      <c r="I48" s="865"/>
      <c r="J48" s="865"/>
      <c r="K48" s="865"/>
      <c r="L48" s="866"/>
    </row>
    <row r="49" spans="1:12">
      <c r="A49" s="861"/>
      <c r="B49" s="864"/>
      <c r="C49" s="865"/>
      <c r="D49" s="865"/>
      <c r="E49" s="865"/>
      <c r="F49" s="865"/>
      <c r="G49" s="865"/>
      <c r="H49" s="865"/>
      <c r="I49" s="865"/>
      <c r="J49" s="865"/>
      <c r="K49" s="865"/>
      <c r="L49" s="866"/>
    </row>
    <row r="50" spans="1:12">
      <c r="A50" s="861"/>
      <c r="B50" s="864"/>
      <c r="C50" s="865"/>
      <c r="D50" s="865"/>
      <c r="E50" s="865"/>
      <c r="F50" s="865"/>
      <c r="G50" s="865"/>
      <c r="H50" s="865"/>
      <c r="I50" s="865"/>
      <c r="J50" s="865"/>
      <c r="K50" s="865"/>
      <c r="L50" s="866"/>
    </row>
    <row r="51" spans="1:12">
      <c r="A51" s="861"/>
      <c r="B51" s="864"/>
      <c r="C51" s="865"/>
      <c r="D51" s="865"/>
      <c r="E51" s="865"/>
      <c r="F51" s="865"/>
      <c r="G51" s="865"/>
      <c r="H51" s="865"/>
      <c r="I51" s="865"/>
      <c r="J51" s="865"/>
      <c r="K51" s="865"/>
      <c r="L51" s="866"/>
    </row>
    <row r="52" spans="1:12">
      <c r="A52" s="861"/>
      <c r="B52" s="864"/>
      <c r="C52" s="865"/>
      <c r="D52" s="865"/>
      <c r="E52" s="865"/>
      <c r="F52" s="865"/>
      <c r="G52" s="865"/>
      <c r="H52" s="865"/>
      <c r="I52" s="865"/>
      <c r="J52" s="865"/>
      <c r="K52" s="865"/>
      <c r="L52" s="866"/>
    </row>
    <row r="53" spans="1:12">
      <c r="A53" s="861"/>
      <c r="B53" s="864"/>
      <c r="C53" s="865"/>
      <c r="D53" s="865"/>
      <c r="E53" s="865"/>
      <c r="F53" s="865"/>
      <c r="G53" s="865"/>
      <c r="H53" s="865"/>
      <c r="I53" s="865"/>
      <c r="J53" s="865"/>
      <c r="K53" s="865"/>
      <c r="L53" s="866"/>
    </row>
    <row r="54" spans="1:12">
      <c r="A54" s="861"/>
      <c r="B54" s="864"/>
      <c r="C54" s="865"/>
      <c r="D54" s="865"/>
      <c r="E54" s="865"/>
      <c r="F54" s="865"/>
      <c r="G54" s="865"/>
      <c r="H54" s="865"/>
      <c r="I54" s="865"/>
      <c r="J54" s="865"/>
      <c r="K54" s="865"/>
      <c r="L54" s="866"/>
    </row>
    <row r="55" spans="1:12">
      <c r="A55" s="861"/>
      <c r="B55" s="864"/>
      <c r="C55" s="865"/>
      <c r="D55" s="865"/>
      <c r="E55" s="865"/>
      <c r="F55" s="865"/>
      <c r="G55" s="865"/>
      <c r="H55" s="865"/>
      <c r="I55" s="865"/>
      <c r="J55" s="865"/>
      <c r="K55" s="865"/>
      <c r="L55" s="866"/>
    </row>
    <row r="56" spans="1:12">
      <c r="A56" s="861"/>
      <c r="B56" s="864"/>
      <c r="C56" s="865"/>
      <c r="D56" s="865"/>
      <c r="E56" s="865"/>
      <c r="F56" s="865"/>
      <c r="G56" s="865"/>
      <c r="H56" s="865"/>
      <c r="I56" s="865"/>
      <c r="J56" s="865"/>
      <c r="K56" s="865"/>
      <c r="L56" s="866"/>
    </row>
    <row r="57" spans="1:12">
      <c r="A57" s="861"/>
      <c r="B57" s="864"/>
      <c r="C57" s="865"/>
      <c r="D57" s="865"/>
      <c r="E57" s="865"/>
      <c r="F57" s="865"/>
      <c r="G57" s="865"/>
      <c r="H57" s="865"/>
      <c r="I57" s="865"/>
      <c r="J57" s="865"/>
      <c r="K57" s="865"/>
      <c r="L57" s="866"/>
    </row>
    <row r="58" spans="1:12">
      <c r="A58" s="861"/>
      <c r="B58" s="864"/>
      <c r="C58" s="865"/>
      <c r="D58" s="865"/>
      <c r="E58" s="865"/>
      <c r="F58" s="865"/>
      <c r="G58" s="865"/>
      <c r="H58" s="865"/>
      <c r="I58" s="865"/>
      <c r="J58" s="865"/>
      <c r="K58" s="865"/>
      <c r="L58" s="866"/>
    </row>
    <row r="59" spans="1:12">
      <c r="A59" s="861"/>
      <c r="B59" s="864"/>
      <c r="C59" s="865"/>
      <c r="D59" s="1310"/>
      <c r="E59" s="1310"/>
      <c r="F59" s="1310"/>
      <c r="G59" s="1310"/>
      <c r="H59" s="1310"/>
      <c r="I59" s="1310"/>
      <c r="J59" s="1310"/>
      <c r="K59" s="865"/>
      <c r="L59" s="866"/>
    </row>
    <row r="60" spans="1:12">
      <c r="A60" s="861"/>
      <c r="B60" s="864"/>
      <c r="C60" s="865"/>
      <c r="D60" s="865"/>
      <c r="E60" s="865"/>
      <c r="F60" s="865"/>
      <c r="G60" s="865"/>
      <c r="H60" s="865"/>
      <c r="I60" s="865"/>
      <c r="J60" s="865"/>
      <c r="K60" s="865"/>
      <c r="L60" s="866"/>
    </row>
    <row r="61" spans="1:12" ht="13.5" thickBot="1">
      <c r="A61" s="861"/>
      <c r="B61" s="864"/>
      <c r="C61" s="865"/>
      <c r="D61" s="865"/>
      <c r="E61" s="865"/>
      <c r="F61" s="865"/>
      <c r="G61" s="865"/>
      <c r="H61" s="865"/>
      <c r="I61" s="865"/>
      <c r="J61" s="865"/>
      <c r="K61" s="865"/>
      <c r="L61" s="866"/>
    </row>
    <row r="62" spans="1:12" ht="13.5" thickTop="1">
      <c r="A62" s="861"/>
      <c r="B62" s="861"/>
      <c r="C62" s="881"/>
      <c r="D62" s="881"/>
      <c r="E62" s="881"/>
      <c r="F62" s="881"/>
      <c r="G62" s="881"/>
      <c r="H62" s="881"/>
      <c r="I62" s="881"/>
      <c r="J62" s="881"/>
      <c r="K62" s="881"/>
      <c r="L62" s="861"/>
    </row>
    <row r="63" spans="1:12">
      <c r="A63" s="861"/>
      <c r="B63" s="861"/>
      <c r="C63" s="861"/>
      <c r="D63" s="861"/>
      <c r="E63" s="861"/>
      <c r="F63" s="861"/>
      <c r="G63" s="861"/>
      <c r="H63" s="861"/>
      <c r="I63" s="861"/>
      <c r="J63" s="861"/>
      <c r="K63" s="861"/>
      <c r="L63" s="861"/>
    </row>
    <row r="64" spans="1:12">
      <c r="A64" s="861"/>
      <c r="B64" s="861"/>
      <c r="C64" s="861"/>
      <c r="D64" s="861"/>
      <c r="E64" s="861"/>
      <c r="F64" s="861"/>
      <c r="G64" s="861"/>
      <c r="H64" s="861"/>
      <c r="I64" s="861"/>
      <c r="J64" s="861"/>
      <c r="K64" s="861"/>
      <c r="L64" s="861"/>
    </row>
    <row r="65" spans="1:12">
      <c r="A65" s="861"/>
      <c r="B65" s="861"/>
      <c r="C65" s="861"/>
      <c r="D65" s="861"/>
      <c r="E65" s="861"/>
      <c r="F65" s="861"/>
      <c r="G65" s="861"/>
      <c r="H65" s="861"/>
      <c r="I65" s="861"/>
      <c r="J65" s="861"/>
      <c r="K65" s="861"/>
      <c r="L65" s="861"/>
    </row>
    <row r="66" spans="1:12">
      <c r="A66" s="861"/>
      <c r="B66" s="861"/>
      <c r="C66" s="861"/>
      <c r="D66" s="861"/>
      <c r="E66" s="861"/>
      <c r="F66" s="861"/>
      <c r="G66" s="861"/>
      <c r="H66" s="861"/>
      <c r="I66" s="861"/>
      <c r="J66" s="861"/>
      <c r="K66" s="861"/>
      <c r="L66" s="861"/>
    </row>
    <row r="67" spans="1:12">
      <c r="A67" s="861"/>
      <c r="B67" s="861"/>
      <c r="C67" s="861"/>
      <c r="D67" s="861"/>
      <c r="E67" s="861"/>
      <c r="F67" s="861"/>
      <c r="G67" s="861"/>
      <c r="H67" s="861"/>
      <c r="I67" s="861"/>
      <c r="J67" s="861"/>
      <c r="K67" s="861"/>
      <c r="L67" s="861"/>
    </row>
    <row r="68" spans="1:12">
      <c r="A68" s="861"/>
      <c r="B68" s="861"/>
      <c r="C68" s="861"/>
      <c r="D68" s="861"/>
      <c r="E68" s="861"/>
      <c r="F68" s="861"/>
      <c r="G68" s="861"/>
      <c r="H68" s="861"/>
      <c r="I68" s="861"/>
      <c r="J68" s="861"/>
      <c r="K68" s="861"/>
      <c r="L68" s="861"/>
    </row>
    <row r="69" spans="1:12">
      <c r="A69" s="861"/>
      <c r="B69" s="861"/>
      <c r="C69" s="861"/>
      <c r="D69" s="861"/>
      <c r="E69" s="861"/>
      <c r="F69" s="861"/>
      <c r="G69" s="861"/>
      <c r="H69" s="861"/>
      <c r="I69" s="861"/>
      <c r="J69" s="861"/>
      <c r="K69" s="861"/>
      <c r="L69" s="861"/>
    </row>
    <row r="70" spans="1:12">
      <c r="A70" s="861"/>
      <c r="B70" s="861"/>
      <c r="C70" s="861"/>
      <c r="D70" s="861"/>
      <c r="E70" s="861"/>
      <c r="F70" s="861"/>
      <c r="G70" s="861"/>
      <c r="H70" s="861"/>
      <c r="I70" s="861"/>
      <c r="J70" s="861"/>
      <c r="K70" s="861"/>
      <c r="L70" s="861"/>
    </row>
    <row r="71" spans="1:12">
      <c r="A71" s="861"/>
      <c r="B71" s="861"/>
      <c r="C71" s="861"/>
      <c r="D71" s="861"/>
      <c r="E71" s="861"/>
      <c r="F71" s="861"/>
      <c r="G71" s="861"/>
      <c r="H71" s="861"/>
      <c r="I71" s="861"/>
      <c r="J71" s="861"/>
      <c r="K71" s="861"/>
      <c r="L71" s="861"/>
    </row>
    <row r="72" spans="1:12">
      <c r="A72" s="861"/>
      <c r="B72" s="861"/>
      <c r="C72" s="861"/>
      <c r="D72" s="861"/>
      <c r="E72" s="861"/>
      <c r="F72" s="861"/>
      <c r="G72" s="861"/>
      <c r="H72" s="861"/>
      <c r="I72" s="861"/>
      <c r="J72" s="861"/>
      <c r="K72" s="861"/>
      <c r="L72" s="861"/>
    </row>
    <row r="73" spans="1:12">
      <c r="A73" s="861"/>
      <c r="B73" s="861"/>
      <c r="C73" s="861"/>
      <c r="D73" s="861"/>
      <c r="E73" s="861"/>
      <c r="F73" s="861"/>
      <c r="G73" s="861"/>
      <c r="H73" s="861"/>
      <c r="I73" s="861"/>
      <c r="J73" s="861"/>
      <c r="K73" s="861"/>
      <c r="L73" s="861"/>
    </row>
    <row r="74" spans="1:12">
      <c r="A74" s="861"/>
      <c r="B74" s="861"/>
      <c r="C74" s="861"/>
      <c r="D74" s="861"/>
      <c r="E74" s="861"/>
      <c r="F74" s="861"/>
      <c r="G74" s="861"/>
      <c r="H74" s="861"/>
      <c r="I74" s="861"/>
      <c r="J74" s="861"/>
      <c r="K74" s="861"/>
      <c r="L74" s="861"/>
    </row>
    <row r="75" spans="1:12">
      <c r="A75" s="861"/>
      <c r="B75" s="861"/>
      <c r="C75" s="861"/>
      <c r="D75" s="861"/>
      <c r="E75" s="861"/>
      <c r="F75" s="861"/>
      <c r="G75" s="861"/>
      <c r="H75" s="861"/>
      <c r="I75" s="861"/>
      <c r="J75" s="861"/>
      <c r="K75" s="861"/>
      <c r="L75" s="861"/>
    </row>
    <row r="76" spans="1:12">
      <c r="A76" s="861"/>
      <c r="B76" s="861"/>
      <c r="C76" s="861"/>
      <c r="D76" s="861"/>
      <c r="E76" s="861"/>
      <c r="F76" s="861"/>
      <c r="G76" s="861"/>
      <c r="H76" s="861"/>
      <c r="I76" s="861"/>
      <c r="J76" s="861"/>
      <c r="K76" s="861"/>
      <c r="L76" s="861"/>
    </row>
    <row r="77" spans="1:12">
      <c r="A77" s="861"/>
      <c r="B77" s="861"/>
      <c r="C77" s="861"/>
      <c r="D77" s="861"/>
      <c r="E77" s="861"/>
      <c r="F77" s="861"/>
      <c r="G77" s="861"/>
      <c r="H77" s="861"/>
      <c r="I77" s="861"/>
      <c r="J77" s="861"/>
      <c r="K77" s="861"/>
      <c r="L77" s="861"/>
    </row>
    <row r="78" spans="1:12">
      <c r="A78" s="861"/>
      <c r="B78" s="861"/>
      <c r="C78" s="861"/>
      <c r="D78" s="861"/>
      <c r="E78" s="861"/>
      <c r="F78" s="861"/>
      <c r="G78" s="861"/>
      <c r="H78" s="861"/>
      <c r="I78" s="861"/>
      <c r="J78" s="861"/>
      <c r="K78" s="861"/>
      <c r="L78" s="861"/>
    </row>
    <row r="79" spans="1:12">
      <c r="A79" s="861"/>
      <c r="B79" s="861"/>
      <c r="C79" s="861"/>
      <c r="D79" s="861"/>
      <c r="E79" s="861"/>
      <c r="F79" s="861"/>
      <c r="G79" s="861"/>
      <c r="H79" s="861"/>
      <c r="I79" s="861"/>
      <c r="J79" s="861"/>
      <c r="K79" s="861"/>
      <c r="L79" s="861"/>
    </row>
    <row r="80" spans="1:12">
      <c r="A80" s="861"/>
      <c r="B80" s="861"/>
      <c r="C80" s="861"/>
      <c r="D80" s="861"/>
      <c r="E80" s="861"/>
      <c r="F80" s="861"/>
      <c r="G80" s="861"/>
      <c r="H80" s="861"/>
      <c r="I80" s="861"/>
      <c r="J80" s="861"/>
      <c r="K80" s="861"/>
      <c r="L80" s="861"/>
    </row>
    <row r="81" spans="1:12">
      <c r="A81" s="861"/>
      <c r="B81" s="861"/>
      <c r="C81" s="861"/>
      <c r="D81" s="861"/>
      <c r="E81" s="861"/>
      <c r="F81" s="861"/>
      <c r="G81" s="861"/>
      <c r="H81" s="861"/>
      <c r="I81" s="861"/>
      <c r="J81" s="861"/>
      <c r="K81" s="861"/>
      <c r="L81" s="861"/>
    </row>
    <row r="82" spans="1:12">
      <c r="A82" s="861"/>
      <c r="B82" s="861"/>
      <c r="C82" s="861"/>
      <c r="D82" s="861"/>
      <c r="E82" s="861"/>
      <c r="F82" s="861"/>
      <c r="G82" s="861"/>
      <c r="H82" s="861"/>
      <c r="I82" s="861"/>
      <c r="J82" s="861"/>
      <c r="K82" s="861"/>
      <c r="L82" s="861"/>
    </row>
    <row r="83" spans="1:12">
      <c r="A83" s="861"/>
      <c r="B83" s="861"/>
      <c r="C83" s="861"/>
      <c r="D83" s="861"/>
      <c r="E83" s="861"/>
      <c r="F83" s="861"/>
      <c r="G83" s="861"/>
      <c r="H83" s="861"/>
      <c r="I83" s="861"/>
      <c r="J83" s="861"/>
      <c r="K83" s="861"/>
      <c r="L83" s="861"/>
    </row>
    <row r="84" spans="1:12">
      <c r="A84" s="861"/>
      <c r="B84" s="861"/>
      <c r="C84" s="861"/>
      <c r="D84" s="861"/>
      <c r="E84" s="861"/>
      <c r="F84" s="861"/>
      <c r="G84" s="861"/>
      <c r="H84" s="861"/>
      <c r="I84" s="861"/>
      <c r="J84" s="861"/>
      <c r="K84" s="861"/>
      <c r="L84" s="861"/>
    </row>
    <row r="85" spans="1:12">
      <c r="A85" s="861"/>
      <c r="B85" s="861"/>
      <c r="C85" s="861"/>
      <c r="D85" s="861"/>
      <c r="E85" s="861"/>
      <c r="F85" s="861"/>
      <c r="G85" s="861"/>
      <c r="H85" s="861"/>
      <c r="I85" s="861"/>
      <c r="J85" s="861"/>
      <c r="K85" s="861"/>
      <c r="L85" s="861"/>
    </row>
    <row r="86" spans="1:12">
      <c r="A86" s="861"/>
      <c r="B86" s="861"/>
      <c r="C86" s="861"/>
      <c r="D86" s="861"/>
      <c r="E86" s="861"/>
      <c r="F86" s="861"/>
      <c r="G86" s="861"/>
      <c r="H86" s="861"/>
      <c r="I86" s="861"/>
      <c r="J86" s="861"/>
      <c r="K86" s="861"/>
      <c r="L86" s="861"/>
    </row>
    <row r="87" spans="1:12">
      <c r="A87" s="861"/>
      <c r="B87" s="861"/>
      <c r="C87" s="861"/>
      <c r="D87" s="861"/>
      <c r="E87" s="861"/>
      <c r="F87" s="861"/>
      <c r="G87" s="861"/>
      <c r="H87" s="861"/>
      <c r="I87" s="861"/>
      <c r="J87" s="861"/>
      <c r="K87" s="861"/>
      <c r="L87" s="861"/>
    </row>
    <row r="88" spans="1:12">
      <c r="A88" s="861"/>
      <c r="B88" s="861"/>
      <c r="C88" s="861"/>
      <c r="D88" s="861"/>
      <c r="E88" s="861"/>
      <c r="F88" s="861"/>
      <c r="G88" s="861"/>
      <c r="H88" s="861"/>
      <c r="I88" s="861"/>
      <c r="J88" s="861"/>
      <c r="K88" s="861"/>
      <c r="L88" s="861"/>
    </row>
    <row r="89" spans="1:12">
      <c r="A89" s="861"/>
      <c r="B89" s="861"/>
      <c r="C89" s="861"/>
      <c r="D89" s="861"/>
      <c r="E89" s="861"/>
      <c r="F89" s="861"/>
      <c r="G89" s="861"/>
      <c r="H89" s="861"/>
      <c r="I89" s="861"/>
      <c r="J89" s="861"/>
      <c r="K89" s="861"/>
      <c r="L89" s="861"/>
    </row>
    <row r="90" spans="1:12">
      <c r="A90" s="861"/>
      <c r="B90" s="861"/>
      <c r="C90" s="861"/>
      <c r="D90" s="861"/>
      <c r="E90" s="861"/>
      <c r="F90" s="861"/>
      <c r="G90" s="861"/>
      <c r="H90" s="861"/>
      <c r="I90" s="861"/>
      <c r="J90" s="861"/>
      <c r="K90" s="861"/>
      <c r="L90" s="861"/>
    </row>
    <row r="91" spans="1:12">
      <c r="A91" s="861"/>
      <c r="B91" s="861"/>
      <c r="C91" s="861"/>
      <c r="D91" s="861"/>
      <c r="E91" s="861"/>
      <c r="F91" s="861"/>
      <c r="G91" s="861"/>
      <c r="H91" s="861"/>
      <c r="I91" s="861"/>
      <c r="J91" s="861"/>
      <c r="K91" s="861"/>
      <c r="L91" s="861"/>
    </row>
    <row r="92" spans="1:12">
      <c r="A92" s="861"/>
      <c r="B92" s="861"/>
      <c r="C92" s="861"/>
      <c r="D92" s="861"/>
      <c r="E92" s="861"/>
      <c r="F92" s="861"/>
      <c r="G92" s="861"/>
      <c r="H92" s="861"/>
      <c r="I92" s="861"/>
      <c r="J92" s="861"/>
      <c r="K92" s="861"/>
      <c r="L92" s="861"/>
    </row>
    <row r="93" spans="1:12">
      <c r="A93" s="861"/>
      <c r="B93" s="861"/>
      <c r="C93" s="861"/>
      <c r="D93" s="861"/>
      <c r="E93" s="861"/>
      <c r="F93" s="861"/>
      <c r="G93" s="861"/>
      <c r="H93" s="861"/>
      <c r="I93" s="861"/>
      <c r="J93" s="861"/>
      <c r="K93" s="861"/>
      <c r="L93" s="861"/>
    </row>
    <row r="94" spans="1:12">
      <c r="A94" s="861"/>
      <c r="B94" s="861"/>
      <c r="C94" s="861"/>
      <c r="D94" s="861"/>
      <c r="E94" s="861"/>
      <c r="F94" s="861"/>
      <c r="G94" s="861"/>
      <c r="H94" s="861"/>
      <c r="I94" s="861"/>
      <c r="J94" s="861"/>
      <c r="K94" s="861"/>
      <c r="L94" s="861"/>
    </row>
    <row r="95" spans="1:12">
      <c r="A95" s="861"/>
      <c r="B95" s="861"/>
      <c r="C95" s="861"/>
      <c r="D95" s="861"/>
      <c r="E95" s="861"/>
      <c r="F95" s="861"/>
      <c r="G95" s="861"/>
      <c r="H95" s="861"/>
      <c r="I95" s="861"/>
      <c r="J95" s="861"/>
      <c r="K95" s="861"/>
      <c r="L95" s="861"/>
    </row>
    <row r="96" spans="1:12">
      <c r="A96" s="861"/>
      <c r="B96" s="861"/>
      <c r="C96" s="861"/>
      <c r="D96" s="861"/>
      <c r="E96" s="861"/>
      <c r="F96" s="861"/>
      <c r="G96" s="861"/>
      <c r="H96" s="861"/>
      <c r="I96" s="861"/>
      <c r="J96" s="861"/>
      <c r="K96" s="861"/>
      <c r="L96" s="861"/>
    </row>
    <row r="97" spans="1:12">
      <c r="A97" s="861"/>
      <c r="B97" s="861"/>
      <c r="C97" s="861"/>
      <c r="D97" s="861"/>
      <c r="E97" s="861"/>
      <c r="F97" s="861"/>
      <c r="G97" s="861"/>
      <c r="H97" s="861"/>
      <c r="I97" s="861"/>
      <c r="J97" s="861"/>
      <c r="K97" s="861"/>
      <c r="L97" s="861"/>
    </row>
  </sheetData>
  <mergeCells count="2">
    <mergeCell ref="D59:J59"/>
    <mergeCell ref="M15:P15"/>
  </mergeCells>
  <hyperlinks>
    <hyperlink ref="M15" location="'Ratios Introduction'!A1" display="Ratios Introduction Menu" xr:uid="{00000000-0004-0000-4300-000000000000}"/>
  </hyperlinks>
  <printOptions horizontalCentered="1" verticalCentered="1" gridLinesSet="0"/>
  <pageMargins left="0.5" right="0.5" top="1.18" bottom="0.61" header="0.52" footer="0.25"/>
  <pageSetup scale="91"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25601" r:id="rId5" name="Button 1">
              <controlPr defaultSize="0" print="0" autoFill="0" autoPict="0" macro="[0]!PLCOMPARISONS_Button20_Click">
                <anchor moveWithCells="1">
                  <from>
                    <xdr:col>12</xdr:col>
                    <xdr:colOff>104775</xdr:colOff>
                    <xdr:row>9</xdr:row>
                    <xdr:rowOff>180975</xdr:rowOff>
                  </from>
                  <to>
                    <xdr:col>14</xdr:col>
                    <xdr:colOff>304800</xdr:colOff>
                    <xdr:row>11</xdr:row>
                    <xdr:rowOff>142875</xdr:rowOff>
                  </to>
                </anchor>
              </controlPr>
            </control>
          </mc:Choice>
        </mc:AlternateContent>
        <mc:AlternateContent xmlns:mc="http://schemas.openxmlformats.org/markup-compatibility/2006">
          <mc:Choice Requires="x14">
            <control shapeId="3225602" r:id="rId6" name="Button 2">
              <controlPr defaultSize="0" print="0" autoFill="0" autoPict="0" macro="[0]!print_sheet">
                <anchor moveWithCells="1">
                  <from>
                    <xdr:col>12</xdr:col>
                    <xdr:colOff>152400</xdr:colOff>
                    <xdr:row>17</xdr:row>
                    <xdr:rowOff>9525</xdr:rowOff>
                  </from>
                  <to>
                    <xdr:col>14</xdr:col>
                    <xdr:colOff>228600</xdr:colOff>
                    <xdr:row>19</xdr:row>
                    <xdr:rowOff>66675</xdr:rowOff>
                  </to>
                </anchor>
              </controlPr>
            </control>
          </mc:Choice>
        </mc:AlternateContent>
      </controls>
    </mc:Choice>
  </mc:AlternateContent>
</worksheet>
</file>

<file path=xl/worksheets/sheet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400-000000000000}">
  <sheetPr codeName="Sheet97">
    <pageSetUpPr autoPageBreaks="0" fitToPage="1"/>
  </sheetPr>
  <dimension ref="A1:P73"/>
  <sheetViews>
    <sheetView showGridLines="0" showRowColHeaders="0" view="pageLayout" topLeftCell="A7" zoomScaleNormal="90" workbookViewId="0"/>
  </sheetViews>
  <sheetFormatPr defaultColWidth="8" defaultRowHeight="12.75"/>
  <cols>
    <col min="1" max="1" width="0.85546875" style="862" customWidth="1"/>
    <col min="2" max="2" width="26.7109375" style="862" customWidth="1"/>
    <col min="3" max="3" width="3.28515625" style="862" customWidth="1"/>
    <col min="4" max="4" width="31.85546875" style="862" customWidth="1"/>
    <col min="5" max="5" width="10.7109375" style="862" customWidth="1"/>
    <col min="6" max="9" width="11.28515625" style="862" customWidth="1"/>
    <col min="10" max="256" width="8" style="862"/>
    <col min="257" max="257" width="0.85546875" style="862" customWidth="1"/>
    <col min="258" max="258" width="26.7109375" style="862" customWidth="1"/>
    <col min="259" max="259" width="3.28515625" style="862" customWidth="1"/>
    <col min="260" max="260" width="31.85546875" style="862" customWidth="1"/>
    <col min="261" max="261" width="10.7109375" style="862" customWidth="1"/>
    <col min="262" max="265" width="11.28515625" style="862" customWidth="1"/>
    <col min="266" max="512" width="8" style="862"/>
    <col min="513" max="513" width="0.85546875" style="862" customWidth="1"/>
    <col min="514" max="514" width="26.7109375" style="862" customWidth="1"/>
    <col min="515" max="515" width="3.28515625" style="862" customWidth="1"/>
    <col min="516" max="516" width="31.85546875" style="862" customWidth="1"/>
    <col min="517" max="517" width="10.7109375" style="862" customWidth="1"/>
    <col min="518" max="521" width="11.28515625" style="862" customWidth="1"/>
    <col min="522" max="768" width="8" style="862"/>
    <col min="769" max="769" width="0.85546875" style="862" customWidth="1"/>
    <col min="770" max="770" width="26.7109375" style="862" customWidth="1"/>
    <col min="771" max="771" width="3.28515625" style="862" customWidth="1"/>
    <col min="772" max="772" width="31.85546875" style="862" customWidth="1"/>
    <col min="773" max="773" width="10.7109375" style="862" customWidth="1"/>
    <col min="774" max="777" width="11.28515625" style="862" customWidth="1"/>
    <col min="778" max="1024" width="8" style="862"/>
    <col min="1025" max="1025" width="0.85546875" style="862" customWidth="1"/>
    <col min="1026" max="1026" width="26.7109375" style="862" customWidth="1"/>
    <col min="1027" max="1027" width="3.28515625" style="862" customWidth="1"/>
    <col min="1028" max="1028" width="31.85546875" style="862" customWidth="1"/>
    <col min="1029" max="1029" width="10.7109375" style="862" customWidth="1"/>
    <col min="1030" max="1033" width="11.28515625" style="862" customWidth="1"/>
    <col min="1034" max="1280" width="8" style="862"/>
    <col min="1281" max="1281" width="0.85546875" style="862" customWidth="1"/>
    <col min="1282" max="1282" width="26.7109375" style="862" customWidth="1"/>
    <col min="1283" max="1283" width="3.28515625" style="862" customWidth="1"/>
    <col min="1284" max="1284" width="31.85546875" style="862" customWidth="1"/>
    <col min="1285" max="1285" width="10.7109375" style="862" customWidth="1"/>
    <col min="1286" max="1289" width="11.28515625" style="862" customWidth="1"/>
    <col min="1290" max="1536" width="8" style="862"/>
    <col min="1537" max="1537" width="0.85546875" style="862" customWidth="1"/>
    <col min="1538" max="1538" width="26.7109375" style="862" customWidth="1"/>
    <col min="1539" max="1539" width="3.28515625" style="862" customWidth="1"/>
    <col min="1540" max="1540" width="31.85546875" style="862" customWidth="1"/>
    <col min="1541" max="1541" width="10.7109375" style="862" customWidth="1"/>
    <col min="1542" max="1545" width="11.28515625" style="862" customWidth="1"/>
    <col min="1546" max="1792" width="8" style="862"/>
    <col min="1793" max="1793" width="0.85546875" style="862" customWidth="1"/>
    <col min="1794" max="1794" width="26.7109375" style="862" customWidth="1"/>
    <col min="1795" max="1795" width="3.28515625" style="862" customWidth="1"/>
    <col min="1796" max="1796" width="31.85546875" style="862" customWidth="1"/>
    <col min="1797" max="1797" width="10.7109375" style="862" customWidth="1"/>
    <col min="1798" max="1801" width="11.28515625" style="862" customWidth="1"/>
    <col min="1802" max="2048" width="8" style="862"/>
    <col min="2049" max="2049" width="0.85546875" style="862" customWidth="1"/>
    <col min="2050" max="2050" width="26.7109375" style="862" customWidth="1"/>
    <col min="2051" max="2051" width="3.28515625" style="862" customWidth="1"/>
    <col min="2052" max="2052" width="31.85546875" style="862" customWidth="1"/>
    <col min="2053" max="2053" width="10.7109375" style="862" customWidth="1"/>
    <col min="2054" max="2057" width="11.28515625" style="862" customWidth="1"/>
    <col min="2058" max="2304" width="8" style="862"/>
    <col min="2305" max="2305" width="0.85546875" style="862" customWidth="1"/>
    <col min="2306" max="2306" width="26.7109375" style="862" customWidth="1"/>
    <col min="2307" max="2307" width="3.28515625" style="862" customWidth="1"/>
    <col min="2308" max="2308" width="31.85546875" style="862" customWidth="1"/>
    <col min="2309" max="2309" width="10.7109375" style="862" customWidth="1"/>
    <col min="2310" max="2313" width="11.28515625" style="862" customWidth="1"/>
    <col min="2314" max="2560" width="8" style="862"/>
    <col min="2561" max="2561" width="0.85546875" style="862" customWidth="1"/>
    <col min="2562" max="2562" width="26.7109375" style="862" customWidth="1"/>
    <col min="2563" max="2563" width="3.28515625" style="862" customWidth="1"/>
    <col min="2564" max="2564" width="31.85546875" style="862" customWidth="1"/>
    <col min="2565" max="2565" width="10.7109375" style="862" customWidth="1"/>
    <col min="2566" max="2569" width="11.28515625" style="862" customWidth="1"/>
    <col min="2570" max="2816" width="8" style="862"/>
    <col min="2817" max="2817" width="0.85546875" style="862" customWidth="1"/>
    <col min="2818" max="2818" width="26.7109375" style="862" customWidth="1"/>
    <col min="2819" max="2819" width="3.28515625" style="862" customWidth="1"/>
    <col min="2820" max="2820" width="31.85546875" style="862" customWidth="1"/>
    <col min="2821" max="2821" width="10.7109375" style="862" customWidth="1"/>
    <col min="2822" max="2825" width="11.28515625" style="862" customWidth="1"/>
    <col min="2826" max="3072" width="8" style="862"/>
    <col min="3073" max="3073" width="0.85546875" style="862" customWidth="1"/>
    <col min="3074" max="3074" width="26.7109375" style="862" customWidth="1"/>
    <col min="3075" max="3075" width="3.28515625" style="862" customWidth="1"/>
    <col min="3076" max="3076" width="31.85546875" style="862" customWidth="1"/>
    <col min="3077" max="3077" width="10.7109375" style="862" customWidth="1"/>
    <col min="3078" max="3081" width="11.28515625" style="862" customWidth="1"/>
    <col min="3082" max="3328" width="8" style="862"/>
    <col min="3329" max="3329" width="0.85546875" style="862" customWidth="1"/>
    <col min="3330" max="3330" width="26.7109375" style="862" customWidth="1"/>
    <col min="3331" max="3331" width="3.28515625" style="862" customWidth="1"/>
    <col min="3332" max="3332" width="31.85546875" style="862" customWidth="1"/>
    <col min="3333" max="3333" width="10.7109375" style="862" customWidth="1"/>
    <col min="3334" max="3337" width="11.28515625" style="862" customWidth="1"/>
    <col min="3338" max="3584" width="8" style="862"/>
    <col min="3585" max="3585" width="0.85546875" style="862" customWidth="1"/>
    <col min="3586" max="3586" width="26.7109375" style="862" customWidth="1"/>
    <col min="3587" max="3587" width="3.28515625" style="862" customWidth="1"/>
    <col min="3588" max="3588" width="31.85546875" style="862" customWidth="1"/>
    <col min="3589" max="3589" width="10.7109375" style="862" customWidth="1"/>
    <col min="3590" max="3593" width="11.28515625" style="862" customWidth="1"/>
    <col min="3594" max="3840" width="8" style="862"/>
    <col min="3841" max="3841" width="0.85546875" style="862" customWidth="1"/>
    <col min="3842" max="3842" width="26.7109375" style="862" customWidth="1"/>
    <col min="3843" max="3843" width="3.28515625" style="862" customWidth="1"/>
    <col min="3844" max="3844" width="31.85546875" style="862" customWidth="1"/>
    <col min="3845" max="3845" width="10.7109375" style="862" customWidth="1"/>
    <col min="3846" max="3849" width="11.28515625" style="862" customWidth="1"/>
    <col min="3850" max="4096" width="8" style="862"/>
    <col min="4097" max="4097" width="0.85546875" style="862" customWidth="1"/>
    <col min="4098" max="4098" width="26.7109375" style="862" customWidth="1"/>
    <col min="4099" max="4099" width="3.28515625" style="862" customWidth="1"/>
    <col min="4100" max="4100" width="31.85546875" style="862" customWidth="1"/>
    <col min="4101" max="4101" width="10.7109375" style="862" customWidth="1"/>
    <col min="4102" max="4105" width="11.28515625" style="862" customWidth="1"/>
    <col min="4106" max="4352" width="8" style="862"/>
    <col min="4353" max="4353" width="0.85546875" style="862" customWidth="1"/>
    <col min="4354" max="4354" width="26.7109375" style="862" customWidth="1"/>
    <col min="4355" max="4355" width="3.28515625" style="862" customWidth="1"/>
    <col min="4356" max="4356" width="31.85546875" style="862" customWidth="1"/>
    <col min="4357" max="4357" width="10.7109375" style="862" customWidth="1"/>
    <col min="4358" max="4361" width="11.28515625" style="862" customWidth="1"/>
    <col min="4362" max="4608" width="8" style="862"/>
    <col min="4609" max="4609" width="0.85546875" style="862" customWidth="1"/>
    <col min="4610" max="4610" width="26.7109375" style="862" customWidth="1"/>
    <col min="4611" max="4611" width="3.28515625" style="862" customWidth="1"/>
    <col min="4612" max="4612" width="31.85546875" style="862" customWidth="1"/>
    <col min="4613" max="4613" width="10.7109375" style="862" customWidth="1"/>
    <col min="4614" max="4617" width="11.28515625" style="862" customWidth="1"/>
    <col min="4618" max="4864" width="8" style="862"/>
    <col min="4865" max="4865" width="0.85546875" style="862" customWidth="1"/>
    <col min="4866" max="4866" width="26.7109375" style="862" customWidth="1"/>
    <col min="4867" max="4867" width="3.28515625" style="862" customWidth="1"/>
    <col min="4868" max="4868" width="31.85546875" style="862" customWidth="1"/>
    <col min="4869" max="4869" width="10.7109375" style="862" customWidth="1"/>
    <col min="4870" max="4873" width="11.28515625" style="862" customWidth="1"/>
    <col min="4874" max="5120" width="8" style="862"/>
    <col min="5121" max="5121" width="0.85546875" style="862" customWidth="1"/>
    <col min="5122" max="5122" width="26.7109375" style="862" customWidth="1"/>
    <col min="5123" max="5123" width="3.28515625" style="862" customWidth="1"/>
    <col min="5124" max="5124" width="31.85546875" style="862" customWidth="1"/>
    <col min="5125" max="5125" width="10.7109375" style="862" customWidth="1"/>
    <col min="5126" max="5129" width="11.28515625" style="862" customWidth="1"/>
    <col min="5130" max="5376" width="8" style="862"/>
    <col min="5377" max="5377" width="0.85546875" style="862" customWidth="1"/>
    <col min="5378" max="5378" width="26.7109375" style="862" customWidth="1"/>
    <col min="5379" max="5379" width="3.28515625" style="862" customWidth="1"/>
    <col min="5380" max="5380" width="31.85546875" style="862" customWidth="1"/>
    <col min="5381" max="5381" width="10.7109375" style="862" customWidth="1"/>
    <col min="5382" max="5385" width="11.28515625" style="862" customWidth="1"/>
    <col min="5386" max="5632" width="8" style="862"/>
    <col min="5633" max="5633" width="0.85546875" style="862" customWidth="1"/>
    <col min="5634" max="5634" width="26.7109375" style="862" customWidth="1"/>
    <col min="5635" max="5635" width="3.28515625" style="862" customWidth="1"/>
    <col min="5636" max="5636" width="31.85546875" style="862" customWidth="1"/>
    <col min="5637" max="5637" width="10.7109375" style="862" customWidth="1"/>
    <col min="5638" max="5641" width="11.28515625" style="862" customWidth="1"/>
    <col min="5642" max="5888" width="8" style="862"/>
    <col min="5889" max="5889" width="0.85546875" style="862" customWidth="1"/>
    <col min="5890" max="5890" width="26.7109375" style="862" customWidth="1"/>
    <col min="5891" max="5891" width="3.28515625" style="862" customWidth="1"/>
    <col min="5892" max="5892" width="31.85546875" style="862" customWidth="1"/>
    <col min="5893" max="5893" width="10.7109375" style="862" customWidth="1"/>
    <col min="5894" max="5897" width="11.28515625" style="862" customWidth="1"/>
    <col min="5898" max="6144" width="8" style="862"/>
    <col min="6145" max="6145" width="0.85546875" style="862" customWidth="1"/>
    <col min="6146" max="6146" width="26.7109375" style="862" customWidth="1"/>
    <col min="6147" max="6147" width="3.28515625" style="862" customWidth="1"/>
    <col min="6148" max="6148" width="31.85546875" style="862" customWidth="1"/>
    <col min="6149" max="6149" width="10.7109375" style="862" customWidth="1"/>
    <col min="6150" max="6153" width="11.28515625" style="862" customWidth="1"/>
    <col min="6154" max="6400" width="8" style="862"/>
    <col min="6401" max="6401" width="0.85546875" style="862" customWidth="1"/>
    <col min="6402" max="6402" width="26.7109375" style="862" customWidth="1"/>
    <col min="6403" max="6403" width="3.28515625" style="862" customWidth="1"/>
    <col min="6404" max="6404" width="31.85546875" style="862" customWidth="1"/>
    <col min="6405" max="6405" width="10.7109375" style="862" customWidth="1"/>
    <col min="6406" max="6409" width="11.28515625" style="862" customWidth="1"/>
    <col min="6410" max="6656" width="8" style="862"/>
    <col min="6657" max="6657" width="0.85546875" style="862" customWidth="1"/>
    <col min="6658" max="6658" width="26.7109375" style="862" customWidth="1"/>
    <col min="6659" max="6659" width="3.28515625" style="862" customWidth="1"/>
    <col min="6660" max="6660" width="31.85546875" style="862" customWidth="1"/>
    <col min="6661" max="6661" width="10.7109375" style="862" customWidth="1"/>
    <col min="6662" max="6665" width="11.28515625" style="862" customWidth="1"/>
    <col min="6666" max="6912" width="8" style="862"/>
    <col min="6913" max="6913" width="0.85546875" style="862" customWidth="1"/>
    <col min="6914" max="6914" width="26.7109375" style="862" customWidth="1"/>
    <col min="6915" max="6915" width="3.28515625" style="862" customWidth="1"/>
    <col min="6916" max="6916" width="31.85546875" style="862" customWidth="1"/>
    <col min="6917" max="6917" width="10.7109375" style="862" customWidth="1"/>
    <col min="6918" max="6921" width="11.28515625" style="862" customWidth="1"/>
    <col min="6922" max="7168" width="8" style="862"/>
    <col min="7169" max="7169" width="0.85546875" style="862" customWidth="1"/>
    <col min="7170" max="7170" width="26.7109375" style="862" customWidth="1"/>
    <col min="7171" max="7171" width="3.28515625" style="862" customWidth="1"/>
    <col min="7172" max="7172" width="31.85546875" style="862" customWidth="1"/>
    <col min="7173" max="7173" width="10.7109375" style="862" customWidth="1"/>
    <col min="7174" max="7177" width="11.28515625" style="862" customWidth="1"/>
    <col min="7178" max="7424" width="8" style="862"/>
    <col min="7425" max="7425" width="0.85546875" style="862" customWidth="1"/>
    <col min="7426" max="7426" width="26.7109375" style="862" customWidth="1"/>
    <col min="7427" max="7427" width="3.28515625" style="862" customWidth="1"/>
    <col min="7428" max="7428" width="31.85546875" style="862" customWidth="1"/>
    <col min="7429" max="7429" width="10.7109375" style="862" customWidth="1"/>
    <col min="7430" max="7433" width="11.28515625" style="862" customWidth="1"/>
    <col min="7434" max="7680" width="8" style="862"/>
    <col min="7681" max="7681" width="0.85546875" style="862" customWidth="1"/>
    <col min="7682" max="7682" width="26.7109375" style="862" customWidth="1"/>
    <col min="7683" max="7683" width="3.28515625" style="862" customWidth="1"/>
    <col min="7684" max="7684" width="31.85546875" style="862" customWidth="1"/>
    <col min="7685" max="7685" width="10.7109375" style="862" customWidth="1"/>
    <col min="7686" max="7689" width="11.28515625" style="862" customWidth="1"/>
    <col min="7690" max="7936" width="8" style="862"/>
    <col min="7937" max="7937" width="0.85546875" style="862" customWidth="1"/>
    <col min="7938" max="7938" width="26.7109375" style="862" customWidth="1"/>
    <col min="7939" max="7939" width="3.28515625" style="862" customWidth="1"/>
    <col min="7940" max="7940" width="31.85546875" style="862" customWidth="1"/>
    <col min="7941" max="7941" width="10.7109375" style="862" customWidth="1"/>
    <col min="7942" max="7945" width="11.28515625" style="862" customWidth="1"/>
    <col min="7946" max="8192" width="8" style="862"/>
    <col min="8193" max="8193" width="0.85546875" style="862" customWidth="1"/>
    <col min="8194" max="8194" width="26.7109375" style="862" customWidth="1"/>
    <col min="8195" max="8195" width="3.28515625" style="862" customWidth="1"/>
    <col min="8196" max="8196" width="31.85546875" style="862" customWidth="1"/>
    <col min="8197" max="8197" width="10.7109375" style="862" customWidth="1"/>
    <col min="8198" max="8201" width="11.28515625" style="862" customWidth="1"/>
    <col min="8202" max="8448" width="8" style="862"/>
    <col min="8449" max="8449" width="0.85546875" style="862" customWidth="1"/>
    <col min="8450" max="8450" width="26.7109375" style="862" customWidth="1"/>
    <col min="8451" max="8451" width="3.28515625" style="862" customWidth="1"/>
    <col min="8452" max="8452" width="31.85546875" style="862" customWidth="1"/>
    <col min="8453" max="8453" width="10.7109375" style="862" customWidth="1"/>
    <col min="8454" max="8457" width="11.28515625" style="862" customWidth="1"/>
    <col min="8458" max="8704" width="8" style="862"/>
    <col min="8705" max="8705" width="0.85546875" style="862" customWidth="1"/>
    <col min="8706" max="8706" width="26.7109375" style="862" customWidth="1"/>
    <col min="8707" max="8707" width="3.28515625" style="862" customWidth="1"/>
    <col min="8708" max="8708" width="31.85546875" style="862" customWidth="1"/>
    <col min="8709" max="8709" width="10.7109375" style="862" customWidth="1"/>
    <col min="8710" max="8713" width="11.28515625" style="862" customWidth="1"/>
    <col min="8714" max="8960" width="8" style="862"/>
    <col min="8961" max="8961" width="0.85546875" style="862" customWidth="1"/>
    <col min="8962" max="8962" width="26.7109375" style="862" customWidth="1"/>
    <col min="8963" max="8963" width="3.28515625" style="862" customWidth="1"/>
    <col min="8964" max="8964" width="31.85546875" style="862" customWidth="1"/>
    <col min="8965" max="8965" width="10.7109375" style="862" customWidth="1"/>
    <col min="8966" max="8969" width="11.28515625" style="862" customWidth="1"/>
    <col min="8970" max="9216" width="8" style="862"/>
    <col min="9217" max="9217" width="0.85546875" style="862" customWidth="1"/>
    <col min="9218" max="9218" width="26.7109375" style="862" customWidth="1"/>
    <col min="9219" max="9219" width="3.28515625" style="862" customWidth="1"/>
    <col min="9220" max="9220" width="31.85546875" style="862" customWidth="1"/>
    <col min="9221" max="9221" width="10.7109375" style="862" customWidth="1"/>
    <col min="9222" max="9225" width="11.28515625" style="862" customWidth="1"/>
    <col min="9226" max="9472" width="8" style="862"/>
    <col min="9473" max="9473" width="0.85546875" style="862" customWidth="1"/>
    <col min="9474" max="9474" width="26.7109375" style="862" customWidth="1"/>
    <col min="9475" max="9475" width="3.28515625" style="862" customWidth="1"/>
    <col min="9476" max="9476" width="31.85546875" style="862" customWidth="1"/>
    <col min="9477" max="9477" width="10.7109375" style="862" customWidth="1"/>
    <col min="9478" max="9481" width="11.28515625" style="862" customWidth="1"/>
    <col min="9482" max="9728" width="8" style="862"/>
    <col min="9729" max="9729" width="0.85546875" style="862" customWidth="1"/>
    <col min="9730" max="9730" width="26.7109375" style="862" customWidth="1"/>
    <col min="9731" max="9731" width="3.28515625" style="862" customWidth="1"/>
    <col min="9732" max="9732" width="31.85546875" style="862" customWidth="1"/>
    <col min="9733" max="9733" width="10.7109375" style="862" customWidth="1"/>
    <col min="9734" max="9737" width="11.28515625" style="862" customWidth="1"/>
    <col min="9738" max="9984" width="8" style="862"/>
    <col min="9985" max="9985" width="0.85546875" style="862" customWidth="1"/>
    <col min="9986" max="9986" width="26.7109375" style="862" customWidth="1"/>
    <col min="9987" max="9987" width="3.28515625" style="862" customWidth="1"/>
    <col min="9988" max="9988" width="31.85546875" style="862" customWidth="1"/>
    <col min="9989" max="9989" width="10.7109375" style="862" customWidth="1"/>
    <col min="9990" max="9993" width="11.28515625" style="862" customWidth="1"/>
    <col min="9994" max="10240" width="8" style="862"/>
    <col min="10241" max="10241" width="0.85546875" style="862" customWidth="1"/>
    <col min="10242" max="10242" width="26.7109375" style="862" customWidth="1"/>
    <col min="10243" max="10243" width="3.28515625" style="862" customWidth="1"/>
    <col min="10244" max="10244" width="31.85546875" style="862" customWidth="1"/>
    <col min="10245" max="10245" width="10.7109375" style="862" customWidth="1"/>
    <col min="10246" max="10249" width="11.28515625" style="862" customWidth="1"/>
    <col min="10250" max="10496" width="8" style="862"/>
    <col min="10497" max="10497" width="0.85546875" style="862" customWidth="1"/>
    <col min="10498" max="10498" width="26.7109375" style="862" customWidth="1"/>
    <col min="10499" max="10499" width="3.28515625" style="862" customWidth="1"/>
    <col min="10500" max="10500" width="31.85546875" style="862" customWidth="1"/>
    <col min="10501" max="10501" width="10.7109375" style="862" customWidth="1"/>
    <col min="10502" max="10505" width="11.28515625" style="862" customWidth="1"/>
    <col min="10506" max="10752" width="8" style="862"/>
    <col min="10753" max="10753" width="0.85546875" style="862" customWidth="1"/>
    <col min="10754" max="10754" width="26.7109375" style="862" customWidth="1"/>
    <col min="10755" max="10755" width="3.28515625" style="862" customWidth="1"/>
    <col min="10756" max="10756" width="31.85546875" style="862" customWidth="1"/>
    <col min="10757" max="10757" width="10.7109375" style="862" customWidth="1"/>
    <col min="10758" max="10761" width="11.28515625" style="862" customWidth="1"/>
    <col min="10762" max="11008" width="8" style="862"/>
    <col min="11009" max="11009" width="0.85546875" style="862" customWidth="1"/>
    <col min="11010" max="11010" width="26.7109375" style="862" customWidth="1"/>
    <col min="11011" max="11011" width="3.28515625" style="862" customWidth="1"/>
    <col min="11012" max="11012" width="31.85546875" style="862" customWidth="1"/>
    <col min="11013" max="11013" width="10.7109375" style="862" customWidth="1"/>
    <col min="11014" max="11017" width="11.28515625" style="862" customWidth="1"/>
    <col min="11018" max="11264" width="8" style="862"/>
    <col min="11265" max="11265" width="0.85546875" style="862" customWidth="1"/>
    <col min="11266" max="11266" width="26.7109375" style="862" customWidth="1"/>
    <col min="11267" max="11267" width="3.28515625" style="862" customWidth="1"/>
    <col min="11268" max="11268" width="31.85546875" style="862" customWidth="1"/>
    <col min="11269" max="11269" width="10.7109375" style="862" customWidth="1"/>
    <col min="11270" max="11273" width="11.28515625" style="862" customWidth="1"/>
    <col min="11274" max="11520" width="8" style="862"/>
    <col min="11521" max="11521" width="0.85546875" style="862" customWidth="1"/>
    <col min="11522" max="11522" width="26.7109375" style="862" customWidth="1"/>
    <col min="11523" max="11523" width="3.28515625" style="862" customWidth="1"/>
    <col min="11524" max="11524" width="31.85546875" style="862" customWidth="1"/>
    <col min="11525" max="11525" width="10.7109375" style="862" customWidth="1"/>
    <col min="11526" max="11529" width="11.28515625" style="862" customWidth="1"/>
    <col min="11530" max="11776" width="8" style="862"/>
    <col min="11777" max="11777" width="0.85546875" style="862" customWidth="1"/>
    <col min="11778" max="11778" width="26.7109375" style="862" customWidth="1"/>
    <col min="11779" max="11779" width="3.28515625" style="862" customWidth="1"/>
    <col min="11780" max="11780" width="31.85546875" style="862" customWidth="1"/>
    <col min="11781" max="11781" width="10.7109375" style="862" customWidth="1"/>
    <col min="11782" max="11785" width="11.28515625" style="862" customWidth="1"/>
    <col min="11786" max="12032" width="8" style="862"/>
    <col min="12033" max="12033" width="0.85546875" style="862" customWidth="1"/>
    <col min="12034" max="12034" width="26.7109375" style="862" customWidth="1"/>
    <col min="12035" max="12035" width="3.28515625" style="862" customWidth="1"/>
    <col min="12036" max="12036" width="31.85546875" style="862" customWidth="1"/>
    <col min="12037" max="12037" width="10.7109375" style="862" customWidth="1"/>
    <col min="12038" max="12041" width="11.28515625" style="862" customWidth="1"/>
    <col min="12042" max="12288" width="8" style="862"/>
    <col min="12289" max="12289" width="0.85546875" style="862" customWidth="1"/>
    <col min="12290" max="12290" width="26.7109375" style="862" customWidth="1"/>
    <col min="12291" max="12291" width="3.28515625" style="862" customWidth="1"/>
    <col min="12292" max="12292" width="31.85546875" style="862" customWidth="1"/>
    <col min="12293" max="12293" width="10.7109375" style="862" customWidth="1"/>
    <col min="12294" max="12297" width="11.28515625" style="862" customWidth="1"/>
    <col min="12298" max="12544" width="8" style="862"/>
    <col min="12545" max="12545" width="0.85546875" style="862" customWidth="1"/>
    <col min="12546" max="12546" width="26.7109375" style="862" customWidth="1"/>
    <col min="12547" max="12547" width="3.28515625" style="862" customWidth="1"/>
    <col min="12548" max="12548" width="31.85546875" style="862" customWidth="1"/>
    <col min="12549" max="12549" width="10.7109375" style="862" customWidth="1"/>
    <col min="12550" max="12553" width="11.28515625" style="862" customWidth="1"/>
    <col min="12554" max="12800" width="8" style="862"/>
    <col min="12801" max="12801" width="0.85546875" style="862" customWidth="1"/>
    <col min="12802" max="12802" width="26.7109375" style="862" customWidth="1"/>
    <col min="12803" max="12803" width="3.28515625" style="862" customWidth="1"/>
    <col min="12804" max="12804" width="31.85546875" style="862" customWidth="1"/>
    <col min="12805" max="12805" width="10.7109375" style="862" customWidth="1"/>
    <col min="12806" max="12809" width="11.28515625" style="862" customWidth="1"/>
    <col min="12810" max="13056" width="8" style="862"/>
    <col min="13057" max="13057" width="0.85546875" style="862" customWidth="1"/>
    <col min="13058" max="13058" width="26.7109375" style="862" customWidth="1"/>
    <col min="13059" max="13059" width="3.28515625" style="862" customWidth="1"/>
    <col min="13060" max="13060" width="31.85546875" style="862" customWidth="1"/>
    <col min="13061" max="13061" width="10.7109375" style="862" customWidth="1"/>
    <col min="13062" max="13065" width="11.28515625" style="862" customWidth="1"/>
    <col min="13066" max="13312" width="8" style="862"/>
    <col min="13313" max="13313" width="0.85546875" style="862" customWidth="1"/>
    <col min="13314" max="13314" width="26.7109375" style="862" customWidth="1"/>
    <col min="13315" max="13315" width="3.28515625" style="862" customWidth="1"/>
    <col min="13316" max="13316" width="31.85546875" style="862" customWidth="1"/>
    <col min="13317" max="13317" width="10.7109375" style="862" customWidth="1"/>
    <col min="13318" max="13321" width="11.28515625" style="862" customWidth="1"/>
    <col min="13322" max="13568" width="8" style="862"/>
    <col min="13569" max="13569" width="0.85546875" style="862" customWidth="1"/>
    <col min="13570" max="13570" width="26.7109375" style="862" customWidth="1"/>
    <col min="13571" max="13571" width="3.28515625" style="862" customWidth="1"/>
    <col min="13572" max="13572" width="31.85546875" style="862" customWidth="1"/>
    <col min="13573" max="13573" width="10.7109375" style="862" customWidth="1"/>
    <col min="13574" max="13577" width="11.28515625" style="862" customWidth="1"/>
    <col min="13578" max="13824" width="8" style="862"/>
    <col min="13825" max="13825" width="0.85546875" style="862" customWidth="1"/>
    <col min="13826" max="13826" width="26.7109375" style="862" customWidth="1"/>
    <col min="13827" max="13827" width="3.28515625" style="862" customWidth="1"/>
    <col min="13828" max="13828" width="31.85546875" style="862" customWidth="1"/>
    <col min="13829" max="13829" width="10.7109375" style="862" customWidth="1"/>
    <col min="13830" max="13833" width="11.28515625" style="862" customWidth="1"/>
    <col min="13834" max="14080" width="8" style="862"/>
    <col min="14081" max="14081" width="0.85546875" style="862" customWidth="1"/>
    <col min="14082" max="14082" width="26.7109375" style="862" customWidth="1"/>
    <col min="14083" max="14083" width="3.28515625" style="862" customWidth="1"/>
    <col min="14084" max="14084" width="31.85546875" style="862" customWidth="1"/>
    <col min="14085" max="14085" width="10.7109375" style="862" customWidth="1"/>
    <col min="14086" max="14089" width="11.28515625" style="862" customWidth="1"/>
    <col min="14090" max="14336" width="8" style="862"/>
    <col min="14337" max="14337" width="0.85546875" style="862" customWidth="1"/>
    <col min="14338" max="14338" width="26.7109375" style="862" customWidth="1"/>
    <col min="14339" max="14339" width="3.28515625" style="862" customWidth="1"/>
    <col min="14340" max="14340" width="31.85546875" style="862" customWidth="1"/>
    <col min="14341" max="14341" width="10.7109375" style="862" customWidth="1"/>
    <col min="14342" max="14345" width="11.28515625" style="862" customWidth="1"/>
    <col min="14346" max="14592" width="8" style="862"/>
    <col min="14593" max="14593" width="0.85546875" style="862" customWidth="1"/>
    <col min="14594" max="14594" width="26.7109375" style="862" customWidth="1"/>
    <col min="14595" max="14595" width="3.28515625" style="862" customWidth="1"/>
    <col min="14596" max="14596" width="31.85546875" style="862" customWidth="1"/>
    <col min="14597" max="14597" width="10.7109375" style="862" customWidth="1"/>
    <col min="14598" max="14601" width="11.28515625" style="862" customWidth="1"/>
    <col min="14602" max="14848" width="8" style="862"/>
    <col min="14849" max="14849" width="0.85546875" style="862" customWidth="1"/>
    <col min="14850" max="14850" width="26.7109375" style="862" customWidth="1"/>
    <col min="14851" max="14851" width="3.28515625" style="862" customWidth="1"/>
    <col min="14852" max="14852" width="31.85546875" style="862" customWidth="1"/>
    <col min="14853" max="14853" width="10.7109375" style="862" customWidth="1"/>
    <col min="14854" max="14857" width="11.28515625" style="862" customWidth="1"/>
    <col min="14858" max="15104" width="8" style="862"/>
    <col min="15105" max="15105" width="0.85546875" style="862" customWidth="1"/>
    <col min="15106" max="15106" width="26.7109375" style="862" customWidth="1"/>
    <col min="15107" max="15107" width="3.28515625" style="862" customWidth="1"/>
    <col min="15108" max="15108" width="31.85546875" style="862" customWidth="1"/>
    <col min="15109" max="15109" width="10.7109375" style="862" customWidth="1"/>
    <col min="15110" max="15113" width="11.28515625" style="862" customWidth="1"/>
    <col min="15114" max="15360" width="8" style="862"/>
    <col min="15361" max="15361" width="0.85546875" style="862" customWidth="1"/>
    <col min="15362" max="15362" width="26.7109375" style="862" customWidth="1"/>
    <col min="15363" max="15363" width="3.28515625" style="862" customWidth="1"/>
    <col min="15364" max="15364" width="31.85546875" style="862" customWidth="1"/>
    <col min="15365" max="15365" width="10.7109375" style="862" customWidth="1"/>
    <col min="15366" max="15369" width="11.28515625" style="862" customWidth="1"/>
    <col min="15370" max="15616" width="8" style="862"/>
    <col min="15617" max="15617" width="0.85546875" style="862" customWidth="1"/>
    <col min="15618" max="15618" width="26.7109375" style="862" customWidth="1"/>
    <col min="15619" max="15619" width="3.28515625" style="862" customWidth="1"/>
    <col min="15620" max="15620" width="31.85546875" style="862" customWidth="1"/>
    <col min="15621" max="15621" width="10.7109375" style="862" customWidth="1"/>
    <col min="15622" max="15625" width="11.28515625" style="862" customWidth="1"/>
    <col min="15626" max="15872" width="8" style="862"/>
    <col min="15873" max="15873" width="0.85546875" style="862" customWidth="1"/>
    <col min="15874" max="15874" width="26.7109375" style="862" customWidth="1"/>
    <col min="15875" max="15875" width="3.28515625" style="862" customWidth="1"/>
    <col min="15876" max="15876" width="31.85546875" style="862" customWidth="1"/>
    <col min="15877" max="15877" width="10.7109375" style="862" customWidth="1"/>
    <col min="15878" max="15881" width="11.28515625" style="862" customWidth="1"/>
    <col min="15882" max="16128" width="8" style="862"/>
    <col min="16129" max="16129" width="0.85546875" style="862" customWidth="1"/>
    <col min="16130" max="16130" width="26.7109375" style="862" customWidth="1"/>
    <col min="16131" max="16131" width="3.28515625" style="862" customWidth="1"/>
    <col min="16132" max="16132" width="31.85546875" style="862" customWidth="1"/>
    <col min="16133" max="16133" width="10.7109375" style="862" customWidth="1"/>
    <col min="16134" max="16137" width="11.28515625" style="862" customWidth="1"/>
    <col min="16138" max="16384" width="8" style="862"/>
  </cols>
  <sheetData>
    <row r="1" spans="1:16" ht="3.75" customHeight="1">
      <c r="A1" s="861"/>
      <c r="B1" s="861"/>
      <c r="C1" s="861"/>
      <c r="D1" s="861"/>
      <c r="E1" s="861"/>
      <c r="F1" s="861"/>
      <c r="G1" s="861"/>
      <c r="H1" s="861"/>
      <c r="I1" s="861"/>
      <c r="J1" s="861"/>
      <c r="K1" s="861"/>
      <c r="L1" s="861"/>
    </row>
    <row r="2" spans="1:16" ht="33.75" customHeight="1" thickBot="1">
      <c r="A2" s="861"/>
      <c r="B2" s="861"/>
      <c r="C2" s="863"/>
      <c r="D2" s="863"/>
      <c r="E2" s="863"/>
      <c r="F2" s="863"/>
      <c r="G2" s="863"/>
      <c r="H2" s="863"/>
      <c r="I2" s="863"/>
      <c r="J2" s="863"/>
      <c r="K2" s="863"/>
      <c r="L2" s="861"/>
    </row>
    <row r="3" spans="1:16" ht="13.5" thickTop="1">
      <c r="A3" s="861"/>
      <c r="B3" s="864"/>
      <c r="C3" s="865"/>
      <c r="D3" s="865"/>
      <c r="E3" s="865"/>
      <c r="F3" s="865"/>
      <c r="G3" s="865"/>
      <c r="H3" s="865"/>
      <c r="I3" s="865"/>
      <c r="J3" s="865"/>
      <c r="K3" s="865"/>
      <c r="L3" s="866"/>
    </row>
    <row r="4" spans="1:16" ht="15.75">
      <c r="A4" s="861"/>
      <c r="B4" s="864"/>
      <c r="C4" s="865"/>
      <c r="D4" s="867"/>
      <c r="E4" s="865"/>
      <c r="F4" s="865"/>
      <c r="G4" s="865"/>
      <c r="H4" s="865"/>
      <c r="I4" s="865"/>
      <c r="J4" s="865"/>
      <c r="K4" s="865"/>
      <c r="L4" s="866"/>
    </row>
    <row r="5" spans="1:16" ht="20.25">
      <c r="A5" s="861"/>
      <c r="B5" s="864"/>
      <c r="C5" s="865"/>
      <c r="D5" s="868"/>
      <c r="E5" s="869"/>
      <c r="F5" s="865"/>
      <c r="G5" s="865"/>
      <c r="H5" s="865"/>
      <c r="I5" s="865"/>
      <c r="J5" s="865"/>
      <c r="K5" s="865"/>
      <c r="L5" s="866"/>
    </row>
    <row r="6" spans="1:16">
      <c r="A6" s="861"/>
      <c r="B6" s="864"/>
      <c r="C6" s="865"/>
      <c r="D6" s="870"/>
      <c r="E6" s="869"/>
      <c r="F6" s="871"/>
      <c r="G6" s="865"/>
      <c r="H6" s="865"/>
      <c r="I6" s="865"/>
      <c r="J6" s="865"/>
      <c r="K6" s="865"/>
      <c r="L6" s="866"/>
    </row>
    <row r="7" spans="1:16">
      <c r="A7" s="861"/>
      <c r="B7" s="864"/>
      <c r="C7" s="865"/>
      <c r="D7" s="870"/>
      <c r="E7" s="865"/>
      <c r="F7" s="865"/>
      <c r="G7" s="865"/>
      <c r="H7" s="865"/>
      <c r="I7" s="865"/>
      <c r="J7" s="865"/>
      <c r="K7" s="865"/>
      <c r="L7" s="866"/>
    </row>
    <row r="8" spans="1:16">
      <c r="A8" s="861"/>
      <c r="B8" s="864"/>
      <c r="C8" s="865"/>
      <c r="D8" s="870"/>
      <c r="E8" s="865"/>
      <c r="F8" s="865"/>
      <c r="G8" s="865"/>
      <c r="H8" s="865"/>
      <c r="I8" s="865"/>
      <c r="J8" s="865"/>
      <c r="K8" s="865"/>
      <c r="L8" s="866"/>
    </row>
    <row r="9" spans="1:16" ht="18">
      <c r="A9" s="861"/>
      <c r="B9" s="864"/>
      <c r="C9" s="865"/>
      <c r="D9" s="870"/>
      <c r="E9" s="894" t="str">
        <f>REPT('BASIC CLIENT INFO'!B1,1)</f>
        <v/>
      </c>
      <c r="F9" s="865"/>
      <c r="G9" s="865"/>
      <c r="H9" s="865"/>
      <c r="I9" s="865"/>
      <c r="J9" s="865"/>
      <c r="K9" s="865"/>
      <c r="L9" s="866"/>
    </row>
    <row r="10" spans="1:16" ht="18">
      <c r="A10" s="861"/>
      <c r="B10" s="864"/>
      <c r="C10" s="865"/>
      <c r="D10" s="870"/>
      <c r="E10" s="894" t="str">
        <f>REPT('BASIC CLIENT INFO'!B2,1)</f>
        <v/>
      </c>
      <c r="F10" s="865"/>
      <c r="G10" s="865"/>
      <c r="H10" s="865"/>
      <c r="I10" s="865"/>
      <c r="J10" s="865"/>
      <c r="K10" s="865"/>
      <c r="L10" s="866"/>
    </row>
    <row r="11" spans="1:16">
      <c r="A11" s="861"/>
      <c r="B11" s="864"/>
      <c r="C11" s="865"/>
      <c r="D11" s="872"/>
      <c r="E11" s="893" t="str">
        <f>REPT('BASIC CLIENT INFO'!B3,1)</f>
        <v>Survey #</v>
      </c>
      <c r="F11" s="892" t="str">
        <f>REPT('BASIC CLIENT INFO'!D3,1)</f>
        <v/>
      </c>
      <c r="G11" s="872"/>
      <c r="H11" s="872"/>
      <c r="I11" s="872"/>
      <c r="J11" s="872"/>
      <c r="K11" s="865"/>
      <c r="L11" s="866"/>
    </row>
    <row r="12" spans="1:16">
      <c r="A12" s="861"/>
      <c r="B12" s="864"/>
      <c r="C12" s="865"/>
      <c r="D12" s="872"/>
      <c r="E12" s="872"/>
      <c r="F12" s="872"/>
      <c r="G12" s="872"/>
      <c r="H12" s="872"/>
      <c r="I12" s="872"/>
      <c r="J12" s="872"/>
      <c r="K12" s="865"/>
      <c r="L12" s="866"/>
    </row>
    <row r="13" spans="1:16" ht="15">
      <c r="A13" s="861"/>
      <c r="B13" s="864"/>
      <c r="C13" s="865"/>
      <c r="D13" s="860" t="s">
        <v>899</v>
      </c>
      <c r="E13" s="872"/>
      <c r="F13" s="872"/>
      <c r="G13" s="872"/>
      <c r="H13" s="872"/>
      <c r="I13" s="872"/>
      <c r="J13" s="872"/>
      <c r="K13" s="865"/>
      <c r="L13" s="866"/>
    </row>
    <row r="14" spans="1:16" ht="19.5">
      <c r="A14" s="861"/>
      <c r="B14" s="864"/>
      <c r="C14" s="865"/>
      <c r="D14" s="882"/>
      <c r="E14" s="883"/>
      <c r="F14" s="883"/>
      <c r="G14" s="883"/>
      <c r="H14" s="883"/>
      <c r="I14" s="883"/>
      <c r="J14" s="883"/>
      <c r="K14" s="865"/>
      <c r="L14" s="866"/>
      <c r="M14" s="1311" t="s">
        <v>953</v>
      </c>
      <c r="N14" s="1311"/>
      <c r="O14" s="1311"/>
      <c r="P14" s="1311"/>
    </row>
    <row r="15" spans="1:16" ht="15.75">
      <c r="A15" s="861"/>
      <c r="B15" s="864"/>
      <c r="C15" s="865"/>
      <c r="D15" s="867"/>
      <c r="E15" s="865"/>
      <c r="F15" s="865"/>
      <c r="G15" s="865"/>
      <c r="H15" s="865"/>
      <c r="I15" s="865"/>
      <c r="J15" s="865"/>
      <c r="K15" s="865"/>
      <c r="L15" s="866"/>
    </row>
    <row r="16" spans="1:16">
      <c r="A16" s="861"/>
      <c r="B16" s="864"/>
      <c r="C16" s="865"/>
      <c r="D16" s="875" t="s">
        <v>940</v>
      </c>
      <c r="E16" s="865"/>
      <c r="F16" s="876" t="s">
        <v>958</v>
      </c>
      <c r="G16" s="876" t="s">
        <v>958</v>
      </c>
      <c r="H16" s="876" t="s">
        <v>958</v>
      </c>
      <c r="I16" s="876" t="s">
        <v>958</v>
      </c>
      <c r="J16" s="865"/>
      <c r="K16" s="865"/>
      <c r="L16" s="866"/>
    </row>
    <row r="17" spans="1:12">
      <c r="A17" s="861"/>
      <c r="B17" s="864"/>
      <c r="C17" s="865"/>
      <c r="D17" s="875"/>
      <c r="E17" s="865"/>
      <c r="F17" s="877" t="str">
        <f>REPT('P&amp;L COMPARISONS'!B5,1)</f>
        <v>2025</v>
      </c>
      <c r="G17" s="877">
        <f>SUM(F17-1)</f>
        <v>2024</v>
      </c>
      <c r="H17" s="877">
        <f>SUM(G17-1)</f>
        <v>2023</v>
      </c>
      <c r="I17" s="877">
        <f>SUM(H17-1)</f>
        <v>2022</v>
      </c>
      <c r="J17" s="865"/>
      <c r="K17" s="865"/>
      <c r="L17" s="866"/>
    </row>
    <row r="18" spans="1:12">
      <c r="A18" s="861"/>
      <c r="B18" s="864"/>
      <c r="C18" s="865"/>
      <c r="D18" s="865" t="s">
        <v>941</v>
      </c>
      <c r="E18" s="865"/>
      <c r="F18" s="895" t="str">
        <f>REPT('P&amp;L COMPARISONS'!B15,1)</f>
        <v>209272</v>
      </c>
      <c r="G18" s="895" t="str">
        <f>REPT('P&amp;L COMPARISONS'!E15,1)</f>
        <v>0</v>
      </c>
      <c r="H18" s="895" t="str">
        <f>REPT('P&amp;L COMPARISONS'!H15,1)</f>
        <v>0</v>
      </c>
      <c r="I18" s="895" t="str">
        <f>REPT('P&amp;L COMPARISONS'!K15,1)</f>
        <v>0</v>
      </c>
      <c r="J18" s="865"/>
      <c r="K18" s="865"/>
      <c r="L18" s="866"/>
    </row>
    <row r="19" spans="1:12">
      <c r="A19" s="861"/>
      <c r="B19" s="864"/>
      <c r="C19" s="865"/>
      <c r="D19" s="865" t="s">
        <v>942</v>
      </c>
      <c r="E19" s="865"/>
      <c r="F19" s="903" t="str">
        <f>REPT('BALANCE SHT COMPARISONS'!C15,1)</f>
        <v>0</v>
      </c>
      <c r="G19" s="903" t="str">
        <f>REPT('BALANCE SHT COMPARISONS'!F15,1)</f>
        <v>0</v>
      </c>
      <c r="H19" s="903" t="str">
        <f>REPT('BALANCE SHT COMPARISONS'!I15,1)</f>
        <v>0</v>
      </c>
      <c r="I19" s="903" t="str">
        <f>REPT('BALANCE SHT COMPARISONS'!L15,1)</f>
        <v>0</v>
      </c>
      <c r="J19" s="865"/>
      <c r="K19" s="865"/>
      <c r="L19" s="866"/>
    </row>
    <row r="20" spans="1:12">
      <c r="A20" s="861"/>
      <c r="B20" s="864"/>
      <c r="C20" s="865"/>
      <c r="D20" s="865" t="s">
        <v>943</v>
      </c>
      <c r="E20" s="865"/>
      <c r="F20" s="913" t="e">
        <f>F18/F19</f>
        <v>#DIV/0!</v>
      </c>
      <c r="G20" s="913" t="e">
        <f>G18/G19</f>
        <v>#DIV/0!</v>
      </c>
      <c r="H20" s="913" t="e">
        <f>H18/H19</f>
        <v>#DIV/0!</v>
      </c>
      <c r="I20" s="913" t="e">
        <f>I18/I19</f>
        <v>#DIV/0!</v>
      </c>
      <c r="J20" s="865"/>
      <c r="K20" s="865"/>
      <c r="L20" s="866"/>
    </row>
    <row r="21" spans="1:12">
      <c r="A21" s="861"/>
      <c r="B21" s="864"/>
      <c r="C21" s="865"/>
      <c r="D21" s="865"/>
      <c r="E21" s="865"/>
      <c r="F21" s="880"/>
      <c r="G21" s="880"/>
      <c r="H21" s="880"/>
      <c r="I21" s="880"/>
      <c r="J21" s="865"/>
      <c r="K21" s="865"/>
      <c r="L21" s="866"/>
    </row>
    <row r="22" spans="1:12">
      <c r="A22" s="861"/>
      <c r="B22" s="864"/>
      <c r="C22" s="865"/>
      <c r="D22" s="865"/>
      <c r="E22" s="865"/>
      <c r="F22" s="865"/>
      <c r="G22" s="865"/>
      <c r="H22" s="865"/>
      <c r="I22" s="865"/>
      <c r="J22" s="865"/>
      <c r="K22" s="865"/>
      <c r="L22" s="866"/>
    </row>
    <row r="23" spans="1:12">
      <c r="A23" s="861"/>
      <c r="B23" s="864"/>
      <c r="C23" s="865"/>
      <c r="D23" s="865"/>
      <c r="E23" s="865"/>
      <c r="F23" s="865"/>
      <c r="G23" s="865"/>
      <c r="H23" s="865"/>
      <c r="I23" s="865"/>
      <c r="J23" s="865"/>
      <c r="K23" s="865"/>
      <c r="L23" s="866"/>
    </row>
    <row r="24" spans="1:12">
      <c r="A24" s="861"/>
      <c r="B24" s="864"/>
      <c r="C24" s="865"/>
      <c r="D24" s="865"/>
      <c r="E24" s="865"/>
      <c r="F24" s="865"/>
      <c r="G24" s="865"/>
      <c r="H24" s="865"/>
      <c r="I24" s="865"/>
      <c r="J24" s="865"/>
      <c r="K24" s="865"/>
      <c r="L24" s="866"/>
    </row>
    <row r="25" spans="1:12">
      <c r="A25" s="861"/>
      <c r="B25" s="864"/>
      <c r="C25" s="865"/>
      <c r="D25" s="865"/>
      <c r="E25" s="865"/>
      <c r="F25" s="865"/>
      <c r="G25" s="865"/>
      <c r="H25" s="865"/>
      <c r="I25" s="865"/>
      <c r="J25" s="865"/>
      <c r="K25" s="865"/>
      <c r="L25" s="866"/>
    </row>
    <row r="26" spans="1:12">
      <c r="A26" s="861"/>
      <c r="B26" s="864"/>
      <c r="C26" s="865"/>
      <c r="D26" s="865"/>
      <c r="E26" s="865"/>
      <c r="F26" s="865"/>
      <c r="G26" s="865"/>
      <c r="H26" s="865"/>
      <c r="I26" s="865"/>
      <c r="J26" s="865"/>
      <c r="K26" s="865"/>
      <c r="L26" s="866"/>
    </row>
    <row r="27" spans="1:12">
      <c r="A27" s="861"/>
      <c r="B27" s="864"/>
      <c r="C27" s="865"/>
      <c r="D27" s="865"/>
      <c r="E27" s="865"/>
      <c r="F27" s="865"/>
      <c r="G27" s="865"/>
      <c r="H27" s="865"/>
      <c r="I27" s="865"/>
      <c r="J27" s="865"/>
      <c r="K27" s="865"/>
      <c r="L27" s="866"/>
    </row>
    <row r="28" spans="1:12">
      <c r="A28" s="861"/>
      <c r="B28" s="864"/>
      <c r="C28" s="865"/>
      <c r="D28" s="865"/>
      <c r="E28" s="865"/>
      <c r="F28" s="865"/>
      <c r="G28" s="865"/>
      <c r="H28" s="865"/>
      <c r="I28" s="865"/>
      <c r="J28" s="865"/>
      <c r="K28" s="865"/>
      <c r="L28" s="866"/>
    </row>
    <row r="29" spans="1:12">
      <c r="A29" s="861"/>
      <c r="B29" s="864"/>
      <c r="C29" s="865"/>
      <c r="D29" s="865"/>
      <c r="E29" s="865"/>
      <c r="F29" s="865"/>
      <c r="G29" s="865"/>
      <c r="H29" s="865"/>
      <c r="I29" s="865"/>
      <c r="J29" s="865"/>
      <c r="K29" s="865"/>
      <c r="L29" s="866"/>
    </row>
    <row r="30" spans="1:12">
      <c r="A30" s="861"/>
      <c r="B30" s="864"/>
      <c r="C30" s="865"/>
      <c r="D30" s="865"/>
      <c r="E30" s="865"/>
      <c r="F30" s="865"/>
      <c r="G30" s="865"/>
      <c r="H30" s="865"/>
      <c r="I30" s="865"/>
      <c r="J30" s="865"/>
      <c r="K30" s="865"/>
      <c r="L30" s="866"/>
    </row>
    <row r="31" spans="1:12">
      <c r="A31" s="861"/>
      <c r="B31" s="864"/>
      <c r="C31" s="865"/>
      <c r="D31" s="865"/>
      <c r="E31" s="865"/>
      <c r="F31" s="865"/>
      <c r="G31" s="865"/>
      <c r="H31" s="865"/>
      <c r="I31" s="865"/>
      <c r="J31" s="865"/>
      <c r="K31" s="865"/>
      <c r="L31" s="866"/>
    </row>
    <row r="32" spans="1:12">
      <c r="A32" s="861"/>
      <c r="B32" s="864"/>
      <c r="C32" s="865"/>
      <c r="D32" s="865"/>
      <c r="E32" s="865"/>
      <c r="F32" s="865"/>
      <c r="G32" s="865"/>
      <c r="H32" s="865"/>
      <c r="I32" s="865"/>
      <c r="J32" s="865"/>
      <c r="K32" s="865"/>
      <c r="L32" s="866"/>
    </row>
    <row r="33" spans="1:12">
      <c r="A33" s="861"/>
      <c r="B33" s="864"/>
      <c r="C33" s="865"/>
      <c r="D33" s="865"/>
      <c r="E33" s="865"/>
      <c r="F33" s="865"/>
      <c r="G33" s="865"/>
      <c r="H33" s="865"/>
      <c r="I33" s="865"/>
      <c r="J33" s="865"/>
      <c r="K33" s="865"/>
      <c r="L33" s="866"/>
    </row>
    <row r="34" spans="1:12">
      <c r="A34" s="861"/>
      <c r="B34" s="864"/>
      <c r="C34" s="865"/>
      <c r="D34" s="865"/>
      <c r="E34" s="865"/>
      <c r="F34" s="865"/>
      <c r="G34" s="865"/>
      <c r="H34" s="865"/>
      <c r="I34" s="865"/>
      <c r="J34" s="865"/>
      <c r="K34" s="865"/>
      <c r="L34" s="866"/>
    </row>
    <row r="35" spans="1:12">
      <c r="A35" s="861"/>
      <c r="B35" s="864"/>
      <c r="C35" s="865"/>
      <c r="D35" s="865"/>
      <c r="E35" s="865"/>
      <c r="F35" s="865"/>
      <c r="G35" s="865"/>
      <c r="H35" s="865"/>
      <c r="I35" s="865"/>
      <c r="J35" s="865"/>
      <c r="K35" s="865"/>
      <c r="L35" s="866"/>
    </row>
    <row r="36" spans="1:12">
      <c r="A36" s="861"/>
      <c r="B36" s="864"/>
      <c r="C36" s="865"/>
      <c r="D36" s="865"/>
      <c r="E36" s="865"/>
      <c r="F36" s="865"/>
      <c r="G36" s="865"/>
      <c r="H36" s="865"/>
      <c r="I36" s="865"/>
      <c r="J36" s="865"/>
      <c r="K36" s="865"/>
      <c r="L36" s="866"/>
    </row>
    <row r="37" spans="1:12">
      <c r="A37" s="861"/>
      <c r="B37" s="864"/>
      <c r="C37" s="865"/>
      <c r="D37" s="865"/>
      <c r="E37" s="865"/>
      <c r="F37" s="865"/>
      <c r="G37" s="865"/>
      <c r="H37" s="865"/>
      <c r="I37" s="865"/>
      <c r="J37" s="865"/>
      <c r="K37" s="865"/>
      <c r="L37" s="866"/>
    </row>
    <row r="38" spans="1:12">
      <c r="A38" s="861"/>
      <c r="B38" s="864"/>
      <c r="C38" s="865"/>
      <c r="D38" s="865"/>
      <c r="E38" s="865"/>
      <c r="F38" s="865"/>
      <c r="G38" s="865"/>
      <c r="H38" s="865"/>
      <c r="I38" s="865"/>
      <c r="J38" s="865"/>
      <c r="K38" s="865"/>
      <c r="L38" s="866"/>
    </row>
    <row r="39" spans="1:12">
      <c r="A39" s="861"/>
      <c r="B39" s="864"/>
      <c r="C39" s="865"/>
      <c r="D39" s="865"/>
      <c r="E39" s="865"/>
      <c r="F39" s="865"/>
      <c r="G39" s="865"/>
      <c r="H39" s="865"/>
      <c r="I39" s="865"/>
      <c r="J39" s="865"/>
      <c r="K39" s="865"/>
      <c r="L39" s="866"/>
    </row>
    <row r="40" spans="1:12">
      <c r="A40" s="861"/>
      <c r="B40" s="864"/>
      <c r="C40" s="865"/>
      <c r="D40" s="865"/>
      <c r="E40" s="865"/>
      <c r="F40" s="865"/>
      <c r="G40" s="865"/>
      <c r="H40" s="865"/>
      <c r="I40" s="865"/>
      <c r="J40" s="865"/>
      <c r="K40" s="865"/>
      <c r="L40" s="866"/>
    </row>
    <row r="41" spans="1:12">
      <c r="A41" s="861"/>
      <c r="B41" s="864"/>
      <c r="C41" s="865"/>
      <c r="D41" s="865"/>
      <c r="E41" s="865"/>
      <c r="F41" s="865"/>
      <c r="G41" s="865"/>
      <c r="H41" s="865"/>
      <c r="I41" s="865"/>
      <c r="J41" s="865"/>
      <c r="K41" s="865"/>
      <c r="L41" s="866"/>
    </row>
    <row r="42" spans="1:12">
      <c r="A42" s="861"/>
      <c r="B42" s="864"/>
      <c r="C42" s="865"/>
      <c r="D42" s="865"/>
      <c r="E42" s="865"/>
      <c r="F42" s="865"/>
      <c r="G42" s="865"/>
      <c r="H42" s="865"/>
      <c r="I42" s="865"/>
      <c r="J42" s="865"/>
      <c r="K42" s="865"/>
      <c r="L42" s="866"/>
    </row>
    <row r="43" spans="1:12">
      <c r="A43" s="861"/>
      <c r="B43" s="864"/>
      <c r="C43" s="865"/>
      <c r="D43" s="865"/>
      <c r="E43" s="865"/>
      <c r="F43" s="865"/>
      <c r="G43" s="865"/>
      <c r="H43" s="865"/>
      <c r="I43" s="865"/>
      <c r="J43" s="865"/>
      <c r="K43" s="865"/>
      <c r="L43" s="866"/>
    </row>
    <row r="44" spans="1:12">
      <c r="A44" s="861"/>
      <c r="B44" s="864"/>
      <c r="C44" s="865"/>
      <c r="D44" s="865"/>
      <c r="E44" s="865"/>
      <c r="F44" s="865"/>
      <c r="G44" s="865"/>
      <c r="H44" s="865"/>
      <c r="I44" s="865"/>
      <c r="J44" s="865"/>
      <c r="K44" s="865"/>
      <c r="L44" s="866"/>
    </row>
    <row r="45" spans="1:12">
      <c r="A45" s="861"/>
      <c r="B45" s="864"/>
      <c r="C45" s="865"/>
      <c r="D45" s="865"/>
      <c r="E45" s="865"/>
      <c r="F45" s="865"/>
      <c r="G45" s="865"/>
      <c r="H45" s="865"/>
      <c r="I45" s="865"/>
      <c r="J45" s="865"/>
      <c r="K45" s="865"/>
      <c r="L45" s="866"/>
    </row>
    <row r="46" spans="1:12">
      <c r="A46" s="861"/>
      <c r="B46" s="864"/>
      <c r="C46" s="865"/>
      <c r="D46" s="865"/>
      <c r="E46" s="865"/>
      <c r="F46" s="865"/>
      <c r="G46" s="865"/>
      <c r="H46" s="865"/>
      <c r="I46" s="865"/>
      <c r="J46" s="865"/>
      <c r="K46" s="865"/>
      <c r="L46" s="866"/>
    </row>
    <row r="47" spans="1:12">
      <c r="A47" s="861"/>
      <c r="B47" s="864"/>
      <c r="C47" s="865"/>
      <c r="D47" s="865"/>
      <c r="E47" s="865"/>
      <c r="F47" s="865"/>
      <c r="G47" s="865"/>
      <c r="H47" s="865"/>
      <c r="I47" s="865"/>
      <c r="J47" s="865"/>
      <c r="K47" s="865"/>
      <c r="L47" s="866"/>
    </row>
    <row r="48" spans="1:12">
      <c r="A48" s="861"/>
      <c r="B48" s="864"/>
      <c r="C48" s="865"/>
      <c r="D48" s="865"/>
      <c r="E48" s="865"/>
      <c r="F48" s="865"/>
      <c r="G48" s="865"/>
      <c r="H48" s="865"/>
      <c r="I48" s="865"/>
      <c r="J48" s="865"/>
      <c r="K48" s="865"/>
      <c r="L48" s="866"/>
    </row>
    <row r="49" spans="1:12">
      <c r="A49" s="861"/>
      <c r="B49" s="864"/>
      <c r="C49" s="865"/>
      <c r="D49" s="865"/>
      <c r="E49" s="865"/>
      <c r="F49" s="865"/>
      <c r="G49" s="865"/>
      <c r="H49" s="865"/>
      <c r="I49" s="865"/>
      <c r="J49" s="865"/>
      <c r="K49" s="865"/>
      <c r="L49" s="866"/>
    </row>
    <row r="50" spans="1:12">
      <c r="A50" s="861"/>
      <c r="B50" s="864"/>
      <c r="C50" s="865"/>
      <c r="D50" s="865"/>
      <c r="E50" s="865"/>
      <c r="F50" s="865"/>
      <c r="G50" s="865"/>
      <c r="H50" s="865"/>
      <c r="I50" s="865"/>
      <c r="J50" s="865"/>
      <c r="K50" s="865"/>
      <c r="L50" s="866"/>
    </row>
    <row r="51" spans="1:12">
      <c r="A51" s="861"/>
      <c r="B51" s="864"/>
      <c r="C51" s="865"/>
      <c r="D51" s="865"/>
      <c r="E51" s="865"/>
      <c r="F51" s="865"/>
      <c r="G51" s="865"/>
      <c r="H51" s="865"/>
      <c r="I51" s="865"/>
      <c r="J51" s="865"/>
      <c r="K51" s="865"/>
      <c r="L51" s="866"/>
    </row>
    <row r="52" spans="1:12">
      <c r="A52" s="861"/>
      <c r="B52" s="864"/>
      <c r="C52" s="865"/>
      <c r="D52" s="865"/>
      <c r="E52" s="865"/>
      <c r="F52" s="865"/>
      <c r="G52" s="865"/>
      <c r="H52" s="865"/>
      <c r="I52" s="865"/>
      <c r="J52" s="865"/>
      <c r="K52" s="865"/>
      <c r="L52" s="866"/>
    </row>
    <row r="53" spans="1:12">
      <c r="A53" s="861"/>
      <c r="B53" s="864"/>
      <c r="C53" s="865"/>
      <c r="D53" s="865"/>
      <c r="E53" s="865"/>
      <c r="F53" s="865"/>
      <c r="G53" s="865"/>
      <c r="H53" s="865"/>
      <c r="I53" s="865"/>
      <c r="J53" s="865"/>
      <c r="K53" s="865"/>
      <c r="L53" s="866"/>
    </row>
    <row r="54" spans="1:12">
      <c r="A54" s="861"/>
      <c r="B54" s="864"/>
      <c r="C54" s="865"/>
      <c r="D54" s="865"/>
      <c r="E54" s="865"/>
      <c r="F54" s="865"/>
      <c r="G54" s="865"/>
      <c r="H54" s="865"/>
      <c r="I54" s="865"/>
      <c r="J54" s="865"/>
      <c r="K54" s="865"/>
      <c r="L54" s="866"/>
    </row>
    <row r="55" spans="1:12">
      <c r="A55" s="861"/>
      <c r="B55" s="864"/>
      <c r="C55" s="865"/>
      <c r="D55" s="865"/>
      <c r="E55" s="865"/>
      <c r="F55" s="865"/>
      <c r="G55" s="865"/>
      <c r="H55" s="865"/>
      <c r="I55" s="865"/>
      <c r="J55" s="865"/>
      <c r="K55" s="865"/>
      <c r="L55" s="866"/>
    </row>
    <row r="56" spans="1:12">
      <c r="A56" s="861"/>
      <c r="B56" s="864"/>
      <c r="C56" s="865"/>
      <c r="D56" s="865"/>
      <c r="E56" s="865"/>
      <c r="F56" s="865"/>
      <c r="G56" s="865"/>
      <c r="H56" s="865"/>
      <c r="I56" s="865"/>
      <c r="J56" s="865"/>
      <c r="K56" s="865"/>
      <c r="L56" s="866"/>
    </row>
    <row r="57" spans="1:12">
      <c r="A57" s="861"/>
      <c r="B57" s="864"/>
      <c r="C57" s="865"/>
      <c r="D57" s="865"/>
      <c r="E57" s="865"/>
      <c r="F57" s="865"/>
      <c r="G57" s="865"/>
      <c r="H57" s="865"/>
      <c r="I57" s="865"/>
      <c r="J57" s="865"/>
      <c r="K57" s="865"/>
      <c r="L57" s="866"/>
    </row>
    <row r="58" spans="1:12">
      <c r="A58" s="861"/>
      <c r="B58" s="864"/>
      <c r="C58" s="865"/>
      <c r="D58" s="865"/>
      <c r="E58" s="865"/>
      <c r="F58" s="865"/>
      <c r="G58" s="865"/>
      <c r="H58" s="865"/>
      <c r="I58" s="865"/>
      <c r="J58" s="865"/>
      <c r="K58" s="865"/>
      <c r="L58" s="866"/>
    </row>
    <row r="59" spans="1:12">
      <c r="A59" s="861"/>
      <c r="B59" s="864"/>
      <c r="C59" s="865"/>
      <c r="D59" s="865"/>
      <c r="E59" s="865"/>
      <c r="F59" s="865"/>
      <c r="G59" s="865"/>
      <c r="H59" s="865"/>
      <c r="I59" s="865"/>
      <c r="J59" s="865"/>
      <c r="K59" s="865"/>
      <c r="L59" s="866"/>
    </row>
    <row r="60" spans="1:12">
      <c r="A60" s="861"/>
      <c r="B60" s="864"/>
      <c r="C60" s="865"/>
      <c r="D60" s="865"/>
      <c r="E60" s="865"/>
      <c r="F60" s="865"/>
      <c r="G60" s="865"/>
      <c r="H60" s="865"/>
      <c r="I60" s="865"/>
      <c r="J60" s="865"/>
      <c r="K60" s="865"/>
      <c r="L60" s="866"/>
    </row>
    <row r="61" spans="1:12">
      <c r="A61" s="861"/>
      <c r="B61" s="864"/>
      <c r="C61" s="865"/>
      <c r="D61" s="1310"/>
      <c r="E61" s="1310"/>
      <c r="F61" s="1310"/>
      <c r="G61" s="1310"/>
      <c r="H61" s="1310"/>
      <c r="I61" s="1310"/>
      <c r="J61" s="1310"/>
      <c r="K61" s="865"/>
      <c r="L61" s="866"/>
    </row>
    <row r="62" spans="1:12" ht="13.5" thickBot="1">
      <c r="A62" s="861"/>
      <c r="B62" s="864"/>
      <c r="C62" s="865"/>
      <c r="D62" s="865"/>
      <c r="E62" s="865"/>
      <c r="F62" s="865"/>
      <c r="G62" s="865"/>
      <c r="H62" s="865"/>
      <c r="I62" s="865"/>
      <c r="J62" s="865"/>
      <c r="K62" s="865"/>
      <c r="L62" s="866"/>
    </row>
    <row r="63" spans="1:12" ht="13.5" thickTop="1">
      <c r="A63" s="861"/>
      <c r="B63" s="861"/>
      <c r="C63" s="881"/>
      <c r="D63" s="881"/>
      <c r="E63" s="881"/>
      <c r="F63" s="881"/>
      <c r="G63" s="881"/>
      <c r="H63" s="881"/>
      <c r="I63" s="881"/>
      <c r="J63" s="881"/>
      <c r="K63" s="881"/>
      <c r="L63" s="861"/>
    </row>
    <row r="64" spans="1:12">
      <c r="A64" s="861"/>
      <c r="B64" s="861"/>
      <c r="C64" s="861"/>
      <c r="D64" s="861"/>
      <c r="E64" s="861"/>
      <c r="F64" s="861"/>
      <c r="G64" s="861"/>
      <c r="H64" s="861"/>
      <c r="I64" s="861"/>
      <c r="J64" s="861"/>
      <c r="K64" s="861"/>
      <c r="L64" s="861"/>
    </row>
    <row r="65" spans="1:12">
      <c r="A65" s="861"/>
      <c r="B65" s="861"/>
      <c r="C65" s="861"/>
      <c r="D65" s="861"/>
      <c r="E65" s="861"/>
      <c r="F65" s="861"/>
      <c r="G65" s="861"/>
      <c r="H65" s="861"/>
      <c r="I65" s="861"/>
      <c r="J65" s="861"/>
      <c r="K65" s="861"/>
      <c r="L65" s="861"/>
    </row>
    <row r="66" spans="1:12">
      <c r="A66" s="861"/>
      <c r="B66" s="861"/>
      <c r="C66" s="861"/>
      <c r="D66" s="861"/>
      <c r="E66" s="861"/>
      <c r="F66" s="861"/>
      <c r="G66" s="861"/>
      <c r="H66" s="861"/>
      <c r="I66" s="861"/>
      <c r="J66" s="861"/>
      <c r="K66" s="861"/>
      <c r="L66" s="861"/>
    </row>
    <row r="67" spans="1:12">
      <c r="A67" s="861"/>
      <c r="B67" s="861"/>
      <c r="C67" s="861"/>
      <c r="D67" s="861"/>
      <c r="E67" s="861"/>
      <c r="F67" s="861"/>
      <c r="G67" s="861"/>
      <c r="H67" s="861"/>
      <c r="I67" s="861"/>
      <c r="J67" s="861"/>
      <c r="K67" s="861"/>
      <c r="L67" s="861"/>
    </row>
    <row r="68" spans="1:12">
      <c r="A68" s="861"/>
      <c r="B68" s="861"/>
      <c r="C68" s="861"/>
      <c r="D68" s="861"/>
      <c r="E68" s="861"/>
      <c r="F68" s="861"/>
      <c r="G68" s="861"/>
      <c r="H68" s="861"/>
      <c r="I68" s="861"/>
      <c r="J68" s="861"/>
      <c r="K68" s="861"/>
      <c r="L68" s="861"/>
    </row>
    <row r="69" spans="1:12">
      <c r="A69" s="861"/>
      <c r="B69" s="861"/>
      <c r="C69" s="861"/>
      <c r="D69" s="861"/>
      <c r="E69" s="861"/>
      <c r="F69" s="861"/>
      <c r="G69" s="861"/>
      <c r="H69" s="861"/>
      <c r="I69" s="861"/>
      <c r="J69" s="861"/>
      <c r="K69" s="861"/>
      <c r="L69" s="861"/>
    </row>
    <row r="70" spans="1:12">
      <c r="A70" s="861"/>
      <c r="B70" s="861"/>
      <c r="C70" s="861"/>
      <c r="D70" s="861"/>
      <c r="E70" s="861"/>
      <c r="F70" s="861"/>
      <c r="G70" s="861"/>
      <c r="H70" s="861"/>
      <c r="I70" s="861"/>
      <c r="J70" s="861"/>
      <c r="K70" s="861"/>
      <c r="L70" s="861"/>
    </row>
    <row r="71" spans="1:12">
      <c r="A71" s="861"/>
      <c r="B71" s="861"/>
      <c r="C71" s="861"/>
      <c r="D71" s="861"/>
      <c r="E71" s="861"/>
      <c r="F71" s="861"/>
      <c r="G71" s="861"/>
      <c r="H71" s="861"/>
      <c r="I71" s="861"/>
      <c r="J71" s="861"/>
      <c r="K71" s="861"/>
      <c r="L71" s="861"/>
    </row>
    <row r="72" spans="1:12">
      <c r="A72" s="861"/>
      <c r="B72" s="861"/>
      <c r="C72" s="861"/>
      <c r="D72" s="861"/>
      <c r="E72" s="861"/>
      <c r="F72" s="861"/>
      <c r="G72" s="861"/>
      <c r="H72" s="861"/>
      <c r="I72" s="861"/>
      <c r="J72" s="861"/>
      <c r="K72" s="861"/>
      <c r="L72" s="861"/>
    </row>
    <row r="73" spans="1:12">
      <c r="A73" s="861"/>
      <c r="B73" s="861"/>
      <c r="C73" s="861"/>
      <c r="D73" s="861"/>
      <c r="E73" s="861"/>
      <c r="F73" s="861"/>
      <c r="G73" s="861"/>
      <c r="H73" s="861"/>
      <c r="I73" s="861"/>
      <c r="J73" s="861"/>
      <c r="K73" s="861"/>
      <c r="L73" s="861"/>
    </row>
  </sheetData>
  <mergeCells count="2">
    <mergeCell ref="D61:J61"/>
    <mergeCell ref="M14:P14"/>
  </mergeCells>
  <hyperlinks>
    <hyperlink ref="M14" location="'Ratios Introduction'!A1" display="Ratios Introduction Menu" xr:uid="{00000000-0004-0000-4400-000000000000}"/>
  </hyperlinks>
  <printOptions horizontalCentered="1" verticalCentered="1" gridLinesSet="0"/>
  <pageMargins left="0.5" right="0.5" top="1.18" bottom="0.61" header="0.52" footer="0.25"/>
  <pageSetup scale="89"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31745" r:id="rId5" name="Button 1">
              <controlPr defaultSize="0" print="0" autoFill="0" autoPict="0" macro="[0]!PLCOMPARISONS_Button20_Click">
                <anchor moveWithCells="1">
                  <from>
                    <xdr:col>12</xdr:col>
                    <xdr:colOff>95250</xdr:colOff>
                    <xdr:row>9</xdr:row>
                    <xdr:rowOff>142875</xdr:rowOff>
                  </from>
                  <to>
                    <xdr:col>14</xdr:col>
                    <xdr:colOff>19050</xdr:colOff>
                    <xdr:row>11</xdr:row>
                    <xdr:rowOff>95250</xdr:rowOff>
                  </to>
                </anchor>
              </controlPr>
            </control>
          </mc:Choice>
        </mc:AlternateContent>
        <mc:AlternateContent xmlns:mc="http://schemas.openxmlformats.org/markup-compatibility/2006">
          <mc:Choice Requires="x14">
            <control shapeId="3231746" r:id="rId6" name="Button 2">
              <controlPr defaultSize="0" print="0" autoFill="0" autoPict="0" macro="[0]!print_sheet">
                <anchor moveWithCells="1">
                  <from>
                    <xdr:col>12</xdr:col>
                    <xdr:colOff>133350</xdr:colOff>
                    <xdr:row>15</xdr:row>
                    <xdr:rowOff>66675</xdr:rowOff>
                  </from>
                  <to>
                    <xdr:col>13</xdr:col>
                    <xdr:colOff>485775</xdr:colOff>
                    <xdr:row>17</xdr:row>
                    <xdr:rowOff>104775</xdr:rowOff>
                  </to>
                </anchor>
              </controlPr>
            </control>
          </mc:Choice>
        </mc:AlternateContent>
      </controls>
    </mc:Choice>
  </mc:AlternateContent>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500-000000000000}">
  <sheetPr codeName="Sheet98">
    <pageSetUpPr autoPageBreaks="0" fitToPage="1"/>
  </sheetPr>
  <dimension ref="A1:P58"/>
  <sheetViews>
    <sheetView showGridLines="0" showRowColHeaders="0" view="pageLayout" zoomScale="80" zoomScaleNormal="90" zoomScalePageLayoutView="80" workbookViewId="0"/>
  </sheetViews>
  <sheetFormatPr defaultColWidth="8" defaultRowHeight="12.75"/>
  <cols>
    <col min="1" max="1" width="0.85546875" style="862" customWidth="1"/>
    <col min="2" max="2" width="26.7109375" style="862" customWidth="1"/>
    <col min="3" max="3" width="3.28515625" style="862" customWidth="1"/>
    <col min="4" max="4" width="31.85546875" style="862" customWidth="1"/>
    <col min="5" max="5" width="10.7109375" style="862" customWidth="1"/>
    <col min="6" max="9" width="11.28515625" style="862" customWidth="1"/>
    <col min="10" max="256" width="8" style="862"/>
    <col min="257" max="257" width="0.85546875" style="862" customWidth="1"/>
    <col min="258" max="258" width="26.7109375" style="862" customWidth="1"/>
    <col min="259" max="259" width="3.28515625" style="862" customWidth="1"/>
    <col min="260" max="260" width="31.85546875" style="862" customWidth="1"/>
    <col min="261" max="261" width="10.7109375" style="862" customWidth="1"/>
    <col min="262" max="265" width="11.28515625" style="862" customWidth="1"/>
    <col min="266" max="512" width="8" style="862"/>
    <col min="513" max="513" width="0.85546875" style="862" customWidth="1"/>
    <col min="514" max="514" width="26.7109375" style="862" customWidth="1"/>
    <col min="515" max="515" width="3.28515625" style="862" customWidth="1"/>
    <col min="516" max="516" width="31.85546875" style="862" customWidth="1"/>
    <col min="517" max="517" width="10.7109375" style="862" customWidth="1"/>
    <col min="518" max="521" width="11.28515625" style="862" customWidth="1"/>
    <col min="522" max="768" width="8" style="862"/>
    <col min="769" max="769" width="0.85546875" style="862" customWidth="1"/>
    <col min="770" max="770" width="26.7109375" style="862" customWidth="1"/>
    <col min="771" max="771" width="3.28515625" style="862" customWidth="1"/>
    <col min="772" max="772" width="31.85546875" style="862" customWidth="1"/>
    <col min="773" max="773" width="10.7109375" style="862" customWidth="1"/>
    <col min="774" max="777" width="11.28515625" style="862" customWidth="1"/>
    <col min="778" max="1024" width="8" style="862"/>
    <col min="1025" max="1025" width="0.85546875" style="862" customWidth="1"/>
    <col min="1026" max="1026" width="26.7109375" style="862" customWidth="1"/>
    <col min="1027" max="1027" width="3.28515625" style="862" customWidth="1"/>
    <col min="1028" max="1028" width="31.85546875" style="862" customWidth="1"/>
    <col min="1029" max="1029" width="10.7109375" style="862" customWidth="1"/>
    <col min="1030" max="1033" width="11.28515625" style="862" customWidth="1"/>
    <col min="1034" max="1280" width="8" style="862"/>
    <col min="1281" max="1281" width="0.85546875" style="862" customWidth="1"/>
    <col min="1282" max="1282" width="26.7109375" style="862" customWidth="1"/>
    <col min="1283" max="1283" width="3.28515625" style="862" customWidth="1"/>
    <col min="1284" max="1284" width="31.85546875" style="862" customWidth="1"/>
    <col min="1285" max="1285" width="10.7109375" style="862" customWidth="1"/>
    <col min="1286" max="1289" width="11.28515625" style="862" customWidth="1"/>
    <col min="1290" max="1536" width="8" style="862"/>
    <col min="1537" max="1537" width="0.85546875" style="862" customWidth="1"/>
    <col min="1538" max="1538" width="26.7109375" style="862" customWidth="1"/>
    <col min="1539" max="1539" width="3.28515625" style="862" customWidth="1"/>
    <col min="1540" max="1540" width="31.85546875" style="862" customWidth="1"/>
    <col min="1541" max="1541" width="10.7109375" style="862" customWidth="1"/>
    <col min="1542" max="1545" width="11.28515625" style="862" customWidth="1"/>
    <col min="1546" max="1792" width="8" style="862"/>
    <col min="1793" max="1793" width="0.85546875" style="862" customWidth="1"/>
    <col min="1794" max="1794" width="26.7109375" style="862" customWidth="1"/>
    <col min="1795" max="1795" width="3.28515625" style="862" customWidth="1"/>
    <col min="1796" max="1796" width="31.85546875" style="862" customWidth="1"/>
    <col min="1797" max="1797" width="10.7109375" style="862" customWidth="1"/>
    <col min="1798" max="1801" width="11.28515625" style="862" customWidth="1"/>
    <col min="1802" max="2048" width="8" style="862"/>
    <col min="2049" max="2049" width="0.85546875" style="862" customWidth="1"/>
    <col min="2050" max="2050" width="26.7109375" style="862" customWidth="1"/>
    <col min="2051" max="2051" width="3.28515625" style="862" customWidth="1"/>
    <col min="2052" max="2052" width="31.85546875" style="862" customWidth="1"/>
    <col min="2053" max="2053" width="10.7109375" style="862" customWidth="1"/>
    <col min="2054" max="2057" width="11.28515625" style="862" customWidth="1"/>
    <col min="2058" max="2304" width="8" style="862"/>
    <col min="2305" max="2305" width="0.85546875" style="862" customWidth="1"/>
    <col min="2306" max="2306" width="26.7109375" style="862" customWidth="1"/>
    <col min="2307" max="2307" width="3.28515625" style="862" customWidth="1"/>
    <col min="2308" max="2308" width="31.85546875" style="862" customWidth="1"/>
    <col min="2309" max="2309" width="10.7109375" style="862" customWidth="1"/>
    <col min="2310" max="2313" width="11.28515625" style="862" customWidth="1"/>
    <col min="2314" max="2560" width="8" style="862"/>
    <col min="2561" max="2561" width="0.85546875" style="862" customWidth="1"/>
    <col min="2562" max="2562" width="26.7109375" style="862" customWidth="1"/>
    <col min="2563" max="2563" width="3.28515625" style="862" customWidth="1"/>
    <col min="2564" max="2564" width="31.85546875" style="862" customWidth="1"/>
    <col min="2565" max="2565" width="10.7109375" style="862" customWidth="1"/>
    <col min="2566" max="2569" width="11.28515625" style="862" customWidth="1"/>
    <col min="2570" max="2816" width="8" style="862"/>
    <col min="2817" max="2817" width="0.85546875" style="862" customWidth="1"/>
    <col min="2818" max="2818" width="26.7109375" style="862" customWidth="1"/>
    <col min="2819" max="2819" width="3.28515625" style="862" customWidth="1"/>
    <col min="2820" max="2820" width="31.85546875" style="862" customWidth="1"/>
    <col min="2821" max="2821" width="10.7109375" style="862" customWidth="1"/>
    <col min="2822" max="2825" width="11.28515625" style="862" customWidth="1"/>
    <col min="2826" max="3072" width="8" style="862"/>
    <col min="3073" max="3073" width="0.85546875" style="862" customWidth="1"/>
    <col min="3074" max="3074" width="26.7109375" style="862" customWidth="1"/>
    <col min="3075" max="3075" width="3.28515625" style="862" customWidth="1"/>
    <col min="3076" max="3076" width="31.85546875" style="862" customWidth="1"/>
    <col min="3077" max="3077" width="10.7109375" style="862" customWidth="1"/>
    <col min="3078" max="3081" width="11.28515625" style="862" customWidth="1"/>
    <col min="3082" max="3328" width="8" style="862"/>
    <col min="3329" max="3329" width="0.85546875" style="862" customWidth="1"/>
    <col min="3330" max="3330" width="26.7109375" style="862" customWidth="1"/>
    <col min="3331" max="3331" width="3.28515625" style="862" customWidth="1"/>
    <col min="3332" max="3332" width="31.85546875" style="862" customWidth="1"/>
    <col min="3333" max="3333" width="10.7109375" style="862" customWidth="1"/>
    <col min="3334" max="3337" width="11.28515625" style="862" customWidth="1"/>
    <col min="3338" max="3584" width="8" style="862"/>
    <col min="3585" max="3585" width="0.85546875" style="862" customWidth="1"/>
    <col min="3586" max="3586" width="26.7109375" style="862" customWidth="1"/>
    <col min="3587" max="3587" width="3.28515625" style="862" customWidth="1"/>
    <col min="3588" max="3588" width="31.85546875" style="862" customWidth="1"/>
    <col min="3589" max="3589" width="10.7109375" style="862" customWidth="1"/>
    <col min="3590" max="3593" width="11.28515625" style="862" customWidth="1"/>
    <col min="3594" max="3840" width="8" style="862"/>
    <col min="3841" max="3841" width="0.85546875" style="862" customWidth="1"/>
    <col min="3842" max="3842" width="26.7109375" style="862" customWidth="1"/>
    <col min="3843" max="3843" width="3.28515625" style="862" customWidth="1"/>
    <col min="3844" max="3844" width="31.85546875" style="862" customWidth="1"/>
    <col min="3845" max="3845" width="10.7109375" style="862" customWidth="1"/>
    <col min="3846" max="3849" width="11.28515625" style="862" customWidth="1"/>
    <col min="3850" max="4096" width="8" style="862"/>
    <col min="4097" max="4097" width="0.85546875" style="862" customWidth="1"/>
    <col min="4098" max="4098" width="26.7109375" style="862" customWidth="1"/>
    <col min="4099" max="4099" width="3.28515625" style="862" customWidth="1"/>
    <col min="4100" max="4100" width="31.85546875" style="862" customWidth="1"/>
    <col min="4101" max="4101" width="10.7109375" style="862" customWidth="1"/>
    <col min="4102" max="4105" width="11.28515625" style="862" customWidth="1"/>
    <col min="4106" max="4352" width="8" style="862"/>
    <col min="4353" max="4353" width="0.85546875" style="862" customWidth="1"/>
    <col min="4354" max="4354" width="26.7109375" style="862" customWidth="1"/>
    <col min="4355" max="4355" width="3.28515625" style="862" customWidth="1"/>
    <col min="4356" max="4356" width="31.85546875" style="862" customWidth="1"/>
    <col min="4357" max="4357" width="10.7109375" style="862" customWidth="1"/>
    <col min="4358" max="4361" width="11.28515625" style="862" customWidth="1"/>
    <col min="4362" max="4608" width="8" style="862"/>
    <col min="4609" max="4609" width="0.85546875" style="862" customWidth="1"/>
    <col min="4610" max="4610" width="26.7109375" style="862" customWidth="1"/>
    <col min="4611" max="4611" width="3.28515625" style="862" customWidth="1"/>
    <col min="4612" max="4612" width="31.85546875" style="862" customWidth="1"/>
    <col min="4613" max="4613" width="10.7109375" style="862" customWidth="1"/>
    <col min="4614" max="4617" width="11.28515625" style="862" customWidth="1"/>
    <col min="4618" max="4864" width="8" style="862"/>
    <col min="4865" max="4865" width="0.85546875" style="862" customWidth="1"/>
    <col min="4866" max="4866" width="26.7109375" style="862" customWidth="1"/>
    <col min="4867" max="4867" width="3.28515625" style="862" customWidth="1"/>
    <col min="4868" max="4868" width="31.85546875" style="862" customWidth="1"/>
    <col min="4869" max="4869" width="10.7109375" style="862" customWidth="1"/>
    <col min="4870" max="4873" width="11.28515625" style="862" customWidth="1"/>
    <col min="4874" max="5120" width="8" style="862"/>
    <col min="5121" max="5121" width="0.85546875" style="862" customWidth="1"/>
    <col min="5122" max="5122" width="26.7109375" style="862" customWidth="1"/>
    <col min="5123" max="5123" width="3.28515625" style="862" customWidth="1"/>
    <col min="5124" max="5124" width="31.85546875" style="862" customWidth="1"/>
    <col min="5125" max="5125" width="10.7109375" style="862" customWidth="1"/>
    <col min="5126" max="5129" width="11.28515625" style="862" customWidth="1"/>
    <col min="5130" max="5376" width="8" style="862"/>
    <col min="5377" max="5377" width="0.85546875" style="862" customWidth="1"/>
    <col min="5378" max="5378" width="26.7109375" style="862" customWidth="1"/>
    <col min="5379" max="5379" width="3.28515625" style="862" customWidth="1"/>
    <col min="5380" max="5380" width="31.85546875" style="862" customWidth="1"/>
    <col min="5381" max="5381" width="10.7109375" style="862" customWidth="1"/>
    <col min="5382" max="5385" width="11.28515625" style="862" customWidth="1"/>
    <col min="5386" max="5632" width="8" style="862"/>
    <col min="5633" max="5633" width="0.85546875" style="862" customWidth="1"/>
    <col min="5634" max="5634" width="26.7109375" style="862" customWidth="1"/>
    <col min="5635" max="5635" width="3.28515625" style="862" customWidth="1"/>
    <col min="5636" max="5636" width="31.85546875" style="862" customWidth="1"/>
    <col min="5637" max="5637" width="10.7109375" style="862" customWidth="1"/>
    <col min="5638" max="5641" width="11.28515625" style="862" customWidth="1"/>
    <col min="5642" max="5888" width="8" style="862"/>
    <col min="5889" max="5889" width="0.85546875" style="862" customWidth="1"/>
    <col min="5890" max="5890" width="26.7109375" style="862" customWidth="1"/>
    <col min="5891" max="5891" width="3.28515625" style="862" customWidth="1"/>
    <col min="5892" max="5892" width="31.85546875" style="862" customWidth="1"/>
    <col min="5893" max="5893" width="10.7109375" style="862" customWidth="1"/>
    <col min="5894" max="5897" width="11.28515625" style="862" customWidth="1"/>
    <col min="5898" max="6144" width="8" style="862"/>
    <col min="6145" max="6145" width="0.85546875" style="862" customWidth="1"/>
    <col min="6146" max="6146" width="26.7109375" style="862" customWidth="1"/>
    <col min="6147" max="6147" width="3.28515625" style="862" customWidth="1"/>
    <col min="6148" max="6148" width="31.85546875" style="862" customWidth="1"/>
    <col min="6149" max="6149" width="10.7109375" style="862" customWidth="1"/>
    <col min="6150" max="6153" width="11.28515625" style="862" customWidth="1"/>
    <col min="6154" max="6400" width="8" style="862"/>
    <col min="6401" max="6401" width="0.85546875" style="862" customWidth="1"/>
    <col min="6402" max="6402" width="26.7109375" style="862" customWidth="1"/>
    <col min="6403" max="6403" width="3.28515625" style="862" customWidth="1"/>
    <col min="6404" max="6404" width="31.85546875" style="862" customWidth="1"/>
    <col min="6405" max="6405" width="10.7109375" style="862" customWidth="1"/>
    <col min="6406" max="6409" width="11.28515625" style="862" customWidth="1"/>
    <col min="6410" max="6656" width="8" style="862"/>
    <col min="6657" max="6657" width="0.85546875" style="862" customWidth="1"/>
    <col min="6658" max="6658" width="26.7109375" style="862" customWidth="1"/>
    <col min="6659" max="6659" width="3.28515625" style="862" customWidth="1"/>
    <col min="6660" max="6660" width="31.85546875" style="862" customWidth="1"/>
    <col min="6661" max="6661" width="10.7109375" style="862" customWidth="1"/>
    <col min="6662" max="6665" width="11.28515625" style="862" customWidth="1"/>
    <col min="6666" max="6912" width="8" style="862"/>
    <col min="6913" max="6913" width="0.85546875" style="862" customWidth="1"/>
    <col min="6914" max="6914" width="26.7109375" style="862" customWidth="1"/>
    <col min="6915" max="6915" width="3.28515625" style="862" customWidth="1"/>
    <col min="6916" max="6916" width="31.85546875" style="862" customWidth="1"/>
    <col min="6917" max="6917" width="10.7109375" style="862" customWidth="1"/>
    <col min="6918" max="6921" width="11.28515625" style="862" customWidth="1"/>
    <col min="6922" max="7168" width="8" style="862"/>
    <col min="7169" max="7169" width="0.85546875" style="862" customWidth="1"/>
    <col min="7170" max="7170" width="26.7109375" style="862" customWidth="1"/>
    <col min="7171" max="7171" width="3.28515625" style="862" customWidth="1"/>
    <col min="7172" max="7172" width="31.85546875" style="862" customWidth="1"/>
    <col min="7173" max="7173" width="10.7109375" style="862" customWidth="1"/>
    <col min="7174" max="7177" width="11.28515625" style="862" customWidth="1"/>
    <col min="7178" max="7424" width="8" style="862"/>
    <col min="7425" max="7425" width="0.85546875" style="862" customWidth="1"/>
    <col min="7426" max="7426" width="26.7109375" style="862" customWidth="1"/>
    <col min="7427" max="7427" width="3.28515625" style="862" customWidth="1"/>
    <col min="7428" max="7428" width="31.85546875" style="862" customWidth="1"/>
    <col min="7429" max="7429" width="10.7109375" style="862" customWidth="1"/>
    <col min="7430" max="7433" width="11.28515625" style="862" customWidth="1"/>
    <col min="7434" max="7680" width="8" style="862"/>
    <col min="7681" max="7681" width="0.85546875" style="862" customWidth="1"/>
    <col min="7682" max="7682" width="26.7109375" style="862" customWidth="1"/>
    <col min="7683" max="7683" width="3.28515625" style="862" customWidth="1"/>
    <col min="7684" max="7684" width="31.85546875" style="862" customWidth="1"/>
    <col min="7685" max="7685" width="10.7109375" style="862" customWidth="1"/>
    <col min="7686" max="7689" width="11.28515625" style="862" customWidth="1"/>
    <col min="7690" max="7936" width="8" style="862"/>
    <col min="7937" max="7937" width="0.85546875" style="862" customWidth="1"/>
    <col min="7938" max="7938" width="26.7109375" style="862" customWidth="1"/>
    <col min="7939" max="7939" width="3.28515625" style="862" customWidth="1"/>
    <col min="7940" max="7940" width="31.85546875" style="862" customWidth="1"/>
    <col min="7941" max="7941" width="10.7109375" style="862" customWidth="1"/>
    <col min="7942" max="7945" width="11.28515625" style="862" customWidth="1"/>
    <col min="7946" max="8192" width="8" style="862"/>
    <col min="8193" max="8193" width="0.85546875" style="862" customWidth="1"/>
    <col min="8194" max="8194" width="26.7109375" style="862" customWidth="1"/>
    <col min="8195" max="8195" width="3.28515625" style="862" customWidth="1"/>
    <col min="8196" max="8196" width="31.85546875" style="862" customWidth="1"/>
    <col min="8197" max="8197" width="10.7109375" style="862" customWidth="1"/>
    <col min="8198" max="8201" width="11.28515625" style="862" customWidth="1"/>
    <col min="8202" max="8448" width="8" style="862"/>
    <col min="8449" max="8449" width="0.85546875" style="862" customWidth="1"/>
    <col min="8450" max="8450" width="26.7109375" style="862" customWidth="1"/>
    <col min="8451" max="8451" width="3.28515625" style="862" customWidth="1"/>
    <col min="8452" max="8452" width="31.85546875" style="862" customWidth="1"/>
    <col min="8453" max="8453" width="10.7109375" style="862" customWidth="1"/>
    <col min="8454" max="8457" width="11.28515625" style="862" customWidth="1"/>
    <col min="8458" max="8704" width="8" style="862"/>
    <col min="8705" max="8705" width="0.85546875" style="862" customWidth="1"/>
    <col min="8706" max="8706" width="26.7109375" style="862" customWidth="1"/>
    <col min="8707" max="8707" width="3.28515625" style="862" customWidth="1"/>
    <col min="8708" max="8708" width="31.85546875" style="862" customWidth="1"/>
    <col min="8709" max="8709" width="10.7109375" style="862" customWidth="1"/>
    <col min="8710" max="8713" width="11.28515625" style="862" customWidth="1"/>
    <col min="8714" max="8960" width="8" style="862"/>
    <col min="8961" max="8961" width="0.85546875" style="862" customWidth="1"/>
    <col min="8962" max="8962" width="26.7109375" style="862" customWidth="1"/>
    <col min="8963" max="8963" width="3.28515625" style="862" customWidth="1"/>
    <col min="8964" max="8964" width="31.85546875" style="862" customWidth="1"/>
    <col min="8965" max="8965" width="10.7109375" style="862" customWidth="1"/>
    <col min="8966" max="8969" width="11.28515625" style="862" customWidth="1"/>
    <col min="8970" max="9216" width="8" style="862"/>
    <col min="9217" max="9217" width="0.85546875" style="862" customWidth="1"/>
    <col min="9218" max="9218" width="26.7109375" style="862" customWidth="1"/>
    <col min="9219" max="9219" width="3.28515625" style="862" customWidth="1"/>
    <col min="9220" max="9220" width="31.85546875" style="862" customWidth="1"/>
    <col min="9221" max="9221" width="10.7109375" style="862" customWidth="1"/>
    <col min="9222" max="9225" width="11.28515625" style="862" customWidth="1"/>
    <col min="9226" max="9472" width="8" style="862"/>
    <col min="9473" max="9473" width="0.85546875" style="862" customWidth="1"/>
    <col min="9474" max="9474" width="26.7109375" style="862" customWidth="1"/>
    <col min="9475" max="9475" width="3.28515625" style="862" customWidth="1"/>
    <col min="9476" max="9476" width="31.85546875" style="862" customWidth="1"/>
    <col min="9477" max="9477" width="10.7109375" style="862" customWidth="1"/>
    <col min="9478" max="9481" width="11.28515625" style="862" customWidth="1"/>
    <col min="9482" max="9728" width="8" style="862"/>
    <col min="9729" max="9729" width="0.85546875" style="862" customWidth="1"/>
    <col min="9730" max="9730" width="26.7109375" style="862" customWidth="1"/>
    <col min="9731" max="9731" width="3.28515625" style="862" customWidth="1"/>
    <col min="9732" max="9732" width="31.85546875" style="862" customWidth="1"/>
    <col min="9733" max="9733" width="10.7109375" style="862" customWidth="1"/>
    <col min="9734" max="9737" width="11.28515625" style="862" customWidth="1"/>
    <col min="9738" max="9984" width="8" style="862"/>
    <col min="9985" max="9985" width="0.85546875" style="862" customWidth="1"/>
    <col min="9986" max="9986" width="26.7109375" style="862" customWidth="1"/>
    <col min="9987" max="9987" width="3.28515625" style="862" customWidth="1"/>
    <col min="9988" max="9988" width="31.85546875" style="862" customWidth="1"/>
    <col min="9989" max="9989" width="10.7109375" style="862" customWidth="1"/>
    <col min="9990" max="9993" width="11.28515625" style="862" customWidth="1"/>
    <col min="9994" max="10240" width="8" style="862"/>
    <col min="10241" max="10241" width="0.85546875" style="862" customWidth="1"/>
    <col min="10242" max="10242" width="26.7109375" style="862" customWidth="1"/>
    <col min="10243" max="10243" width="3.28515625" style="862" customWidth="1"/>
    <col min="10244" max="10244" width="31.85546875" style="862" customWidth="1"/>
    <col min="10245" max="10245" width="10.7109375" style="862" customWidth="1"/>
    <col min="10246" max="10249" width="11.28515625" style="862" customWidth="1"/>
    <col min="10250" max="10496" width="8" style="862"/>
    <col min="10497" max="10497" width="0.85546875" style="862" customWidth="1"/>
    <col min="10498" max="10498" width="26.7109375" style="862" customWidth="1"/>
    <col min="10499" max="10499" width="3.28515625" style="862" customWidth="1"/>
    <col min="10500" max="10500" width="31.85546875" style="862" customWidth="1"/>
    <col min="10501" max="10501" width="10.7109375" style="862" customWidth="1"/>
    <col min="10502" max="10505" width="11.28515625" style="862" customWidth="1"/>
    <col min="10506" max="10752" width="8" style="862"/>
    <col min="10753" max="10753" width="0.85546875" style="862" customWidth="1"/>
    <col min="10754" max="10754" width="26.7109375" style="862" customWidth="1"/>
    <col min="10755" max="10755" width="3.28515625" style="862" customWidth="1"/>
    <col min="10756" max="10756" width="31.85546875" style="862" customWidth="1"/>
    <col min="10757" max="10757" width="10.7109375" style="862" customWidth="1"/>
    <col min="10758" max="10761" width="11.28515625" style="862" customWidth="1"/>
    <col min="10762" max="11008" width="8" style="862"/>
    <col min="11009" max="11009" width="0.85546875" style="862" customWidth="1"/>
    <col min="11010" max="11010" width="26.7109375" style="862" customWidth="1"/>
    <col min="11011" max="11011" width="3.28515625" style="862" customWidth="1"/>
    <col min="11012" max="11012" width="31.85546875" style="862" customWidth="1"/>
    <col min="11013" max="11013" width="10.7109375" style="862" customWidth="1"/>
    <col min="11014" max="11017" width="11.28515625" style="862" customWidth="1"/>
    <col min="11018" max="11264" width="8" style="862"/>
    <col min="11265" max="11265" width="0.85546875" style="862" customWidth="1"/>
    <col min="11266" max="11266" width="26.7109375" style="862" customWidth="1"/>
    <col min="11267" max="11267" width="3.28515625" style="862" customWidth="1"/>
    <col min="11268" max="11268" width="31.85546875" style="862" customWidth="1"/>
    <col min="11269" max="11269" width="10.7109375" style="862" customWidth="1"/>
    <col min="11270" max="11273" width="11.28515625" style="862" customWidth="1"/>
    <col min="11274" max="11520" width="8" style="862"/>
    <col min="11521" max="11521" width="0.85546875" style="862" customWidth="1"/>
    <col min="11522" max="11522" width="26.7109375" style="862" customWidth="1"/>
    <col min="11523" max="11523" width="3.28515625" style="862" customWidth="1"/>
    <col min="11524" max="11524" width="31.85546875" style="862" customWidth="1"/>
    <col min="11525" max="11525" width="10.7109375" style="862" customWidth="1"/>
    <col min="11526" max="11529" width="11.28515625" style="862" customWidth="1"/>
    <col min="11530" max="11776" width="8" style="862"/>
    <col min="11777" max="11777" width="0.85546875" style="862" customWidth="1"/>
    <col min="11778" max="11778" width="26.7109375" style="862" customWidth="1"/>
    <col min="11779" max="11779" width="3.28515625" style="862" customWidth="1"/>
    <col min="11780" max="11780" width="31.85546875" style="862" customWidth="1"/>
    <col min="11781" max="11781" width="10.7109375" style="862" customWidth="1"/>
    <col min="11782" max="11785" width="11.28515625" style="862" customWidth="1"/>
    <col min="11786" max="12032" width="8" style="862"/>
    <col min="12033" max="12033" width="0.85546875" style="862" customWidth="1"/>
    <col min="12034" max="12034" width="26.7109375" style="862" customWidth="1"/>
    <col min="12035" max="12035" width="3.28515625" style="862" customWidth="1"/>
    <col min="12036" max="12036" width="31.85546875" style="862" customWidth="1"/>
    <col min="12037" max="12037" width="10.7109375" style="862" customWidth="1"/>
    <col min="12038" max="12041" width="11.28515625" style="862" customWidth="1"/>
    <col min="12042" max="12288" width="8" style="862"/>
    <col min="12289" max="12289" width="0.85546875" style="862" customWidth="1"/>
    <col min="12290" max="12290" width="26.7109375" style="862" customWidth="1"/>
    <col min="12291" max="12291" width="3.28515625" style="862" customWidth="1"/>
    <col min="12292" max="12292" width="31.85546875" style="862" customWidth="1"/>
    <col min="12293" max="12293" width="10.7109375" style="862" customWidth="1"/>
    <col min="12294" max="12297" width="11.28515625" style="862" customWidth="1"/>
    <col min="12298" max="12544" width="8" style="862"/>
    <col min="12545" max="12545" width="0.85546875" style="862" customWidth="1"/>
    <col min="12546" max="12546" width="26.7109375" style="862" customWidth="1"/>
    <col min="12547" max="12547" width="3.28515625" style="862" customWidth="1"/>
    <col min="12548" max="12548" width="31.85546875" style="862" customWidth="1"/>
    <col min="12549" max="12549" width="10.7109375" style="862" customWidth="1"/>
    <col min="12550" max="12553" width="11.28515625" style="862" customWidth="1"/>
    <col min="12554" max="12800" width="8" style="862"/>
    <col min="12801" max="12801" width="0.85546875" style="862" customWidth="1"/>
    <col min="12802" max="12802" width="26.7109375" style="862" customWidth="1"/>
    <col min="12803" max="12803" width="3.28515625" style="862" customWidth="1"/>
    <col min="12804" max="12804" width="31.85546875" style="862" customWidth="1"/>
    <col min="12805" max="12805" width="10.7109375" style="862" customWidth="1"/>
    <col min="12806" max="12809" width="11.28515625" style="862" customWidth="1"/>
    <col min="12810" max="13056" width="8" style="862"/>
    <col min="13057" max="13057" width="0.85546875" style="862" customWidth="1"/>
    <col min="13058" max="13058" width="26.7109375" style="862" customWidth="1"/>
    <col min="13059" max="13059" width="3.28515625" style="862" customWidth="1"/>
    <col min="13060" max="13060" width="31.85546875" style="862" customWidth="1"/>
    <col min="13061" max="13061" width="10.7109375" style="862" customWidth="1"/>
    <col min="13062" max="13065" width="11.28515625" style="862" customWidth="1"/>
    <col min="13066" max="13312" width="8" style="862"/>
    <col min="13313" max="13313" width="0.85546875" style="862" customWidth="1"/>
    <col min="13314" max="13314" width="26.7109375" style="862" customWidth="1"/>
    <col min="13315" max="13315" width="3.28515625" style="862" customWidth="1"/>
    <col min="13316" max="13316" width="31.85546875" style="862" customWidth="1"/>
    <col min="13317" max="13317" width="10.7109375" style="862" customWidth="1"/>
    <col min="13318" max="13321" width="11.28515625" style="862" customWidth="1"/>
    <col min="13322" max="13568" width="8" style="862"/>
    <col min="13569" max="13569" width="0.85546875" style="862" customWidth="1"/>
    <col min="13570" max="13570" width="26.7109375" style="862" customWidth="1"/>
    <col min="13571" max="13571" width="3.28515625" style="862" customWidth="1"/>
    <col min="13572" max="13572" width="31.85546875" style="862" customWidth="1"/>
    <col min="13573" max="13573" width="10.7109375" style="862" customWidth="1"/>
    <col min="13574" max="13577" width="11.28515625" style="862" customWidth="1"/>
    <col min="13578" max="13824" width="8" style="862"/>
    <col min="13825" max="13825" width="0.85546875" style="862" customWidth="1"/>
    <col min="13826" max="13826" width="26.7109375" style="862" customWidth="1"/>
    <col min="13827" max="13827" width="3.28515625" style="862" customWidth="1"/>
    <col min="13828" max="13828" width="31.85546875" style="862" customWidth="1"/>
    <col min="13829" max="13829" width="10.7109375" style="862" customWidth="1"/>
    <col min="13830" max="13833" width="11.28515625" style="862" customWidth="1"/>
    <col min="13834" max="14080" width="8" style="862"/>
    <col min="14081" max="14081" width="0.85546875" style="862" customWidth="1"/>
    <col min="14082" max="14082" width="26.7109375" style="862" customWidth="1"/>
    <col min="14083" max="14083" width="3.28515625" style="862" customWidth="1"/>
    <col min="14084" max="14084" width="31.85546875" style="862" customWidth="1"/>
    <col min="14085" max="14085" width="10.7109375" style="862" customWidth="1"/>
    <col min="14086" max="14089" width="11.28515625" style="862" customWidth="1"/>
    <col min="14090" max="14336" width="8" style="862"/>
    <col min="14337" max="14337" width="0.85546875" style="862" customWidth="1"/>
    <col min="14338" max="14338" width="26.7109375" style="862" customWidth="1"/>
    <col min="14339" max="14339" width="3.28515625" style="862" customWidth="1"/>
    <col min="14340" max="14340" width="31.85546875" style="862" customWidth="1"/>
    <col min="14341" max="14341" width="10.7109375" style="862" customWidth="1"/>
    <col min="14342" max="14345" width="11.28515625" style="862" customWidth="1"/>
    <col min="14346" max="14592" width="8" style="862"/>
    <col min="14593" max="14593" width="0.85546875" style="862" customWidth="1"/>
    <col min="14594" max="14594" width="26.7109375" style="862" customWidth="1"/>
    <col min="14595" max="14595" width="3.28515625" style="862" customWidth="1"/>
    <col min="14596" max="14596" width="31.85546875" style="862" customWidth="1"/>
    <col min="14597" max="14597" width="10.7109375" style="862" customWidth="1"/>
    <col min="14598" max="14601" width="11.28515625" style="862" customWidth="1"/>
    <col min="14602" max="14848" width="8" style="862"/>
    <col min="14849" max="14849" width="0.85546875" style="862" customWidth="1"/>
    <col min="14850" max="14850" width="26.7109375" style="862" customWidth="1"/>
    <col min="14851" max="14851" width="3.28515625" style="862" customWidth="1"/>
    <col min="14852" max="14852" width="31.85546875" style="862" customWidth="1"/>
    <col min="14853" max="14853" width="10.7109375" style="862" customWidth="1"/>
    <col min="14854" max="14857" width="11.28515625" style="862" customWidth="1"/>
    <col min="14858" max="15104" width="8" style="862"/>
    <col min="15105" max="15105" width="0.85546875" style="862" customWidth="1"/>
    <col min="15106" max="15106" width="26.7109375" style="862" customWidth="1"/>
    <col min="15107" max="15107" width="3.28515625" style="862" customWidth="1"/>
    <col min="15108" max="15108" width="31.85546875" style="862" customWidth="1"/>
    <col min="15109" max="15109" width="10.7109375" style="862" customWidth="1"/>
    <col min="15110" max="15113" width="11.28515625" style="862" customWidth="1"/>
    <col min="15114" max="15360" width="8" style="862"/>
    <col min="15361" max="15361" width="0.85546875" style="862" customWidth="1"/>
    <col min="15362" max="15362" width="26.7109375" style="862" customWidth="1"/>
    <col min="15363" max="15363" width="3.28515625" style="862" customWidth="1"/>
    <col min="15364" max="15364" width="31.85546875" style="862" customWidth="1"/>
    <col min="15365" max="15365" width="10.7109375" style="862" customWidth="1"/>
    <col min="15366" max="15369" width="11.28515625" style="862" customWidth="1"/>
    <col min="15370" max="15616" width="8" style="862"/>
    <col min="15617" max="15617" width="0.85546875" style="862" customWidth="1"/>
    <col min="15618" max="15618" width="26.7109375" style="862" customWidth="1"/>
    <col min="15619" max="15619" width="3.28515625" style="862" customWidth="1"/>
    <col min="15620" max="15620" width="31.85546875" style="862" customWidth="1"/>
    <col min="15621" max="15621" width="10.7109375" style="862" customWidth="1"/>
    <col min="15622" max="15625" width="11.28515625" style="862" customWidth="1"/>
    <col min="15626" max="15872" width="8" style="862"/>
    <col min="15873" max="15873" width="0.85546875" style="862" customWidth="1"/>
    <col min="15874" max="15874" width="26.7109375" style="862" customWidth="1"/>
    <col min="15875" max="15875" width="3.28515625" style="862" customWidth="1"/>
    <col min="15876" max="15876" width="31.85546875" style="862" customWidth="1"/>
    <col min="15877" max="15877" width="10.7109375" style="862" customWidth="1"/>
    <col min="15878" max="15881" width="11.28515625" style="862" customWidth="1"/>
    <col min="15882" max="16128" width="8" style="862"/>
    <col min="16129" max="16129" width="0.85546875" style="862" customWidth="1"/>
    <col min="16130" max="16130" width="26.7109375" style="862" customWidth="1"/>
    <col min="16131" max="16131" width="3.28515625" style="862" customWidth="1"/>
    <col min="16132" max="16132" width="31.85546875" style="862" customWidth="1"/>
    <col min="16133" max="16133" width="10.7109375" style="862" customWidth="1"/>
    <col min="16134" max="16137" width="11.28515625" style="862" customWidth="1"/>
    <col min="16138" max="16384" width="8" style="862"/>
  </cols>
  <sheetData>
    <row r="1" spans="1:16" ht="3.75" customHeight="1">
      <c r="A1" s="861"/>
      <c r="B1" s="861"/>
      <c r="C1" s="861"/>
      <c r="D1" s="861"/>
      <c r="E1" s="861"/>
      <c r="F1" s="861"/>
      <c r="G1" s="861"/>
      <c r="H1" s="861"/>
      <c r="I1" s="861"/>
      <c r="J1" s="861"/>
      <c r="K1" s="861"/>
      <c r="L1" s="861"/>
    </row>
    <row r="2" spans="1:16" ht="33.75" customHeight="1" thickBot="1">
      <c r="A2" s="861"/>
      <c r="B2" s="861"/>
      <c r="C2" s="863"/>
      <c r="D2" s="863"/>
      <c r="E2" s="863"/>
      <c r="F2" s="863"/>
      <c r="G2" s="863"/>
      <c r="H2" s="863"/>
      <c r="I2" s="863"/>
      <c r="J2" s="863"/>
      <c r="K2" s="863"/>
      <c r="L2" s="861"/>
    </row>
    <row r="3" spans="1:16" ht="13.5" thickTop="1">
      <c r="A3" s="861"/>
      <c r="B3" s="864"/>
      <c r="C3" s="865"/>
      <c r="D3" s="865"/>
      <c r="E3" s="865"/>
      <c r="F3" s="865"/>
      <c r="G3" s="865"/>
      <c r="H3" s="865"/>
      <c r="I3" s="865"/>
      <c r="J3" s="865"/>
      <c r="K3" s="865"/>
      <c r="L3" s="866"/>
    </row>
    <row r="4" spans="1:16" ht="15.75">
      <c r="A4" s="861"/>
      <c r="B4" s="864"/>
      <c r="C4" s="865"/>
      <c r="D4" s="867"/>
      <c r="E4" s="865"/>
      <c r="F4" s="865"/>
      <c r="G4" s="865"/>
      <c r="H4" s="865"/>
      <c r="I4" s="865"/>
      <c r="J4" s="865"/>
      <c r="K4" s="865"/>
      <c r="L4" s="866"/>
    </row>
    <row r="5" spans="1:16" ht="20.25">
      <c r="A5" s="861"/>
      <c r="B5" s="864"/>
      <c r="C5" s="865"/>
      <c r="D5" s="868"/>
      <c r="E5" s="869"/>
      <c r="F5" s="865"/>
      <c r="G5" s="865"/>
      <c r="H5" s="865"/>
      <c r="I5" s="865"/>
      <c r="J5" s="865"/>
      <c r="K5" s="865"/>
      <c r="L5" s="866"/>
    </row>
    <row r="6" spans="1:16">
      <c r="A6" s="861"/>
      <c r="B6" s="864"/>
      <c r="C6" s="865"/>
      <c r="D6" s="870"/>
      <c r="E6" s="869"/>
      <c r="F6" s="871"/>
      <c r="G6" s="865"/>
      <c r="H6" s="865"/>
      <c r="I6" s="865"/>
      <c r="J6" s="865"/>
      <c r="K6" s="865"/>
      <c r="L6" s="866"/>
    </row>
    <row r="7" spans="1:16">
      <c r="A7" s="861"/>
      <c r="B7" s="864"/>
      <c r="C7" s="865"/>
      <c r="D7" s="870"/>
      <c r="E7" s="865"/>
      <c r="F7" s="865"/>
      <c r="G7" s="865"/>
      <c r="H7" s="865"/>
      <c r="I7" s="865"/>
      <c r="J7" s="865"/>
      <c r="K7" s="865"/>
      <c r="L7" s="866"/>
    </row>
    <row r="8" spans="1:16">
      <c r="A8" s="861"/>
      <c r="B8" s="864"/>
      <c r="C8" s="865"/>
      <c r="D8" s="870"/>
      <c r="E8" s="865"/>
      <c r="F8" s="865"/>
      <c r="G8" s="865"/>
      <c r="H8" s="865"/>
      <c r="I8" s="865"/>
      <c r="J8" s="865"/>
      <c r="K8" s="865"/>
      <c r="L8" s="866"/>
    </row>
    <row r="9" spans="1:16">
      <c r="A9" s="861"/>
      <c r="B9" s="864"/>
      <c r="C9" s="865"/>
      <c r="D9" s="870"/>
      <c r="E9" s="865"/>
      <c r="F9" s="865"/>
      <c r="G9" s="865"/>
      <c r="H9" s="865"/>
      <c r="I9" s="865"/>
      <c r="J9" s="865"/>
      <c r="K9" s="865"/>
      <c r="L9" s="866"/>
    </row>
    <row r="10" spans="1:16" ht="18">
      <c r="A10" s="861"/>
      <c r="B10" s="864"/>
      <c r="C10" s="865"/>
      <c r="D10" s="870"/>
      <c r="E10" s="894" t="str">
        <f>REPT('BASIC CLIENT INFO'!B2,1)</f>
        <v/>
      </c>
      <c r="F10" s="865"/>
      <c r="G10" s="865"/>
      <c r="H10" s="865"/>
      <c r="I10" s="865"/>
      <c r="J10" s="865"/>
      <c r="K10" s="865"/>
      <c r="L10" s="866"/>
    </row>
    <row r="11" spans="1:16">
      <c r="A11" s="861"/>
      <c r="B11" s="864"/>
      <c r="C11" s="865"/>
      <c r="D11" s="872"/>
      <c r="E11" s="893" t="str">
        <f>REPT('BASIC CLIENT INFO'!B3,1)</f>
        <v>Survey #</v>
      </c>
      <c r="F11" s="892" t="str">
        <f>REPT('BASIC CLIENT INFO'!D3,1)</f>
        <v/>
      </c>
      <c r="G11" s="872"/>
      <c r="H11" s="872"/>
      <c r="I11" s="872"/>
      <c r="J11" s="872"/>
      <c r="K11" s="865"/>
      <c r="L11" s="866"/>
    </row>
    <row r="12" spans="1:16">
      <c r="A12" s="861"/>
      <c r="B12" s="864"/>
      <c r="C12" s="865"/>
      <c r="D12" s="872"/>
      <c r="E12" s="872"/>
      <c r="F12" s="872"/>
      <c r="G12" s="872"/>
      <c r="H12" s="872"/>
      <c r="I12" s="872"/>
      <c r="J12" s="872"/>
      <c r="K12" s="865"/>
      <c r="L12" s="866"/>
    </row>
    <row r="13" spans="1:16" ht="15.75">
      <c r="A13" s="861"/>
      <c r="B13" s="864"/>
      <c r="C13" s="865"/>
      <c r="D13" s="860" t="s">
        <v>902</v>
      </c>
      <c r="E13" s="872"/>
      <c r="F13" s="872"/>
      <c r="G13" s="872"/>
      <c r="H13" s="872"/>
      <c r="I13" s="872"/>
      <c r="J13" s="872"/>
      <c r="K13" s="865"/>
      <c r="L13" s="866"/>
      <c r="M13" s="1311" t="s">
        <v>953</v>
      </c>
      <c r="N13" s="1311"/>
      <c r="O13" s="1311"/>
      <c r="P13" s="1311"/>
    </row>
    <row r="14" spans="1:16" ht="19.5">
      <c r="A14" s="861"/>
      <c r="B14" s="864"/>
      <c r="C14" s="865"/>
      <c r="D14" s="882"/>
      <c r="E14" s="883"/>
      <c r="F14" s="883"/>
      <c r="G14" s="883"/>
      <c r="H14" s="883"/>
      <c r="I14" s="883"/>
      <c r="J14" s="883"/>
      <c r="K14" s="865"/>
      <c r="L14" s="866"/>
    </row>
    <row r="15" spans="1:16" ht="15.75">
      <c r="A15" s="861"/>
      <c r="B15" s="864"/>
      <c r="C15" s="865"/>
      <c r="D15" s="867"/>
      <c r="E15" s="865"/>
      <c r="F15" s="865"/>
      <c r="G15" s="865"/>
      <c r="H15" s="865"/>
      <c r="I15" s="865"/>
      <c r="J15" s="865"/>
      <c r="K15" s="865"/>
      <c r="L15" s="866"/>
    </row>
    <row r="16" spans="1:16">
      <c r="A16" s="861"/>
      <c r="B16" s="864"/>
      <c r="C16" s="865"/>
      <c r="D16" s="875" t="s">
        <v>944</v>
      </c>
      <c r="E16" s="865"/>
      <c r="F16" s="876" t="s">
        <v>958</v>
      </c>
      <c r="G16" s="876" t="s">
        <v>958</v>
      </c>
      <c r="H16" s="876" t="s">
        <v>958</v>
      </c>
      <c r="I16" s="876" t="s">
        <v>958</v>
      </c>
      <c r="J16" s="865"/>
      <c r="K16" s="865"/>
      <c r="L16" s="866"/>
    </row>
    <row r="17" spans="1:12">
      <c r="A17" s="861"/>
      <c r="B17" s="864"/>
      <c r="C17" s="865"/>
      <c r="D17" s="875"/>
      <c r="E17" s="865"/>
      <c r="F17" s="877" t="str">
        <f>REPT('P&amp;L COMPARISONS'!B5,1)</f>
        <v>2025</v>
      </c>
      <c r="G17" s="877">
        <f>SUM(F17-1)</f>
        <v>2024</v>
      </c>
      <c r="H17" s="877">
        <f>SUM(G17-1)</f>
        <v>2023</v>
      </c>
      <c r="I17" s="877">
        <f>SUM(H17-1)</f>
        <v>2022</v>
      </c>
      <c r="J17" s="865"/>
      <c r="K17" s="865"/>
      <c r="L17" s="866"/>
    </row>
    <row r="18" spans="1:12">
      <c r="A18" s="861"/>
      <c r="B18" s="864"/>
      <c r="C18" s="865"/>
      <c r="D18" s="865" t="s">
        <v>945</v>
      </c>
      <c r="E18" s="865"/>
      <c r="F18" s="903" t="str">
        <f>REPT('BALANCE SHT COMPARISONS'!C46,1)</f>
        <v>0</v>
      </c>
      <c r="G18" s="903" t="str">
        <f>REPT('BALANCE SHT COMPARISONS'!F46,1)</f>
        <v>0</v>
      </c>
      <c r="H18" s="903" t="str">
        <f>REPT('BALANCE SHT COMPARISONS'!I46,1)</f>
        <v>0</v>
      </c>
      <c r="I18" s="903" t="str">
        <f>REPT('BALANCE SHT COMPARISONS'!L46,1)</f>
        <v>0</v>
      </c>
      <c r="J18" s="865"/>
      <c r="K18" s="865"/>
      <c r="L18" s="866"/>
    </row>
    <row r="19" spans="1:12">
      <c r="A19" s="861"/>
      <c r="B19" s="864"/>
      <c r="C19" s="865"/>
      <c r="D19" s="865" t="s">
        <v>946</v>
      </c>
      <c r="E19" s="865"/>
      <c r="F19" s="903" t="str">
        <f>REPT('BALANCE SHT COMPARISONS'!C30,1)</f>
        <v>0</v>
      </c>
      <c r="G19" s="903" t="str">
        <f>REPT('BALANCE SHT COMPARISONS'!F30,1)</f>
        <v>0</v>
      </c>
      <c r="H19" s="903" t="str">
        <f>REPT('BALANCE SHT COMPARISONS'!I30,1)</f>
        <v>0</v>
      </c>
      <c r="I19" s="903" t="str">
        <f>REPT('BALANCE SHT COMPARISONS'!L30,1)</f>
        <v>0</v>
      </c>
      <c r="J19" s="865"/>
      <c r="K19" s="865"/>
      <c r="L19" s="866"/>
    </row>
    <row r="20" spans="1:12">
      <c r="A20" s="861"/>
      <c r="B20" s="864"/>
      <c r="C20" s="865"/>
      <c r="D20" s="865" t="s">
        <v>944</v>
      </c>
      <c r="E20" s="865"/>
      <c r="F20" s="907" t="e">
        <f>F18/F19</f>
        <v>#DIV/0!</v>
      </c>
      <c r="G20" s="907" t="e">
        <f>G18/G19</f>
        <v>#DIV/0!</v>
      </c>
      <c r="H20" s="907" t="e">
        <f>H18/H19</f>
        <v>#DIV/0!</v>
      </c>
      <c r="I20" s="907" t="e">
        <f>I18/I19</f>
        <v>#DIV/0!</v>
      </c>
      <c r="J20" s="865"/>
      <c r="K20" s="865"/>
      <c r="L20" s="866"/>
    </row>
    <row r="21" spans="1:12">
      <c r="A21" s="861"/>
      <c r="B21" s="864"/>
      <c r="C21" s="865"/>
      <c r="D21" s="865"/>
      <c r="E21" s="865"/>
      <c r="F21" s="886"/>
      <c r="G21" s="886"/>
      <c r="H21" s="886"/>
      <c r="I21" s="886"/>
      <c r="J21" s="865"/>
      <c r="K21" s="865"/>
      <c r="L21" s="866"/>
    </row>
    <row r="22" spans="1:12">
      <c r="A22" s="861"/>
      <c r="B22" s="864"/>
      <c r="C22" s="865"/>
      <c r="D22" s="865"/>
      <c r="E22" s="865"/>
      <c r="F22" s="865"/>
      <c r="G22" s="865"/>
      <c r="H22" s="865"/>
      <c r="I22" s="865"/>
      <c r="J22" s="865"/>
      <c r="K22" s="865"/>
      <c r="L22" s="866"/>
    </row>
    <row r="23" spans="1:12">
      <c r="A23" s="861"/>
      <c r="B23" s="864"/>
      <c r="C23" s="865"/>
      <c r="D23" s="865"/>
      <c r="E23" s="865"/>
      <c r="F23" s="865"/>
      <c r="G23" s="865"/>
      <c r="H23" s="865"/>
      <c r="I23" s="865"/>
      <c r="J23" s="865"/>
      <c r="K23" s="865"/>
      <c r="L23" s="866"/>
    </row>
    <row r="24" spans="1:12">
      <c r="A24" s="861"/>
      <c r="B24" s="864"/>
      <c r="C24" s="865"/>
      <c r="D24" s="865"/>
      <c r="E24" s="865"/>
      <c r="F24" s="865"/>
      <c r="G24" s="865"/>
      <c r="H24" s="865"/>
      <c r="I24" s="865"/>
      <c r="J24" s="865"/>
      <c r="K24" s="865"/>
      <c r="L24" s="866"/>
    </row>
    <row r="25" spans="1:12">
      <c r="A25" s="861"/>
      <c r="B25" s="864"/>
      <c r="C25" s="865"/>
      <c r="D25" s="865"/>
      <c r="E25" s="865"/>
      <c r="F25" s="865"/>
      <c r="G25" s="865"/>
      <c r="H25" s="865"/>
      <c r="I25" s="865"/>
      <c r="J25" s="865"/>
      <c r="K25" s="865"/>
      <c r="L25" s="866"/>
    </row>
    <row r="26" spans="1:12">
      <c r="A26" s="861"/>
      <c r="B26" s="864"/>
      <c r="C26" s="865"/>
      <c r="D26" s="865"/>
      <c r="E26" s="865"/>
      <c r="F26" s="865"/>
      <c r="G26" s="865"/>
      <c r="H26" s="865"/>
      <c r="I26" s="865"/>
      <c r="J26" s="865"/>
      <c r="K26" s="865"/>
      <c r="L26" s="866"/>
    </row>
    <row r="27" spans="1:12">
      <c r="A27" s="861"/>
      <c r="B27" s="864"/>
      <c r="C27" s="865"/>
      <c r="D27" s="865"/>
      <c r="E27" s="865"/>
      <c r="F27" s="865"/>
      <c r="G27" s="865"/>
      <c r="H27" s="865"/>
      <c r="I27" s="865"/>
      <c r="J27" s="865"/>
      <c r="K27" s="865"/>
      <c r="L27" s="866"/>
    </row>
    <row r="28" spans="1:12">
      <c r="A28" s="861"/>
      <c r="B28" s="864"/>
      <c r="C28" s="865"/>
      <c r="D28" s="865"/>
      <c r="E28" s="865"/>
      <c r="F28" s="865"/>
      <c r="G28" s="865"/>
      <c r="H28" s="865"/>
      <c r="I28" s="865"/>
      <c r="J28" s="865"/>
      <c r="K28" s="865"/>
      <c r="L28" s="866"/>
    </row>
    <row r="29" spans="1:12">
      <c r="A29" s="861"/>
      <c r="B29" s="864"/>
      <c r="C29" s="865"/>
      <c r="D29" s="865"/>
      <c r="E29" s="865"/>
      <c r="F29" s="865"/>
      <c r="G29" s="865"/>
      <c r="H29" s="865"/>
      <c r="I29" s="865"/>
      <c r="J29" s="865"/>
      <c r="K29" s="865"/>
      <c r="L29" s="866"/>
    </row>
    <row r="30" spans="1:12">
      <c r="A30" s="861"/>
      <c r="B30" s="864"/>
      <c r="C30" s="865"/>
      <c r="D30" s="865"/>
      <c r="E30" s="865"/>
      <c r="F30" s="865"/>
      <c r="G30" s="865"/>
      <c r="H30" s="865"/>
      <c r="I30" s="865"/>
      <c r="J30" s="865"/>
      <c r="K30" s="865"/>
      <c r="L30" s="866"/>
    </row>
    <row r="31" spans="1:12">
      <c r="A31" s="861"/>
      <c r="B31" s="864"/>
      <c r="C31" s="865"/>
      <c r="D31" s="865"/>
      <c r="E31" s="865"/>
      <c r="F31" s="865"/>
      <c r="G31" s="865"/>
      <c r="H31" s="865"/>
      <c r="I31" s="865"/>
      <c r="J31" s="865"/>
      <c r="K31" s="865"/>
      <c r="L31" s="866"/>
    </row>
    <row r="32" spans="1:12">
      <c r="A32" s="861"/>
      <c r="B32" s="864"/>
      <c r="C32" s="865"/>
      <c r="D32" s="865"/>
      <c r="E32" s="865"/>
      <c r="F32" s="865"/>
      <c r="G32" s="865"/>
      <c r="H32" s="865"/>
      <c r="I32" s="865"/>
      <c r="J32" s="865"/>
      <c r="K32" s="865"/>
      <c r="L32" s="866"/>
    </row>
    <row r="33" spans="1:12">
      <c r="A33" s="861"/>
      <c r="B33" s="864"/>
      <c r="C33" s="865"/>
      <c r="D33" s="865"/>
      <c r="E33" s="865"/>
      <c r="F33" s="865"/>
      <c r="G33" s="865"/>
      <c r="H33" s="865"/>
      <c r="I33" s="865"/>
      <c r="J33" s="865"/>
      <c r="K33" s="865"/>
      <c r="L33" s="866"/>
    </row>
    <row r="34" spans="1:12">
      <c r="A34" s="861"/>
      <c r="B34" s="864"/>
      <c r="C34" s="865"/>
      <c r="D34" s="865"/>
      <c r="E34" s="865"/>
      <c r="F34" s="865"/>
      <c r="G34" s="865"/>
      <c r="H34" s="865"/>
      <c r="I34" s="865"/>
      <c r="J34" s="865"/>
      <c r="K34" s="865"/>
      <c r="L34" s="866"/>
    </row>
    <row r="35" spans="1:12">
      <c r="A35" s="861"/>
      <c r="B35" s="864"/>
      <c r="C35" s="865"/>
      <c r="D35" s="865"/>
      <c r="E35" s="865"/>
      <c r="F35" s="865"/>
      <c r="G35" s="865"/>
      <c r="H35" s="865"/>
      <c r="I35" s="865"/>
      <c r="J35" s="865"/>
      <c r="K35" s="865"/>
      <c r="L35" s="866"/>
    </row>
    <row r="36" spans="1:12">
      <c r="A36" s="861"/>
      <c r="B36" s="864"/>
      <c r="C36" s="865"/>
      <c r="D36" s="1310"/>
      <c r="E36" s="1310"/>
      <c r="F36" s="1310"/>
      <c r="G36" s="1310"/>
      <c r="H36" s="1310"/>
      <c r="I36" s="1310"/>
      <c r="J36" s="1310"/>
      <c r="K36" s="865"/>
      <c r="L36" s="866"/>
    </row>
    <row r="37" spans="1:12">
      <c r="A37" s="861"/>
      <c r="B37" s="864"/>
      <c r="C37" s="865"/>
      <c r="D37" s="865"/>
      <c r="E37" s="865"/>
      <c r="F37" s="865"/>
      <c r="G37" s="865"/>
      <c r="H37" s="865"/>
      <c r="I37" s="865"/>
      <c r="J37" s="865"/>
      <c r="K37" s="865"/>
      <c r="L37" s="866"/>
    </row>
    <row r="38" spans="1:12" ht="13.5" thickBot="1">
      <c r="A38" s="861"/>
      <c r="B38" s="864"/>
      <c r="C38" s="865"/>
      <c r="D38" s="865"/>
      <c r="E38" s="865"/>
      <c r="F38" s="865"/>
      <c r="G38" s="865"/>
      <c r="H38" s="865"/>
      <c r="I38" s="865"/>
      <c r="J38" s="865"/>
      <c r="K38" s="865"/>
      <c r="L38" s="866"/>
    </row>
    <row r="39" spans="1:12" ht="13.5" thickTop="1">
      <c r="A39" s="861"/>
      <c r="B39" s="861"/>
      <c r="C39" s="881"/>
      <c r="D39" s="881"/>
      <c r="E39" s="881"/>
      <c r="F39" s="881"/>
      <c r="G39" s="881"/>
      <c r="H39" s="881"/>
      <c r="I39" s="881"/>
      <c r="J39" s="881"/>
      <c r="K39" s="881"/>
      <c r="L39" s="861"/>
    </row>
    <row r="40" spans="1:12">
      <c r="A40" s="861"/>
      <c r="B40" s="861"/>
      <c r="C40" s="861"/>
      <c r="D40" s="861"/>
      <c r="E40" s="861"/>
      <c r="F40" s="861"/>
      <c r="G40" s="861"/>
      <c r="H40" s="861"/>
      <c r="I40" s="861"/>
      <c r="J40" s="861"/>
      <c r="K40" s="861"/>
      <c r="L40" s="861"/>
    </row>
    <row r="41" spans="1:12">
      <c r="A41" s="861"/>
      <c r="B41" s="861"/>
      <c r="C41" s="861"/>
      <c r="D41" s="861"/>
      <c r="E41" s="861"/>
      <c r="F41" s="861"/>
      <c r="G41" s="861"/>
      <c r="H41" s="861"/>
      <c r="I41" s="861"/>
      <c r="J41" s="861"/>
      <c r="K41" s="861"/>
      <c r="L41" s="861"/>
    </row>
    <row r="42" spans="1:12">
      <c r="A42" s="861"/>
      <c r="B42" s="861"/>
      <c r="C42" s="861"/>
      <c r="D42" s="861"/>
      <c r="E42" s="861"/>
      <c r="F42" s="861"/>
      <c r="G42" s="861"/>
      <c r="H42" s="861"/>
      <c r="I42" s="861"/>
      <c r="J42" s="861"/>
      <c r="K42" s="861"/>
      <c r="L42" s="861"/>
    </row>
    <row r="43" spans="1:12">
      <c r="A43" s="861"/>
      <c r="B43" s="861"/>
      <c r="C43" s="861"/>
      <c r="D43" s="861"/>
      <c r="E43" s="861"/>
      <c r="F43" s="861"/>
      <c r="G43" s="861"/>
      <c r="H43" s="861"/>
      <c r="I43" s="861"/>
      <c r="J43" s="861"/>
      <c r="K43" s="861"/>
      <c r="L43" s="861"/>
    </row>
    <row r="44" spans="1:12">
      <c r="A44" s="861"/>
      <c r="B44" s="861"/>
      <c r="C44" s="861"/>
      <c r="D44" s="861"/>
      <c r="E44" s="861"/>
      <c r="F44" s="861"/>
      <c r="G44" s="861"/>
      <c r="H44" s="861"/>
      <c r="I44" s="861"/>
      <c r="J44" s="861"/>
      <c r="K44" s="861"/>
      <c r="L44" s="861"/>
    </row>
    <row r="45" spans="1:12">
      <c r="A45" s="861"/>
      <c r="B45" s="861"/>
      <c r="C45" s="861"/>
      <c r="D45" s="861"/>
      <c r="E45" s="861"/>
      <c r="F45" s="861"/>
      <c r="G45" s="861"/>
      <c r="H45" s="861"/>
      <c r="I45" s="861"/>
      <c r="J45" s="861"/>
      <c r="K45" s="861"/>
      <c r="L45" s="861"/>
    </row>
    <row r="46" spans="1:12">
      <c r="A46" s="861"/>
      <c r="B46" s="861"/>
      <c r="C46" s="861"/>
      <c r="D46" s="861"/>
      <c r="E46" s="861"/>
      <c r="F46" s="861"/>
      <c r="G46" s="861"/>
      <c r="H46" s="861"/>
      <c r="I46" s="861"/>
      <c r="J46" s="861"/>
      <c r="K46" s="861"/>
      <c r="L46" s="861"/>
    </row>
    <row r="47" spans="1:12">
      <c r="A47" s="861"/>
      <c r="B47" s="861"/>
      <c r="C47" s="861"/>
      <c r="D47" s="861"/>
      <c r="E47" s="861"/>
      <c r="F47" s="861"/>
      <c r="G47" s="861"/>
      <c r="H47" s="861"/>
      <c r="I47" s="861"/>
      <c r="J47" s="861"/>
      <c r="K47" s="861"/>
      <c r="L47" s="861"/>
    </row>
    <row r="48" spans="1:12">
      <c r="A48" s="861"/>
      <c r="B48" s="861"/>
      <c r="C48" s="861"/>
      <c r="D48" s="861"/>
      <c r="E48" s="861"/>
      <c r="F48" s="861"/>
      <c r="G48" s="861"/>
      <c r="H48" s="861"/>
      <c r="I48" s="861"/>
      <c r="J48" s="861"/>
      <c r="K48" s="861"/>
      <c r="L48" s="861"/>
    </row>
    <row r="49" spans="1:12">
      <c r="A49" s="861"/>
      <c r="B49" s="861"/>
      <c r="C49" s="861"/>
      <c r="D49" s="861"/>
      <c r="E49" s="861"/>
      <c r="F49" s="861"/>
      <c r="G49" s="861"/>
      <c r="H49" s="861"/>
      <c r="I49" s="861"/>
      <c r="J49" s="861"/>
      <c r="K49" s="861"/>
      <c r="L49" s="861"/>
    </row>
    <row r="50" spans="1:12">
      <c r="A50" s="861"/>
      <c r="B50" s="861"/>
      <c r="C50" s="861"/>
      <c r="D50" s="861"/>
      <c r="E50" s="861"/>
      <c r="F50" s="861"/>
      <c r="G50" s="861"/>
      <c r="H50" s="861"/>
      <c r="I50" s="861"/>
      <c r="J50" s="861"/>
      <c r="K50" s="861"/>
      <c r="L50" s="861"/>
    </row>
    <row r="51" spans="1:12">
      <c r="A51" s="861"/>
      <c r="B51" s="861"/>
      <c r="C51" s="861"/>
      <c r="D51" s="861"/>
      <c r="E51" s="861"/>
      <c r="F51" s="861"/>
      <c r="G51" s="861"/>
      <c r="H51" s="861"/>
      <c r="I51" s="861"/>
      <c r="J51" s="861"/>
      <c r="K51" s="861"/>
      <c r="L51" s="861"/>
    </row>
    <row r="52" spans="1:12">
      <c r="A52" s="861"/>
      <c r="B52" s="861"/>
      <c r="C52" s="861"/>
      <c r="D52" s="861"/>
      <c r="E52" s="861"/>
      <c r="F52" s="861"/>
      <c r="G52" s="861"/>
      <c r="H52" s="861"/>
      <c r="I52" s="861"/>
      <c r="J52" s="861"/>
      <c r="K52" s="861"/>
      <c r="L52" s="861"/>
    </row>
    <row r="53" spans="1:12">
      <c r="A53" s="861"/>
      <c r="B53" s="861"/>
      <c r="C53" s="861"/>
      <c r="D53" s="861"/>
      <c r="E53" s="861"/>
      <c r="F53" s="861"/>
      <c r="G53" s="861"/>
      <c r="H53" s="861"/>
      <c r="I53" s="861"/>
      <c r="J53" s="861"/>
      <c r="K53" s="861"/>
      <c r="L53" s="861"/>
    </row>
    <row r="54" spans="1:12">
      <c r="A54" s="861"/>
      <c r="B54" s="861"/>
      <c r="C54" s="861"/>
      <c r="D54" s="861"/>
      <c r="E54" s="861"/>
      <c r="F54" s="861"/>
      <c r="G54" s="861"/>
      <c r="H54" s="861"/>
      <c r="I54" s="861"/>
      <c r="J54" s="861"/>
      <c r="K54" s="861"/>
      <c r="L54" s="861"/>
    </row>
    <row r="55" spans="1:12">
      <c r="A55" s="861"/>
      <c r="B55" s="861"/>
      <c r="C55" s="861"/>
      <c r="D55" s="861"/>
      <c r="E55" s="861"/>
      <c r="F55" s="861"/>
      <c r="G55" s="861"/>
      <c r="H55" s="861"/>
      <c r="I55" s="861"/>
      <c r="J55" s="861"/>
      <c r="K55" s="861"/>
      <c r="L55" s="861"/>
    </row>
    <row r="56" spans="1:12">
      <c r="A56" s="861"/>
      <c r="B56" s="861"/>
      <c r="C56" s="861"/>
      <c r="D56" s="861"/>
      <c r="E56" s="861"/>
      <c r="F56" s="861"/>
      <c r="G56" s="861"/>
      <c r="H56" s="861"/>
      <c r="I56" s="861"/>
      <c r="J56" s="861"/>
      <c r="K56" s="861"/>
      <c r="L56" s="861"/>
    </row>
    <row r="57" spans="1:12">
      <c r="A57" s="861"/>
      <c r="B57" s="861"/>
      <c r="C57" s="861"/>
      <c r="D57" s="861"/>
      <c r="E57" s="861"/>
      <c r="F57" s="861"/>
      <c r="G57" s="861"/>
      <c r="H57" s="861"/>
      <c r="I57" s="861"/>
      <c r="J57" s="861"/>
      <c r="K57" s="861"/>
      <c r="L57" s="861"/>
    </row>
    <row r="58" spans="1:12">
      <c r="A58" s="861"/>
      <c r="B58" s="861"/>
      <c r="C58" s="861"/>
      <c r="D58" s="861"/>
      <c r="E58" s="861"/>
      <c r="F58" s="861"/>
      <c r="G58" s="861"/>
      <c r="H58" s="861"/>
      <c r="I58" s="861"/>
      <c r="J58" s="861"/>
      <c r="K58" s="861"/>
      <c r="L58" s="861"/>
    </row>
  </sheetData>
  <mergeCells count="2">
    <mergeCell ref="D36:J36"/>
    <mergeCell ref="M13:P13"/>
  </mergeCells>
  <hyperlinks>
    <hyperlink ref="M13" location="'Ratios Introduction'!A1" display="Ratios Introduction Menu" xr:uid="{00000000-0004-0000-4500-000000000000}"/>
  </hyperlinks>
  <printOptions horizontalCentered="1" verticalCentered="1" gridLinesSet="0"/>
  <pageMargins left="0.5" right="0.5" top="1.18" bottom="0.61" header="0.52" footer="0.25"/>
  <pageSetup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30721" r:id="rId5" name="Button 1">
              <controlPr defaultSize="0" print="0" autoFill="0" autoPict="0" macro="[0]!PLCOMPARISONS_Button20_Click">
                <anchor moveWithCells="1">
                  <from>
                    <xdr:col>12</xdr:col>
                    <xdr:colOff>114300</xdr:colOff>
                    <xdr:row>8</xdr:row>
                    <xdr:rowOff>76200</xdr:rowOff>
                  </from>
                  <to>
                    <xdr:col>14</xdr:col>
                    <xdr:colOff>200025</xdr:colOff>
                    <xdr:row>10</xdr:row>
                    <xdr:rowOff>0</xdr:rowOff>
                  </to>
                </anchor>
              </controlPr>
            </control>
          </mc:Choice>
        </mc:AlternateContent>
        <mc:AlternateContent xmlns:mc="http://schemas.openxmlformats.org/markup-compatibility/2006">
          <mc:Choice Requires="x14">
            <control shapeId="3230723" r:id="rId6" name="Button 3">
              <controlPr defaultSize="0" print="0" autoFill="0" autoPict="0" macro="[0]!print_sheet">
                <anchor moveWithCells="1">
                  <from>
                    <xdr:col>12</xdr:col>
                    <xdr:colOff>133350</xdr:colOff>
                    <xdr:row>14</xdr:row>
                    <xdr:rowOff>76200</xdr:rowOff>
                  </from>
                  <to>
                    <xdr:col>13</xdr:col>
                    <xdr:colOff>523875</xdr:colOff>
                    <xdr:row>16</xdr:row>
                    <xdr:rowOff>104775</xdr:rowOff>
                  </to>
                </anchor>
              </controlPr>
            </control>
          </mc:Choice>
        </mc:AlternateContent>
      </controls>
    </mc:Choice>
  </mc:AlternateContent>
</worksheet>
</file>

<file path=xl/worksheets/sheet7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600-000000000000}">
  <sheetPr codeName="Sheet99">
    <pageSetUpPr autoPageBreaks="0" fitToPage="1"/>
  </sheetPr>
  <dimension ref="A1:P105"/>
  <sheetViews>
    <sheetView showGridLines="0" showRowColHeaders="0" view="pageLayout" zoomScaleNormal="90" workbookViewId="0"/>
  </sheetViews>
  <sheetFormatPr defaultColWidth="8" defaultRowHeight="12.75"/>
  <cols>
    <col min="1" max="1" width="0.85546875" style="862" customWidth="1"/>
    <col min="2" max="2" width="26.7109375" style="862" customWidth="1"/>
    <col min="3" max="3" width="3.28515625" style="862" customWidth="1"/>
    <col min="4" max="4" width="31.85546875" style="862" customWidth="1"/>
    <col min="5" max="5" width="10.7109375" style="862" customWidth="1"/>
    <col min="6" max="9" width="11.28515625" style="862" customWidth="1"/>
    <col min="10" max="256" width="8" style="862"/>
    <col min="257" max="257" width="0.85546875" style="862" customWidth="1"/>
    <col min="258" max="258" width="26.7109375" style="862" customWidth="1"/>
    <col min="259" max="259" width="3.28515625" style="862" customWidth="1"/>
    <col min="260" max="260" width="31.85546875" style="862" customWidth="1"/>
    <col min="261" max="261" width="10.7109375" style="862" customWidth="1"/>
    <col min="262" max="265" width="11.28515625" style="862" customWidth="1"/>
    <col min="266" max="512" width="8" style="862"/>
    <col min="513" max="513" width="0.85546875" style="862" customWidth="1"/>
    <col min="514" max="514" width="26.7109375" style="862" customWidth="1"/>
    <col min="515" max="515" width="3.28515625" style="862" customWidth="1"/>
    <col min="516" max="516" width="31.85546875" style="862" customWidth="1"/>
    <col min="517" max="517" width="10.7109375" style="862" customWidth="1"/>
    <col min="518" max="521" width="11.28515625" style="862" customWidth="1"/>
    <col min="522" max="768" width="8" style="862"/>
    <col min="769" max="769" width="0.85546875" style="862" customWidth="1"/>
    <col min="770" max="770" width="26.7109375" style="862" customWidth="1"/>
    <col min="771" max="771" width="3.28515625" style="862" customWidth="1"/>
    <col min="772" max="772" width="31.85546875" style="862" customWidth="1"/>
    <col min="773" max="773" width="10.7109375" style="862" customWidth="1"/>
    <col min="774" max="777" width="11.28515625" style="862" customWidth="1"/>
    <col min="778" max="1024" width="8" style="862"/>
    <col min="1025" max="1025" width="0.85546875" style="862" customWidth="1"/>
    <col min="1026" max="1026" width="26.7109375" style="862" customWidth="1"/>
    <col min="1027" max="1027" width="3.28515625" style="862" customWidth="1"/>
    <col min="1028" max="1028" width="31.85546875" style="862" customWidth="1"/>
    <col min="1029" max="1029" width="10.7109375" style="862" customWidth="1"/>
    <col min="1030" max="1033" width="11.28515625" style="862" customWidth="1"/>
    <col min="1034" max="1280" width="8" style="862"/>
    <col min="1281" max="1281" width="0.85546875" style="862" customWidth="1"/>
    <col min="1282" max="1282" width="26.7109375" style="862" customWidth="1"/>
    <col min="1283" max="1283" width="3.28515625" style="862" customWidth="1"/>
    <col min="1284" max="1284" width="31.85546875" style="862" customWidth="1"/>
    <col min="1285" max="1285" width="10.7109375" style="862" customWidth="1"/>
    <col min="1286" max="1289" width="11.28515625" style="862" customWidth="1"/>
    <col min="1290" max="1536" width="8" style="862"/>
    <col min="1537" max="1537" width="0.85546875" style="862" customWidth="1"/>
    <col min="1538" max="1538" width="26.7109375" style="862" customWidth="1"/>
    <col min="1539" max="1539" width="3.28515625" style="862" customWidth="1"/>
    <col min="1540" max="1540" width="31.85546875" style="862" customWidth="1"/>
    <col min="1541" max="1541" width="10.7109375" style="862" customWidth="1"/>
    <col min="1542" max="1545" width="11.28515625" style="862" customWidth="1"/>
    <col min="1546" max="1792" width="8" style="862"/>
    <col min="1793" max="1793" width="0.85546875" style="862" customWidth="1"/>
    <col min="1794" max="1794" width="26.7109375" style="862" customWidth="1"/>
    <col min="1795" max="1795" width="3.28515625" style="862" customWidth="1"/>
    <col min="1796" max="1796" width="31.85546875" style="862" customWidth="1"/>
    <col min="1797" max="1797" width="10.7109375" style="862" customWidth="1"/>
    <col min="1798" max="1801" width="11.28515625" style="862" customWidth="1"/>
    <col min="1802" max="2048" width="8" style="862"/>
    <col min="2049" max="2049" width="0.85546875" style="862" customWidth="1"/>
    <col min="2050" max="2050" width="26.7109375" style="862" customWidth="1"/>
    <col min="2051" max="2051" width="3.28515625" style="862" customWidth="1"/>
    <col min="2052" max="2052" width="31.85546875" style="862" customWidth="1"/>
    <col min="2053" max="2053" width="10.7109375" style="862" customWidth="1"/>
    <col min="2054" max="2057" width="11.28515625" style="862" customWidth="1"/>
    <col min="2058" max="2304" width="8" style="862"/>
    <col min="2305" max="2305" width="0.85546875" style="862" customWidth="1"/>
    <col min="2306" max="2306" width="26.7109375" style="862" customWidth="1"/>
    <col min="2307" max="2307" width="3.28515625" style="862" customWidth="1"/>
    <col min="2308" max="2308" width="31.85546875" style="862" customWidth="1"/>
    <col min="2309" max="2309" width="10.7109375" style="862" customWidth="1"/>
    <col min="2310" max="2313" width="11.28515625" style="862" customWidth="1"/>
    <col min="2314" max="2560" width="8" style="862"/>
    <col min="2561" max="2561" width="0.85546875" style="862" customWidth="1"/>
    <col min="2562" max="2562" width="26.7109375" style="862" customWidth="1"/>
    <col min="2563" max="2563" width="3.28515625" style="862" customWidth="1"/>
    <col min="2564" max="2564" width="31.85546875" style="862" customWidth="1"/>
    <col min="2565" max="2565" width="10.7109375" style="862" customWidth="1"/>
    <col min="2566" max="2569" width="11.28515625" style="862" customWidth="1"/>
    <col min="2570" max="2816" width="8" style="862"/>
    <col min="2817" max="2817" width="0.85546875" style="862" customWidth="1"/>
    <col min="2818" max="2818" width="26.7109375" style="862" customWidth="1"/>
    <col min="2819" max="2819" width="3.28515625" style="862" customWidth="1"/>
    <col min="2820" max="2820" width="31.85546875" style="862" customWidth="1"/>
    <col min="2821" max="2821" width="10.7109375" style="862" customWidth="1"/>
    <col min="2822" max="2825" width="11.28515625" style="862" customWidth="1"/>
    <col min="2826" max="3072" width="8" style="862"/>
    <col min="3073" max="3073" width="0.85546875" style="862" customWidth="1"/>
    <col min="3074" max="3074" width="26.7109375" style="862" customWidth="1"/>
    <col min="3075" max="3075" width="3.28515625" style="862" customWidth="1"/>
    <col min="3076" max="3076" width="31.85546875" style="862" customWidth="1"/>
    <col min="3077" max="3077" width="10.7109375" style="862" customWidth="1"/>
    <col min="3078" max="3081" width="11.28515625" style="862" customWidth="1"/>
    <col min="3082" max="3328" width="8" style="862"/>
    <col min="3329" max="3329" width="0.85546875" style="862" customWidth="1"/>
    <col min="3330" max="3330" width="26.7109375" style="862" customWidth="1"/>
    <col min="3331" max="3331" width="3.28515625" style="862" customWidth="1"/>
    <col min="3332" max="3332" width="31.85546875" style="862" customWidth="1"/>
    <col min="3333" max="3333" width="10.7109375" style="862" customWidth="1"/>
    <col min="3334" max="3337" width="11.28515625" style="862" customWidth="1"/>
    <col min="3338" max="3584" width="8" style="862"/>
    <col min="3585" max="3585" width="0.85546875" style="862" customWidth="1"/>
    <col min="3586" max="3586" width="26.7109375" style="862" customWidth="1"/>
    <col min="3587" max="3587" width="3.28515625" style="862" customWidth="1"/>
    <col min="3588" max="3588" width="31.85546875" style="862" customWidth="1"/>
    <col min="3589" max="3589" width="10.7109375" style="862" customWidth="1"/>
    <col min="3590" max="3593" width="11.28515625" style="862" customWidth="1"/>
    <col min="3594" max="3840" width="8" style="862"/>
    <col min="3841" max="3841" width="0.85546875" style="862" customWidth="1"/>
    <col min="3842" max="3842" width="26.7109375" style="862" customWidth="1"/>
    <col min="3843" max="3843" width="3.28515625" style="862" customWidth="1"/>
    <col min="3844" max="3844" width="31.85546875" style="862" customWidth="1"/>
    <col min="3845" max="3845" width="10.7109375" style="862" customWidth="1"/>
    <col min="3846" max="3849" width="11.28515625" style="862" customWidth="1"/>
    <col min="3850" max="4096" width="8" style="862"/>
    <col min="4097" max="4097" width="0.85546875" style="862" customWidth="1"/>
    <col min="4098" max="4098" width="26.7109375" style="862" customWidth="1"/>
    <col min="4099" max="4099" width="3.28515625" style="862" customWidth="1"/>
    <col min="4100" max="4100" width="31.85546875" style="862" customWidth="1"/>
    <col min="4101" max="4101" width="10.7109375" style="862" customWidth="1"/>
    <col min="4102" max="4105" width="11.28515625" style="862" customWidth="1"/>
    <col min="4106" max="4352" width="8" style="862"/>
    <col min="4353" max="4353" width="0.85546875" style="862" customWidth="1"/>
    <col min="4354" max="4354" width="26.7109375" style="862" customWidth="1"/>
    <col min="4355" max="4355" width="3.28515625" style="862" customWidth="1"/>
    <col min="4356" max="4356" width="31.85546875" style="862" customWidth="1"/>
    <col min="4357" max="4357" width="10.7109375" style="862" customWidth="1"/>
    <col min="4358" max="4361" width="11.28515625" style="862" customWidth="1"/>
    <col min="4362" max="4608" width="8" style="862"/>
    <col min="4609" max="4609" width="0.85546875" style="862" customWidth="1"/>
    <col min="4610" max="4610" width="26.7109375" style="862" customWidth="1"/>
    <col min="4611" max="4611" width="3.28515625" style="862" customWidth="1"/>
    <col min="4612" max="4612" width="31.85546875" style="862" customWidth="1"/>
    <col min="4613" max="4613" width="10.7109375" style="862" customWidth="1"/>
    <col min="4614" max="4617" width="11.28515625" style="862" customWidth="1"/>
    <col min="4618" max="4864" width="8" style="862"/>
    <col min="4865" max="4865" width="0.85546875" style="862" customWidth="1"/>
    <col min="4866" max="4866" width="26.7109375" style="862" customWidth="1"/>
    <col min="4867" max="4867" width="3.28515625" style="862" customWidth="1"/>
    <col min="4868" max="4868" width="31.85546875" style="862" customWidth="1"/>
    <col min="4869" max="4869" width="10.7109375" style="862" customWidth="1"/>
    <col min="4870" max="4873" width="11.28515625" style="862" customWidth="1"/>
    <col min="4874" max="5120" width="8" style="862"/>
    <col min="5121" max="5121" width="0.85546875" style="862" customWidth="1"/>
    <col min="5122" max="5122" width="26.7109375" style="862" customWidth="1"/>
    <col min="5123" max="5123" width="3.28515625" style="862" customWidth="1"/>
    <col min="5124" max="5124" width="31.85546875" style="862" customWidth="1"/>
    <col min="5125" max="5125" width="10.7109375" style="862" customWidth="1"/>
    <col min="5126" max="5129" width="11.28515625" style="862" customWidth="1"/>
    <col min="5130" max="5376" width="8" style="862"/>
    <col min="5377" max="5377" width="0.85546875" style="862" customWidth="1"/>
    <col min="5378" max="5378" width="26.7109375" style="862" customWidth="1"/>
    <col min="5379" max="5379" width="3.28515625" style="862" customWidth="1"/>
    <col min="5380" max="5380" width="31.85546875" style="862" customWidth="1"/>
    <col min="5381" max="5381" width="10.7109375" style="862" customWidth="1"/>
    <col min="5382" max="5385" width="11.28515625" style="862" customWidth="1"/>
    <col min="5386" max="5632" width="8" style="862"/>
    <col min="5633" max="5633" width="0.85546875" style="862" customWidth="1"/>
    <col min="5634" max="5634" width="26.7109375" style="862" customWidth="1"/>
    <col min="5635" max="5635" width="3.28515625" style="862" customWidth="1"/>
    <col min="5636" max="5636" width="31.85546875" style="862" customWidth="1"/>
    <col min="5637" max="5637" width="10.7109375" style="862" customWidth="1"/>
    <col min="5638" max="5641" width="11.28515625" style="862" customWidth="1"/>
    <col min="5642" max="5888" width="8" style="862"/>
    <col min="5889" max="5889" width="0.85546875" style="862" customWidth="1"/>
    <col min="5890" max="5890" width="26.7109375" style="862" customWidth="1"/>
    <col min="5891" max="5891" width="3.28515625" style="862" customWidth="1"/>
    <col min="5892" max="5892" width="31.85546875" style="862" customWidth="1"/>
    <col min="5893" max="5893" width="10.7109375" style="862" customWidth="1"/>
    <col min="5894" max="5897" width="11.28515625" style="862" customWidth="1"/>
    <col min="5898" max="6144" width="8" style="862"/>
    <col min="6145" max="6145" width="0.85546875" style="862" customWidth="1"/>
    <col min="6146" max="6146" width="26.7109375" style="862" customWidth="1"/>
    <col min="6147" max="6147" width="3.28515625" style="862" customWidth="1"/>
    <col min="6148" max="6148" width="31.85546875" style="862" customWidth="1"/>
    <col min="6149" max="6149" width="10.7109375" style="862" customWidth="1"/>
    <col min="6150" max="6153" width="11.28515625" style="862" customWidth="1"/>
    <col min="6154" max="6400" width="8" style="862"/>
    <col min="6401" max="6401" width="0.85546875" style="862" customWidth="1"/>
    <col min="6402" max="6402" width="26.7109375" style="862" customWidth="1"/>
    <col min="6403" max="6403" width="3.28515625" style="862" customWidth="1"/>
    <col min="6404" max="6404" width="31.85546875" style="862" customWidth="1"/>
    <col min="6405" max="6405" width="10.7109375" style="862" customWidth="1"/>
    <col min="6406" max="6409" width="11.28515625" style="862" customWidth="1"/>
    <col min="6410" max="6656" width="8" style="862"/>
    <col min="6657" max="6657" width="0.85546875" style="862" customWidth="1"/>
    <col min="6658" max="6658" width="26.7109375" style="862" customWidth="1"/>
    <col min="6659" max="6659" width="3.28515625" style="862" customWidth="1"/>
    <col min="6660" max="6660" width="31.85546875" style="862" customWidth="1"/>
    <col min="6661" max="6661" width="10.7109375" style="862" customWidth="1"/>
    <col min="6662" max="6665" width="11.28515625" style="862" customWidth="1"/>
    <col min="6666" max="6912" width="8" style="862"/>
    <col min="6913" max="6913" width="0.85546875" style="862" customWidth="1"/>
    <col min="6914" max="6914" width="26.7109375" style="862" customWidth="1"/>
    <col min="6915" max="6915" width="3.28515625" style="862" customWidth="1"/>
    <col min="6916" max="6916" width="31.85546875" style="862" customWidth="1"/>
    <col min="6917" max="6917" width="10.7109375" style="862" customWidth="1"/>
    <col min="6918" max="6921" width="11.28515625" style="862" customWidth="1"/>
    <col min="6922" max="7168" width="8" style="862"/>
    <col min="7169" max="7169" width="0.85546875" style="862" customWidth="1"/>
    <col min="7170" max="7170" width="26.7109375" style="862" customWidth="1"/>
    <col min="7171" max="7171" width="3.28515625" style="862" customWidth="1"/>
    <col min="7172" max="7172" width="31.85546875" style="862" customWidth="1"/>
    <col min="7173" max="7173" width="10.7109375" style="862" customWidth="1"/>
    <col min="7174" max="7177" width="11.28515625" style="862" customWidth="1"/>
    <col min="7178" max="7424" width="8" style="862"/>
    <col min="7425" max="7425" width="0.85546875" style="862" customWidth="1"/>
    <col min="7426" max="7426" width="26.7109375" style="862" customWidth="1"/>
    <col min="7427" max="7427" width="3.28515625" style="862" customWidth="1"/>
    <col min="7428" max="7428" width="31.85546875" style="862" customWidth="1"/>
    <col min="7429" max="7429" width="10.7109375" style="862" customWidth="1"/>
    <col min="7430" max="7433" width="11.28515625" style="862" customWidth="1"/>
    <col min="7434" max="7680" width="8" style="862"/>
    <col min="7681" max="7681" width="0.85546875" style="862" customWidth="1"/>
    <col min="7682" max="7682" width="26.7109375" style="862" customWidth="1"/>
    <col min="7683" max="7683" width="3.28515625" style="862" customWidth="1"/>
    <col min="7684" max="7684" width="31.85546875" style="862" customWidth="1"/>
    <col min="7685" max="7685" width="10.7109375" style="862" customWidth="1"/>
    <col min="7686" max="7689" width="11.28515625" style="862" customWidth="1"/>
    <col min="7690" max="7936" width="8" style="862"/>
    <col min="7937" max="7937" width="0.85546875" style="862" customWidth="1"/>
    <col min="7938" max="7938" width="26.7109375" style="862" customWidth="1"/>
    <col min="7939" max="7939" width="3.28515625" style="862" customWidth="1"/>
    <col min="7940" max="7940" width="31.85546875" style="862" customWidth="1"/>
    <col min="7941" max="7941" width="10.7109375" style="862" customWidth="1"/>
    <col min="7942" max="7945" width="11.28515625" style="862" customWidth="1"/>
    <col min="7946" max="8192" width="8" style="862"/>
    <col min="8193" max="8193" width="0.85546875" style="862" customWidth="1"/>
    <col min="8194" max="8194" width="26.7109375" style="862" customWidth="1"/>
    <col min="8195" max="8195" width="3.28515625" style="862" customWidth="1"/>
    <col min="8196" max="8196" width="31.85546875" style="862" customWidth="1"/>
    <col min="8197" max="8197" width="10.7109375" style="862" customWidth="1"/>
    <col min="8198" max="8201" width="11.28515625" style="862" customWidth="1"/>
    <col min="8202" max="8448" width="8" style="862"/>
    <col min="8449" max="8449" width="0.85546875" style="862" customWidth="1"/>
    <col min="8450" max="8450" width="26.7109375" style="862" customWidth="1"/>
    <col min="8451" max="8451" width="3.28515625" style="862" customWidth="1"/>
    <col min="8452" max="8452" width="31.85546875" style="862" customWidth="1"/>
    <col min="8453" max="8453" width="10.7109375" style="862" customWidth="1"/>
    <col min="8454" max="8457" width="11.28515625" style="862" customWidth="1"/>
    <col min="8458" max="8704" width="8" style="862"/>
    <col min="8705" max="8705" width="0.85546875" style="862" customWidth="1"/>
    <col min="8706" max="8706" width="26.7109375" style="862" customWidth="1"/>
    <col min="8707" max="8707" width="3.28515625" style="862" customWidth="1"/>
    <col min="8708" max="8708" width="31.85546875" style="862" customWidth="1"/>
    <col min="8709" max="8709" width="10.7109375" style="862" customWidth="1"/>
    <col min="8710" max="8713" width="11.28515625" style="862" customWidth="1"/>
    <col min="8714" max="8960" width="8" style="862"/>
    <col min="8961" max="8961" width="0.85546875" style="862" customWidth="1"/>
    <col min="8962" max="8962" width="26.7109375" style="862" customWidth="1"/>
    <col min="8963" max="8963" width="3.28515625" style="862" customWidth="1"/>
    <col min="8964" max="8964" width="31.85546875" style="862" customWidth="1"/>
    <col min="8965" max="8965" width="10.7109375" style="862" customWidth="1"/>
    <col min="8966" max="8969" width="11.28515625" style="862" customWidth="1"/>
    <col min="8970" max="9216" width="8" style="862"/>
    <col min="9217" max="9217" width="0.85546875" style="862" customWidth="1"/>
    <col min="9218" max="9218" width="26.7109375" style="862" customWidth="1"/>
    <col min="9219" max="9219" width="3.28515625" style="862" customWidth="1"/>
    <col min="9220" max="9220" width="31.85546875" style="862" customWidth="1"/>
    <col min="9221" max="9221" width="10.7109375" style="862" customWidth="1"/>
    <col min="9222" max="9225" width="11.28515625" style="862" customWidth="1"/>
    <col min="9226" max="9472" width="8" style="862"/>
    <col min="9473" max="9473" width="0.85546875" style="862" customWidth="1"/>
    <col min="9474" max="9474" width="26.7109375" style="862" customWidth="1"/>
    <col min="9475" max="9475" width="3.28515625" style="862" customWidth="1"/>
    <col min="9476" max="9476" width="31.85546875" style="862" customWidth="1"/>
    <col min="9477" max="9477" width="10.7109375" style="862" customWidth="1"/>
    <col min="9478" max="9481" width="11.28515625" style="862" customWidth="1"/>
    <col min="9482" max="9728" width="8" style="862"/>
    <col min="9729" max="9729" width="0.85546875" style="862" customWidth="1"/>
    <col min="9730" max="9730" width="26.7109375" style="862" customWidth="1"/>
    <col min="9731" max="9731" width="3.28515625" style="862" customWidth="1"/>
    <col min="9732" max="9732" width="31.85546875" style="862" customWidth="1"/>
    <col min="9733" max="9733" width="10.7109375" style="862" customWidth="1"/>
    <col min="9734" max="9737" width="11.28515625" style="862" customWidth="1"/>
    <col min="9738" max="9984" width="8" style="862"/>
    <col min="9985" max="9985" width="0.85546875" style="862" customWidth="1"/>
    <col min="9986" max="9986" width="26.7109375" style="862" customWidth="1"/>
    <col min="9987" max="9987" width="3.28515625" style="862" customWidth="1"/>
    <col min="9988" max="9988" width="31.85546875" style="862" customWidth="1"/>
    <col min="9989" max="9989" width="10.7109375" style="862" customWidth="1"/>
    <col min="9990" max="9993" width="11.28515625" style="862" customWidth="1"/>
    <col min="9994" max="10240" width="8" style="862"/>
    <col min="10241" max="10241" width="0.85546875" style="862" customWidth="1"/>
    <col min="10242" max="10242" width="26.7109375" style="862" customWidth="1"/>
    <col min="10243" max="10243" width="3.28515625" style="862" customWidth="1"/>
    <col min="10244" max="10244" width="31.85546875" style="862" customWidth="1"/>
    <col min="10245" max="10245" width="10.7109375" style="862" customWidth="1"/>
    <col min="10246" max="10249" width="11.28515625" style="862" customWidth="1"/>
    <col min="10250" max="10496" width="8" style="862"/>
    <col min="10497" max="10497" width="0.85546875" style="862" customWidth="1"/>
    <col min="10498" max="10498" width="26.7109375" style="862" customWidth="1"/>
    <col min="10499" max="10499" width="3.28515625" style="862" customWidth="1"/>
    <col min="10500" max="10500" width="31.85546875" style="862" customWidth="1"/>
    <col min="10501" max="10501" width="10.7109375" style="862" customWidth="1"/>
    <col min="10502" max="10505" width="11.28515625" style="862" customWidth="1"/>
    <col min="10506" max="10752" width="8" style="862"/>
    <col min="10753" max="10753" width="0.85546875" style="862" customWidth="1"/>
    <col min="10754" max="10754" width="26.7109375" style="862" customWidth="1"/>
    <col min="10755" max="10755" width="3.28515625" style="862" customWidth="1"/>
    <col min="10756" max="10756" width="31.85546875" style="862" customWidth="1"/>
    <col min="10757" max="10757" width="10.7109375" style="862" customWidth="1"/>
    <col min="10758" max="10761" width="11.28515625" style="862" customWidth="1"/>
    <col min="10762" max="11008" width="8" style="862"/>
    <col min="11009" max="11009" width="0.85546875" style="862" customWidth="1"/>
    <col min="11010" max="11010" width="26.7109375" style="862" customWidth="1"/>
    <col min="11011" max="11011" width="3.28515625" style="862" customWidth="1"/>
    <col min="11012" max="11012" width="31.85546875" style="862" customWidth="1"/>
    <col min="11013" max="11013" width="10.7109375" style="862" customWidth="1"/>
    <col min="11014" max="11017" width="11.28515625" style="862" customWidth="1"/>
    <col min="11018" max="11264" width="8" style="862"/>
    <col min="11265" max="11265" width="0.85546875" style="862" customWidth="1"/>
    <col min="11266" max="11266" width="26.7109375" style="862" customWidth="1"/>
    <col min="11267" max="11267" width="3.28515625" style="862" customWidth="1"/>
    <col min="11268" max="11268" width="31.85546875" style="862" customWidth="1"/>
    <col min="11269" max="11269" width="10.7109375" style="862" customWidth="1"/>
    <col min="11270" max="11273" width="11.28515625" style="862" customWidth="1"/>
    <col min="11274" max="11520" width="8" style="862"/>
    <col min="11521" max="11521" width="0.85546875" style="862" customWidth="1"/>
    <col min="11522" max="11522" width="26.7109375" style="862" customWidth="1"/>
    <col min="11523" max="11523" width="3.28515625" style="862" customWidth="1"/>
    <col min="11524" max="11524" width="31.85546875" style="862" customWidth="1"/>
    <col min="11525" max="11525" width="10.7109375" style="862" customWidth="1"/>
    <col min="11526" max="11529" width="11.28515625" style="862" customWidth="1"/>
    <col min="11530" max="11776" width="8" style="862"/>
    <col min="11777" max="11777" width="0.85546875" style="862" customWidth="1"/>
    <col min="11778" max="11778" width="26.7109375" style="862" customWidth="1"/>
    <col min="11779" max="11779" width="3.28515625" style="862" customWidth="1"/>
    <col min="11780" max="11780" width="31.85546875" style="862" customWidth="1"/>
    <col min="11781" max="11781" width="10.7109375" style="862" customWidth="1"/>
    <col min="11782" max="11785" width="11.28515625" style="862" customWidth="1"/>
    <col min="11786" max="12032" width="8" style="862"/>
    <col min="12033" max="12033" width="0.85546875" style="862" customWidth="1"/>
    <col min="12034" max="12034" width="26.7109375" style="862" customWidth="1"/>
    <col min="12035" max="12035" width="3.28515625" style="862" customWidth="1"/>
    <col min="12036" max="12036" width="31.85546875" style="862" customWidth="1"/>
    <col min="12037" max="12037" width="10.7109375" style="862" customWidth="1"/>
    <col min="12038" max="12041" width="11.28515625" style="862" customWidth="1"/>
    <col min="12042" max="12288" width="8" style="862"/>
    <col min="12289" max="12289" width="0.85546875" style="862" customWidth="1"/>
    <col min="12290" max="12290" width="26.7109375" style="862" customWidth="1"/>
    <col min="12291" max="12291" width="3.28515625" style="862" customWidth="1"/>
    <col min="12292" max="12292" width="31.85546875" style="862" customWidth="1"/>
    <col min="12293" max="12293" width="10.7109375" style="862" customWidth="1"/>
    <col min="12294" max="12297" width="11.28515625" style="862" customWidth="1"/>
    <col min="12298" max="12544" width="8" style="862"/>
    <col min="12545" max="12545" width="0.85546875" style="862" customWidth="1"/>
    <col min="12546" max="12546" width="26.7109375" style="862" customWidth="1"/>
    <col min="12547" max="12547" width="3.28515625" style="862" customWidth="1"/>
    <col min="12548" max="12548" width="31.85546875" style="862" customWidth="1"/>
    <col min="12549" max="12549" width="10.7109375" style="862" customWidth="1"/>
    <col min="12550" max="12553" width="11.28515625" style="862" customWidth="1"/>
    <col min="12554" max="12800" width="8" style="862"/>
    <col min="12801" max="12801" width="0.85546875" style="862" customWidth="1"/>
    <col min="12802" max="12802" width="26.7109375" style="862" customWidth="1"/>
    <col min="12803" max="12803" width="3.28515625" style="862" customWidth="1"/>
    <col min="12804" max="12804" width="31.85546875" style="862" customWidth="1"/>
    <col min="12805" max="12805" width="10.7109375" style="862" customWidth="1"/>
    <col min="12806" max="12809" width="11.28515625" style="862" customWidth="1"/>
    <col min="12810" max="13056" width="8" style="862"/>
    <col min="13057" max="13057" width="0.85546875" style="862" customWidth="1"/>
    <col min="13058" max="13058" width="26.7109375" style="862" customWidth="1"/>
    <col min="13059" max="13059" width="3.28515625" style="862" customWidth="1"/>
    <col min="13060" max="13060" width="31.85546875" style="862" customWidth="1"/>
    <col min="13061" max="13061" width="10.7109375" style="862" customWidth="1"/>
    <col min="13062" max="13065" width="11.28515625" style="862" customWidth="1"/>
    <col min="13066" max="13312" width="8" style="862"/>
    <col min="13313" max="13313" width="0.85546875" style="862" customWidth="1"/>
    <col min="13314" max="13314" width="26.7109375" style="862" customWidth="1"/>
    <col min="13315" max="13315" width="3.28515625" style="862" customWidth="1"/>
    <col min="13316" max="13316" width="31.85546875" style="862" customWidth="1"/>
    <col min="13317" max="13317" width="10.7109375" style="862" customWidth="1"/>
    <col min="13318" max="13321" width="11.28515625" style="862" customWidth="1"/>
    <col min="13322" max="13568" width="8" style="862"/>
    <col min="13569" max="13569" width="0.85546875" style="862" customWidth="1"/>
    <col min="13570" max="13570" width="26.7109375" style="862" customWidth="1"/>
    <col min="13571" max="13571" width="3.28515625" style="862" customWidth="1"/>
    <col min="13572" max="13572" width="31.85546875" style="862" customWidth="1"/>
    <col min="13573" max="13573" width="10.7109375" style="862" customWidth="1"/>
    <col min="13574" max="13577" width="11.28515625" style="862" customWidth="1"/>
    <col min="13578" max="13824" width="8" style="862"/>
    <col min="13825" max="13825" width="0.85546875" style="862" customWidth="1"/>
    <col min="13826" max="13826" width="26.7109375" style="862" customWidth="1"/>
    <col min="13827" max="13827" width="3.28515625" style="862" customWidth="1"/>
    <col min="13828" max="13828" width="31.85546875" style="862" customWidth="1"/>
    <col min="13829" max="13829" width="10.7109375" style="862" customWidth="1"/>
    <col min="13830" max="13833" width="11.28515625" style="862" customWidth="1"/>
    <col min="13834" max="14080" width="8" style="862"/>
    <col min="14081" max="14081" width="0.85546875" style="862" customWidth="1"/>
    <col min="14082" max="14082" width="26.7109375" style="862" customWidth="1"/>
    <col min="14083" max="14083" width="3.28515625" style="862" customWidth="1"/>
    <col min="14084" max="14084" width="31.85546875" style="862" customWidth="1"/>
    <col min="14085" max="14085" width="10.7109375" style="862" customWidth="1"/>
    <col min="14086" max="14089" width="11.28515625" style="862" customWidth="1"/>
    <col min="14090" max="14336" width="8" style="862"/>
    <col min="14337" max="14337" width="0.85546875" style="862" customWidth="1"/>
    <col min="14338" max="14338" width="26.7109375" style="862" customWidth="1"/>
    <col min="14339" max="14339" width="3.28515625" style="862" customWidth="1"/>
    <col min="14340" max="14340" width="31.85546875" style="862" customWidth="1"/>
    <col min="14341" max="14341" width="10.7109375" style="862" customWidth="1"/>
    <col min="14342" max="14345" width="11.28515625" style="862" customWidth="1"/>
    <col min="14346" max="14592" width="8" style="862"/>
    <col min="14593" max="14593" width="0.85546875" style="862" customWidth="1"/>
    <col min="14594" max="14594" width="26.7109375" style="862" customWidth="1"/>
    <col min="14595" max="14595" width="3.28515625" style="862" customWidth="1"/>
    <col min="14596" max="14596" width="31.85546875" style="862" customWidth="1"/>
    <col min="14597" max="14597" width="10.7109375" style="862" customWidth="1"/>
    <col min="14598" max="14601" width="11.28515625" style="862" customWidth="1"/>
    <col min="14602" max="14848" width="8" style="862"/>
    <col min="14849" max="14849" width="0.85546875" style="862" customWidth="1"/>
    <col min="14850" max="14850" width="26.7109375" style="862" customWidth="1"/>
    <col min="14851" max="14851" width="3.28515625" style="862" customWidth="1"/>
    <col min="14852" max="14852" width="31.85546875" style="862" customWidth="1"/>
    <col min="14853" max="14853" width="10.7109375" style="862" customWidth="1"/>
    <col min="14854" max="14857" width="11.28515625" style="862" customWidth="1"/>
    <col min="14858" max="15104" width="8" style="862"/>
    <col min="15105" max="15105" width="0.85546875" style="862" customWidth="1"/>
    <col min="15106" max="15106" width="26.7109375" style="862" customWidth="1"/>
    <col min="15107" max="15107" width="3.28515625" style="862" customWidth="1"/>
    <col min="15108" max="15108" width="31.85546875" style="862" customWidth="1"/>
    <col min="15109" max="15109" width="10.7109375" style="862" customWidth="1"/>
    <col min="15110" max="15113" width="11.28515625" style="862" customWidth="1"/>
    <col min="15114" max="15360" width="8" style="862"/>
    <col min="15361" max="15361" width="0.85546875" style="862" customWidth="1"/>
    <col min="15362" max="15362" width="26.7109375" style="862" customWidth="1"/>
    <col min="15363" max="15363" width="3.28515625" style="862" customWidth="1"/>
    <col min="15364" max="15364" width="31.85546875" style="862" customWidth="1"/>
    <col min="15365" max="15365" width="10.7109375" style="862" customWidth="1"/>
    <col min="15366" max="15369" width="11.28515625" style="862" customWidth="1"/>
    <col min="15370" max="15616" width="8" style="862"/>
    <col min="15617" max="15617" width="0.85546875" style="862" customWidth="1"/>
    <col min="15618" max="15618" width="26.7109375" style="862" customWidth="1"/>
    <col min="15619" max="15619" width="3.28515625" style="862" customWidth="1"/>
    <col min="15620" max="15620" width="31.85546875" style="862" customWidth="1"/>
    <col min="15621" max="15621" width="10.7109375" style="862" customWidth="1"/>
    <col min="15622" max="15625" width="11.28515625" style="862" customWidth="1"/>
    <col min="15626" max="15872" width="8" style="862"/>
    <col min="15873" max="15873" width="0.85546875" style="862" customWidth="1"/>
    <col min="15874" max="15874" width="26.7109375" style="862" customWidth="1"/>
    <col min="15875" max="15875" width="3.28515625" style="862" customWidth="1"/>
    <col min="15876" max="15876" width="31.85546875" style="862" customWidth="1"/>
    <col min="15877" max="15877" width="10.7109375" style="862" customWidth="1"/>
    <col min="15878" max="15881" width="11.28515625" style="862" customWidth="1"/>
    <col min="15882" max="16128" width="8" style="862"/>
    <col min="16129" max="16129" width="0.85546875" style="862" customWidth="1"/>
    <col min="16130" max="16130" width="26.7109375" style="862" customWidth="1"/>
    <col min="16131" max="16131" width="3.28515625" style="862" customWidth="1"/>
    <col min="16132" max="16132" width="31.85546875" style="862" customWidth="1"/>
    <col min="16133" max="16133" width="10.7109375" style="862" customWidth="1"/>
    <col min="16134" max="16137" width="11.28515625" style="862" customWidth="1"/>
    <col min="16138" max="16384" width="8" style="862"/>
  </cols>
  <sheetData>
    <row r="1" spans="1:16" ht="3.75" customHeight="1">
      <c r="A1" s="861"/>
      <c r="B1" s="861"/>
      <c r="C1" s="861"/>
      <c r="D1" s="861"/>
      <c r="E1" s="861"/>
      <c r="F1" s="861"/>
      <c r="G1" s="861"/>
      <c r="H1" s="861"/>
      <c r="I1" s="861"/>
      <c r="J1" s="861"/>
      <c r="K1" s="861"/>
      <c r="L1" s="861"/>
    </row>
    <row r="2" spans="1:16" ht="33.75" customHeight="1" thickBot="1">
      <c r="A2" s="861"/>
      <c r="B2" s="861"/>
      <c r="C2" s="863"/>
      <c r="D2" s="863"/>
      <c r="E2" s="863"/>
      <c r="F2" s="863"/>
      <c r="G2" s="863"/>
      <c r="H2" s="863"/>
      <c r="I2" s="863"/>
      <c r="J2" s="863"/>
      <c r="K2" s="863"/>
      <c r="L2" s="861"/>
    </row>
    <row r="3" spans="1:16" ht="13.5" thickTop="1">
      <c r="A3" s="861"/>
      <c r="B3" s="864"/>
      <c r="C3" s="865"/>
      <c r="D3" s="865"/>
      <c r="E3" s="865"/>
      <c r="F3" s="865"/>
      <c r="G3" s="865"/>
      <c r="H3" s="865"/>
      <c r="I3" s="865"/>
      <c r="J3" s="865"/>
      <c r="K3" s="865"/>
      <c r="L3" s="866"/>
    </row>
    <row r="4" spans="1:16" ht="15.75">
      <c r="A4" s="861"/>
      <c r="B4" s="864"/>
      <c r="C4" s="865"/>
      <c r="D4" s="867"/>
      <c r="E4" s="865"/>
      <c r="F4" s="865"/>
      <c r="G4" s="865"/>
      <c r="H4" s="865"/>
      <c r="I4" s="865"/>
      <c r="J4" s="865"/>
      <c r="K4" s="865"/>
      <c r="L4" s="866"/>
    </row>
    <row r="5" spans="1:16" ht="20.25">
      <c r="A5" s="861"/>
      <c r="B5" s="864"/>
      <c r="C5" s="865"/>
      <c r="D5" s="868"/>
      <c r="E5" s="869"/>
      <c r="F5" s="865"/>
      <c r="G5" s="865"/>
      <c r="H5" s="865"/>
      <c r="I5" s="865"/>
      <c r="J5" s="865"/>
      <c r="K5" s="865"/>
      <c r="L5" s="866"/>
    </row>
    <row r="6" spans="1:16">
      <c r="A6" s="861"/>
      <c r="B6" s="864"/>
      <c r="C6" s="865"/>
      <c r="D6" s="870"/>
      <c r="E6" s="869"/>
      <c r="F6" s="871"/>
      <c r="G6" s="865"/>
      <c r="H6" s="865"/>
      <c r="I6" s="865"/>
      <c r="J6" s="865"/>
      <c r="K6" s="865"/>
      <c r="L6" s="866"/>
    </row>
    <row r="7" spans="1:16">
      <c r="A7" s="861"/>
      <c r="B7" s="864"/>
      <c r="C7" s="865"/>
      <c r="D7" s="870"/>
      <c r="E7" s="865"/>
      <c r="F7" s="865"/>
      <c r="G7" s="865"/>
      <c r="H7" s="865"/>
      <c r="I7" s="865"/>
      <c r="J7" s="865"/>
      <c r="K7" s="865"/>
      <c r="L7" s="866"/>
    </row>
    <row r="8" spans="1:16">
      <c r="A8" s="861"/>
      <c r="B8" s="864"/>
      <c r="C8" s="865"/>
      <c r="D8" s="870"/>
      <c r="E8" s="865"/>
      <c r="F8" s="865"/>
      <c r="G8" s="865"/>
      <c r="H8" s="865"/>
      <c r="I8" s="865"/>
      <c r="J8" s="865"/>
      <c r="K8" s="865"/>
      <c r="L8" s="866"/>
    </row>
    <row r="9" spans="1:16">
      <c r="A9" s="861"/>
      <c r="B9" s="864"/>
      <c r="C9" s="865"/>
      <c r="D9" s="870"/>
      <c r="E9" s="865"/>
      <c r="F9" s="865"/>
      <c r="G9" s="865"/>
      <c r="H9" s="865"/>
      <c r="I9" s="865"/>
      <c r="J9" s="865"/>
      <c r="K9" s="865"/>
      <c r="L9" s="866"/>
    </row>
    <row r="10" spans="1:16" ht="18">
      <c r="A10" s="861"/>
      <c r="B10" s="864"/>
      <c r="C10" s="865"/>
      <c r="D10" s="870"/>
      <c r="E10" s="894" t="str">
        <f>REPT('BASIC CLIENT INFO'!B2,1)</f>
        <v/>
      </c>
      <c r="F10" s="865"/>
      <c r="G10" s="865"/>
      <c r="H10" s="865"/>
      <c r="I10" s="865"/>
      <c r="J10" s="865"/>
      <c r="K10" s="865"/>
      <c r="L10" s="866"/>
    </row>
    <row r="11" spans="1:16">
      <c r="A11" s="861"/>
      <c r="B11" s="864"/>
      <c r="C11" s="865"/>
      <c r="D11" s="872"/>
      <c r="E11" s="893" t="str">
        <f>REPT('BASIC CLIENT INFO'!B3,1)</f>
        <v>Survey #</v>
      </c>
      <c r="F11" s="892" t="str">
        <f>REPT('BASIC CLIENT INFO'!D3,1)</f>
        <v/>
      </c>
      <c r="G11" s="872"/>
      <c r="H11" s="872"/>
      <c r="I11" s="872"/>
      <c r="J11" s="872"/>
      <c r="K11" s="865"/>
      <c r="L11" s="866"/>
    </row>
    <row r="12" spans="1:16">
      <c r="A12" s="861"/>
      <c r="B12" s="864"/>
      <c r="C12" s="865"/>
      <c r="D12" s="872"/>
      <c r="E12" s="872"/>
      <c r="F12" s="872"/>
      <c r="G12" s="872"/>
      <c r="H12" s="872"/>
      <c r="I12" s="872"/>
      <c r="J12" s="872"/>
      <c r="K12" s="865"/>
      <c r="L12" s="866"/>
    </row>
    <row r="13" spans="1:16" ht="15">
      <c r="A13" s="861"/>
      <c r="B13" s="864"/>
      <c r="C13" s="865"/>
      <c r="D13" s="860" t="s">
        <v>902</v>
      </c>
      <c r="E13" s="872"/>
      <c r="F13" s="872"/>
      <c r="G13" s="872"/>
      <c r="H13" s="872"/>
      <c r="I13" s="872"/>
      <c r="J13" s="872"/>
      <c r="K13" s="865"/>
      <c r="L13" s="866"/>
    </row>
    <row r="14" spans="1:16" ht="19.5">
      <c r="A14" s="861"/>
      <c r="B14" s="864"/>
      <c r="C14" s="865"/>
      <c r="D14" s="882"/>
      <c r="E14" s="883"/>
      <c r="F14" s="883"/>
      <c r="G14" s="883"/>
      <c r="H14" s="883"/>
      <c r="I14" s="883"/>
      <c r="J14" s="883"/>
      <c r="K14" s="865"/>
      <c r="L14" s="866"/>
    </row>
    <row r="15" spans="1:16" ht="15.75">
      <c r="A15" s="861"/>
      <c r="B15" s="864"/>
      <c r="C15" s="865"/>
      <c r="D15" s="867"/>
      <c r="E15" s="865"/>
      <c r="F15" s="865"/>
      <c r="G15" s="865"/>
      <c r="H15" s="865"/>
      <c r="I15" s="865"/>
      <c r="J15" s="865"/>
      <c r="K15" s="865"/>
      <c r="L15" s="866"/>
    </row>
    <row r="16" spans="1:16" ht="15.75">
      <c r="A16" s="861"/>
      <c r="B16" s="864"/>
      <c r="C16" s="865"/>
      <c r="D16" s="875" t="s">
        <v>947</v>
      </c>
      <c r="E16" s="865"/>
      <c r="F16" s="876" t="s">
        <v>958</v>
      </c>
      <c r="G16" s="876" t="s">
        <v>958</v>
      </c>
      <c r="H16" s="876" t="s">
        <v>958</v>
      </c>
      <c r="I16" s="876" t="s">
        <v>958</v>
      </c>
      <c r="J16" s="865"/>
      <c r="K16" s="865"/>
      <c r="L16" s="866"/>
      <c r="M16" s="1311" t="s">
        <v>953</v>
      </c>
      <c r="N16" s="1311"/>
      <c r="O16" s="1311"/>
      <c r="P16" s="1311"/>
    </row>
    <row r="17" spans="1:12">
      <c r="A17" s="861"/>
      <c r="B17" s="864"/>
      <c r="C17" s="865"/>
      <c r="D17" s="875"/>
      <c r="E17" s="865"/>
      <c r="F17" s="877" t="str">
        <f>REPT('P&amp;L COMPARISONS'!B5,1)</f>
        <v>2025</v>
      </c>
      <c r="G17" s="877">
        <f>SUM(F17-1)</f>
        <v>2024</v>
      </c>
      <c r="H17" s="877">
        <f>SUM(G17-1)</f>
        <v>2023</v>
      </c>
      <c r="I17" s="877">
        <f>SUM(H17-1)</f>
        <v>2022</v>
      </c>
      <c r="J17" s="865"/>
      <c r="K17" s="865"/>
      <c r="L17" s="866"/>
    </row>
    <row r="18" spans="1:12">
      <c r="A18" s="861"/>
      <c r="B18" s="864"/>
      <c r="C18" s="865"/>
      <c r="D18" s="865" t="s">
        <v>948</v>
      </c>
      <c r="E18" s="865"/>
      <c r="F18" s="903" t="str">
        <f>REPT('BALANCE SHT COMPARISONS'!C53,1)</f>
        <v>0</v>
      </c>
      <c r="G18" s="903" t="str">
        <f>REPT('BALANCE SHT COMPARISONS'!F53,1)</f>
        <v>0</v>
      </c>
      <c r="H18" s="903" t="str">
        <f>REPT('BALANCE SHT COMPARISONS'!I53,1)</f>
        <v>0</v>
      </c>
      <c r="I18" s="903" t="str">
        <f>REPT('BALANCE SHT COMPARISONS'!L53,1)</f>
        <v>0</v>
      </c>
      <c r="J18" s="865"/>
      <c r="K18" s="865"/>
      <c r="L18" s="866"/>
    </row>
    <row r="19" spans="1:12">
      <c r="A19" s="861"/>
      <c r="B19" s="864"/>
      <c r="C19" s="865"/>
      <c r="D19" s="865" t="s">
        <v>946</v>
      </c>
      <c r="E19" s="865"/>
      <c r="F19" s="903" t="str">
        <f>REPT('BALANCE SHT COMPARISONS'!C30,1)</f>
        <v>0</v>
      </c>
      <c r="G19" s="903" t="str">
        <f>REPT('BALANCE SHT COMPARISONS'!F30,1)</f>
        <v>0</v>
      </c>
      <c r="H19" s="903" t="str">
        <f>REPT('BALANCE SHT COMPARISONS'!I30,1)</f>
        <v>0</v>
      </c>
      <c r="I19" s="903" t="str">
        <f>REPT('BALANCE SHT COMPARISONS'!L30,1)</f>
        <v>0</v>
      </c>
      <c r="J19" s="865"/>
      <c r="K19" s="865"/>
      <c r="L19" s="866"/>
    </row>
    <row r="20" spans="1:12">
      <c r="A20" s="861"/>
      <c r="B20" s="864"/>
      <c r="C20" s="865"/>
      <c r="D20" s="865" t="s">
        <v>947</v>
      </c>
      <c r="E20" s="865"/>
      <c r="F20" s="907" t="e">
        <f>F18/F19</f>
        <v>#DIV/0!</v>
      </c>
      <c r="G20" s="907" t="e">
        <f>G18/G19</f>
        <v>#DIV/0!</v>
      </c>
      <c r="H20" s="907" t="e">
        <f>H18/H19</f>
        <v>#DIV/0!</v>
      </c>
      <c r="I20" s="907" t="e">
        <f>I18/I19</f>
        <v>#DIV/0!</v>
      </c>
      <c r="J20" s="865"/>
      <c r="K20" s="865"/>
      <c r="L20" s="866"/>
    </row>
    <row r="21" spans="1:12">
      <c r="A21" s="861"/>
      <c r="B21" s="864"/>
      <c r="C21" s="865"/>
      <c r="D21" s="865"/>
      <c r="E21" s="865"/>
      <c r="F21" s="886"/>
      <c r="G21" s="886"/>
      <c r="H21" s="886"/>
      <c r="I21" s="886"/>
      <c r="J21" s="865"/>
      <c r="K21" s="865"/>
      <c r="L21" s="866"/>
    </row>
    <row r="22" spans="1:12">
      <c r="A22" s="861"/>
      <c r="B22" s="864"/>
      <c r="C22" s="865"/>
      <c r="D22" s="865"/>
      <c r="E22" s="865"/>
      <c r="F22" s="865"/>
      <c r="G22" s="865"/>
      <c r="H22" s="865"/>
      <c r="I22" s="865"/>
      <c r="J22" s="865"/>
      <c r="K22" s="865"/>
      <c r="L22" s="866"/>
    </row>
    <row r="23" spans="1:12">
      <c r="A23" s="861"/>
      <c r="B23" s="864"/>
      <c r="C23" s="865"/>
      <c r="D23" s="865"/>
      <c r="E23" s="865"/>
      <c r="F23" s="865"/>
      <c r="G23" s="865"/>
      <c r="H23" s="865"/>
      <c r="I23" s="865"/>
      <c r="J23" s="865"/>
      <c r="K23" s="865"/>
      <c r="L23" s="866"/>
    </row>
    <row r="24" spans="1:12">
      <c r="A24" s="861"/>
      <c r="B24" s="864"/>
      <c r="C24" s="865"/>
      <c r="D24" s="865"/>
      <c r="E24" s="865"/>
      <c r="F24" s="865"/>
      <c r="G24" s="865"/>
      <c r="H24" s="865"/>
      <c r="I24" s="865"/>
      <c r="J24" s="865"/>
      <c r="K24" s="865"/>
      <c r="L24" s="866"/>
    </row>
    <row r="25" spans="1:12">
      <c r="A25" s="861"/>
      <c r="B25" s="864"/>
      <c r="C25" s="865"/>
      <c r="D25" s="865"/>
      <c r="E25" s="865"/>
      <c r="F25" s="865"/>
      <c r="G25" s="865"/>
      <c r="H25" s="865"/>
      <c r="I25" s="865"/>
      <c r="J25" s="865"/>
      <c r="K25" s="865"/>
      <c r="L25" s="866"/>
    </row>
    <row r="26" spans="1:12">
      <c r="A26" s="861"/>
      <c r="B26" s="864"/>
      <c r="C26" s="865"/>
      <c r="D26" s="865"/>
      <c r="E26" s="865"/>
      <c r="F26" s="865"/>
      <c r="G26" s="865"/>
      <c r="H26" s="865"/>
      <c r="I26" s="865"/>
      <c r="J26" s="865"/>
      <c r="K26" s="865"/>
      <c r="L26" s="866"/>
    </row>
    <row r="27" spans="1:12">
      <c r="A27" s="861"/>
      <c r="B27" s="864"/>
      <c r="C27" s="865"/>
      <c r="D27" s="865"/>
      <c r="E27" s="865"/>
      <c r="F27" s="865"/>
      <c r="G27" s="865"/>
      <c r="H27" s="865"/>
      <c r="I27" s="865"/>
      <c r="J27" s="865"/>
      <c r="K27" s="865"/>
      <c r="L27" s="866"/>
    </row>
    <row r="28" spans="1:12">
      <c r="A28" s="861"/>
      <c r="B28" s="864"/>
      <c r="C28" s="865"/>
      <c r="D28" s="865"/>
      <c r="E28" s="865"/>
      <c r="F28" s="865"/>
      <c r="G28" s="865"/>
      <c r="H28" s="865"/>
      <c r="I28" s="865"/>
      <c r="J28" s="865"/>
      <c r="K28" s="865"/>
      <c r="L28" s="866"/>
    </row>
    <row r="29" spans="1:12">
      <c r="A29" s="861"/>
      <c r="B29" s="864"/>
      <c r="C29" s="865"/>
      <c r="D29" s="865"/>
      <c r="E29" s="865"/>
      <c r="F29" s="865"/>
      <c r="G29" s="865"/>
      <c r="H29" s="865"/>
      <c r="I29" s="865"/>
      <c r="J29" s="865"/>
      <c r="K29" s="865"/>
      <c r="L29" s="866"/>
    </row>
    <row r="30" spans="1:12">
      <c r="A30" s="861"/>
      <c r="B30" s="864"/>
      <c r="C30" s="865"/>
      <c r="D30" s="865"/>
      <c r="E30" s="865"/>
      <c r="F30" s="865"/>
      <c r="G30" s="865"/>
      <c r="H30" s="865"/>
      <c r="I30" s="865"/>
      <c r="J30" s="865"/>
      <c r="K30" s="865"/>
      <c r="L30" s="866"/>
    </row>
    <row r="31" spans="1:12">
      <c r="A31" s="861"/>
      <c r="B31" s="864"/>
      <c r="C31" s="865"/>
      <c r="D31" s="865"/>
      <c r="E31" s="865"/>
      <c r="F31" s="865"/>
      <c r="G31" s="865"/>
      <c r="H31" s="865"/>
      <c r="I31" s="865"/>
      <c r="J31" s="865"/>
      <c r="K31" s="865"/>
      <c r="L31" s="866"/>
    </row>
    <row r="32" spans="1:12">
      <c r="A32" s="861"/>
      <c r="B32" s="864"/>
      <c r="C32" s="865"/>
      <c r="D32" s="865"/>
      <c r="E32" s="865"/>
      <c r="F32" s="865"/>
      <c r="G32" s="865"/>
      <c r="H32" s="865"/>
      <c r="I32" s="865"/>
      <c r="J32" s="865"/>
      <c r="K32" s="865"/>
      <c r="L32" s="866"/>
    </row>
    <row r="33" spans="1:12">
      <c r="A33" s="861"/>
      <c r="B33" s="864"/>
      <c r="C33" s="865"/>
      <c r="D33" s="865"/>
      <c r="E33" s="865"/>
      <c r="F33" s="865"/>
      <c r="G33" s="865"/>
      <c r="H33" s="865"/>
      <c r="I33" s="865"/>
      <c r="J33" s="865"/>
      <c r="K33" s="865"/>
      <c r="L33" s="866"/>
    </row>
    <row r="34" spans="1:12">
      <c r="A34" s="861"/>
      <c r="B34" s="864"/>
      <c r="C34" s="865"/>
      <c r="D34" s="865"/>
      <c r="E34" s="865"/>
      <c r="F34" s="865"/>
      <c r="G34" s="865"/>
      <c r="H34" s="865"/>
      <c r="I34" s="865"/>
      <c r="J34" s="865"/>
      <c r="K34" s="865"/>
      <c r="L34" s="866"/>
    </row>
    <row r="35" spans="1:12">
      <c r="A35" s="861"/>
      <c r="B35" s="864"/>
      <c r="C35" s="865"/>
      <c r="D35" s="865"/>
      <c r="E35" s="865"/>
      <c r="F35" s="865"/>
      <c r="G35" s="865"/>
      <c r="H35" s="865"/>
      <c r="I35" s="865"/>
      <c r="J35" s="865"/>
      <c r="K35" s="865"/>
      <c r="L35" s="866"/>
    </row>
    <row r="36" spans="1:12">
      <c r="A36" s="861"/>
      <c r="B36" s="864"/>
      <c r="C36" s="865"/>
      <c r="D36" s="865"/>
      <c r="E36" s="865"/>
      <c r="F36" s="865"/>
      <c r="G36" s="865"/>
      <c r="H36" s="865"/>
      <c r="I36" s="865"/>
      <c r="J36" s="865"/>
      <c r="K36" s="865"/>
      <c r="L36" s="866"/>
    </row>
    <row r="37" spans="1:12">
      <c r="A37" s="861"/>
      <c r="B37" s="864"/>
      <c r="C37" s="865"/>
      <c r="D37" s="865"/>
      <c r="E37" s="865"/>
      <c r="F37" s="865"/>
      <c r="G37" s="865"/>
      <c r="H37" s="865"/>
      <c r="I37" s="865"/>
      <c r="J37" s="865"/>
      <c r="K37" s="865"/>
      <c r="L37" s="866"/>
    </row>
    <row r="38" spans="1:12">
      <c r="A38" s="861"/>
      <c r="B38" s="864"/>
      <c r="C38" s="865"/>
      <c r="D38" s="865"/>
      <c r="E38" s="865"/>
      <c r="F38" s="865"/>
      <c r="G38" s="865"/>
      <c r="H38" s="865"/>
      <c r="I38" s="865"/>
      <c r="J38" s="865"/>
      <c r="K38" s="865"/>
      <c r="L38" s="866"/>
    </row>
    <row r="39" spans="1:12">
      <c r="A39" s="861"/>
      <c r="B39" s="864"/>
      <c r="C39" s="865"/>
      <c r="D39" s="865"/>
      <c r="E39" s="865"/>
      <c r="F39" s="865"/>
      <c r="G39" s="865"/>
      <c r="H39" s="865"/>
      <c r="I39" s="865"/>
      <c r="J39" s="865"/>
      <c r="K39" s="865"/>
      <c r="L39" s="866"/>
    </row>
    <row r="40" spans="1:12">
      <c r="A40" s="861"/>
      <c r="B40" s="864"/>
      <c r="C40" s="865"/>
      <c r="D40" s="865"/>
      <c r="E40" s="865"/>
      <c r="F40" s="865"/>
      <c r="G40" s="865"/>
      <c r="H40" s="865"/>
      <c r="I40" s="865"/>
      <c r="J40" s="865"/>
      <c r="K40" s="865"/>
      <c r="L40" s="866"/>
    </row>
    <row r="41" spans="1:12">
      <c r="A41" s="861"/>
      <c r="B41" s="864"/>
      <c r="C41" s="865"/>
      <c r="D41" s="865"/>
      <c r="E41" s="865"/>
      <c r="F41" s="865"/>
      <c r="G41" s="865"/>
      <c r="H41" s="865"/>
      <c r="I41" s="865"/>
      <c r="J41" s="865"/>
      <c r="K41" s="865"/>
      <c r="L41" s="866"/>
    </row>
    <row r="42" spans="1:12">
      <c r="A42" s="861"/>
      <c r="B42" s="864"/>
      <c r="C42" s="865"/>
      <c r="D42" s="865"/>
      <c r="E42" s="865"/>
      <c r="F42" s="865"/>
      <c r="G42" s="865"/>
      <c r="H42" s="865"/>
      <c r="I42" s="865"/>
      <c r="J42" s="865"/>
      <c r="K42" s="865"/>
      <c r="L42" s="866"/>
    </row>
    <row r="43" spans="1:12">
      <c r="A43" s="861"/>
      <c r="B43" s="864"/>
      <c r="C43" s="865"/>
      <c r="D43" s="865"/>
      <c r="E43" s="865"/>
      <c r="F43" s="865"/>
      <c r="G43" s="865"/>
      <c r="H43" s="865"/>
      <c r="I43" s="865"/>
      <c r="J43" s="865"/>
      <c r="K43" s="865"/>
      <c r="L43" s="866"/>
    </row>
    <row r="44" spans="1:12">
      <c r="A44" s="861"/>
      <c r="B44" s="864"/>
      <c r="C44" s="865"/>
      <c r="D44" s="865"/>
      <c r="E44" s="865"/>
      <c r="F44" s="865"/>
      <c r="G44" s="865"/>
      <c r="H44" s="865"/>
      <c r="I44" s="865"/>
      <c r="J44" s="865"/>
      <c r="K44" s="865"/>
      <c r="L44" s="866"/>
    </row>
    <row r="45" spans="1:12">
      <c r="A45" s="861"/>
      <c r="B45" s="864"/>
      <c r="C45" s="865"/>
      <c r="D45" s="865"/>
      <c r="E45" s="865"/>
      <c r="F45" s="865"/>
      <c r="G45" s="865"/>
      <c r="H45" s="865"/>
      <c r="I45" s="865"/>
      <c r="J45" s="865"/>
      <c r="K45" s="865"/>
      <c r="L45" s="866"/>
    </row>
    <row r="46" spans="1:12">
      <c r="A46" s="861"/>
      <c r="B46" s="864"/>
      <c r="C46" s="865"/>
      <c r="D46" s="865"/>
      <c r="E46" s="865"/>
      <c r="F46" s="865"/>
      <c r="G46" s="865"/>
      <c r="H46" s="865"/>
      <c r="I46" s="865"/>
      <c r="J46" s="865"/>
      <c r="K46" s="865"/>
      <c r="L46" s="866"/>
    </row>
    <row r="47" spans="1:12">
      <c r="A47" s="861"/>
      <c r="B47" s="864"/>
      <c r="C47" s="865"/>
      <c r="D47" s="865"/>
      <c r="E47" s="865"/>
      <c r="F47" s="865"/>
      <c r="G47" s="865"/>
      <c r="H47" s="865"/>
      <c r="I47" s="865"/>
      <c r="J47" s="865"/>
      <c r="K47" s="865"/>
      <c r="L47" s="866"/>
    </row>
    <row r="48" spans="1:12">
      <c r="A48" s="861"/>
      <c r="B48" s="864"/>
      <c r="C48" s="865"/>
      <c r="D48" s="865"/>
      <c r="E48" s="865"/>
      <c r="F48" s="865"/>
      <c r="G48" s="865"/>
      <c r="H48" s="865"/>
      <c r="I48" s="865"/>
      <c r="J48" s="865"/>
      <c r="K48" s="865"/>
      <c r="L48" s="866"/>
    </row>
    <row r="49" spans="1:12">
      <c r="A49" s="861"/>
      <c r="B49" s="864"/>
      <c r="C49" s="865"/>
      <c r="D49" s="865"/>
      <c r="E49" s="865"/>
      <c r="F49" s="865"/>
      <c r="G49" s="865"/>
      <c r="H49" s="865"/>
      <c r="I49" s="865"/>
      <c r="J49" s="865"/>
      <c r="K49" s="865"/>
      <c r="L49" s="866"/>
    </row>
    <row r="50" spans="1:12">
      <c r="A50" s="861"/>
      <c r="B50" s="864"/>
      <c r="C50" s="865"/>
      <c r="D50" s="865"/>
      <c r="E50" s="865"/>
      <c r="F50" s="865"/>
      <c r="G50" s="865"/>
      <c r="H50" s="865"/>
      <c r="I50" s="865"/>
      <c r="J50" s="865"/>
      <c r="K50" s="865"/>
      <c r="L50" s="866"/>
    </row>
    <row r="51" spans="1:12">
      <c r="A51" s="861"/>
      <c r="B51" s="864"/>
      <c r="C51" s="865"/>
      <c r="D51" s="865"/>
      <c r="E51" s="865"/>
      <c r="F51" s="865"/>
      <c r="G51" s="865"/>
      <c r="H51" s="865"/>
      <c r="I51" s="865"/>
      <c r="J51" s="865"/>
      <c r="K51" s="865"/>
      <c r="L51" s="866"/>
    </row>
    <row r="52" spans="1:12">
      <c r="A52" s="861"/>
      <c r="B52" s="864"/>
      <c r="C52" s="865"/>
      <c r="D52" s="865"/>
      <c r="E52" s="865"/>
      <c r="F52" s="865"/>
      <c r="G52" s="865"/>
      <c r="H52" s="865"/>
      <c r="I52" s="865"/>
      <c r="J52" s="865"/>
      <c r="K52" s="865"/>
      <c r="L52" s="866"/>
    </row>
    <row r="53" spans="1:12">
      <c r="A53" s="861"/>
      <c r="B53" s="864"/>
      <c r="C53" s="865"/>
      <c r="D53" s="1310"/>
      <c r="E53" s="1310"/>
      <c r="F53" s="1310"/>
      <c r="G53" s="1310"/>
      <c r="H53" s="1310"/>
      <c r="I53" s="1310"/>
      <c r="J53" s="1310"/>
      <c r="K53" s="865"/>
      <c r="L53" s="866"/>
    </row>
    <row r="54" spans="1:12" ht="13.5" thickBot="1">
      <c r="A54" s="861"/>
      <c r="B54" s="864"/>
      <c r="C54" s="865"/>
      <c r="D54" s="865"/>
      <c r="E54" s="865"/>
      <c r="F54" s="865"/>
      <c r="G54" s="865"/>
      <c r="H54" s="865"/>
      <c r="I54" s="865"/>
      <c r="J54" s="865"/>
      <c r="K54" s="865"/>
      <c r="L54" s="866"/>
    </row>
    <row r="55" spans="1:12" ht="13.5" thickTop="1">
      <c r="A55" s="861"/>
      <c r="B55" s="861"/>
      <c r="C55" s="881"/>
      <c r="D55" s="881"/>
      <c r="E55" s="881"/>
      <c r="F55" s="881"/>
      <c r="G55" s="881"/>
      <c r="H55" s="881"/>
      <c r="I55" s="881"/>
      <c r="J55" s="881"/>
      <c r="K55" s="881"/>
      <c r="L55" s="861"/>
    </row>
    <row r="56" spans="1:12">
      <c r="A56" s="861"/>
      <c r="B56" s="861"/>
      <c r="C56" s="861"/>
      <c r="D56" s="861"/>
      <c r="E56" s="861"/>
      <c r="F56" s="861"/>
      <c r="G56" s="861"/>
      <c r="H56" s="861"/>
      <c r="I56" s="861"/>
      <c r="J56" s="861"/>
      <c r="K56" s="861"/>
      <c r="L56" s="861"/>
    </row>
    <row r="57" spans="1:12">
      <c r="A57" s="861"/>
      <c r="B57" s="861"/>
      <c r="C57" s="861"/>
      <c r="D57" s="861"/>
      <c r="E57" s="861"/>
      <c r="F57" s="861"/>
      <c r="G57" s="861"/>
      <c r="H57" s="861"/>
      <c r="I57" s="861"/>
      <c r="J57" s="861"/>
      <c r="K57" s="861"/>
      <c r="L57" s="861"/>
    </row>
    <row r="58" spans="1:12">
      <c r="A58" s="861"/>
      <c r="B58" s="861"/>
      <c r="C58" s="861"/>
      <c r="D58" s="861"/>
      <c r="E58" s="861"/>
      <c r="F58" s="861"/>
      <c r="G58" s="861"/>
      <c r="H58" s="861"/>
      <c r="I58" s="861"/>
      <c r="J58" s="861"/>
      <c r="K58" s="861"/>
      <c r="L58" s="861"/>
    </row>
    <row r="59" spans="1:12">
      <c r="A59" s="861"/>
      <c r="B59" s="861"/>
      <c r="C59" s="861"/>
      <c r="D59" s="861"/>
      <c r="E59" s="861"/>
      <c r="F59" s="861"/>
      <c r="G59" s="861"/>
      <c r="H59" s="861"/>
      <c r="I59" s="861"/>
      <c r="J59" s="861"/>
      <c r="K59" s="861"/>
      <c r="L59" s="861"/>
    </row>
    <row r="60" spans="1:12">
      <c r="A60" s="861"/>
      <c r="B60" s="861"/>
      <c r="C60" s="861"/>
      <c r="D60" s="861"/>
      <c r="E60" s="861"/>
      <c r="F60" s="861"/>
      <c r="G60" s="861"/>
      <c r="H60" s="861"/>
      <c r="I60" s="861"/>
      <c r="J60" s="861"/>
      <c r="K60" s="861"/>
      <c r="L60" s="861"/>
    </row>
    <row r="61" spans="1:12">
      <c r="A61" s="861"/>
      <c r="B61" s="861"/>
      <c r="C61" s="861"/>
      <c r="D61" s="861"/>
      <c r="E61" s="861"/>
      <c r="F61" s="861"/>
      <c r="G61" s="861"/>
      <c r="H61" s="861"/>
      <c r="I61" s="861"/>
      <c r="J61" s="861"/>
      <c r="K61" s="861"/>
      <c r="L61" s="861"/>
    </row>
    <row r="62" spans="1:12">
      <c r="A62" s="861"/>
      <c r="B62" s="861"/>
      <c r="C62" s="861"/>
      <c r="D62" s="861"/>
      <c r="E62" s="861"/>
      <c r="F62" s="861"/>
      <c r="G62" s="861"/>
      <c r="H62" s="861"/>
      <c r="I62" s="861"/>
      <c r="J62" s="861"/>
      <c r="K62" s="861"/>
      <c r="L62" s="861"/>
    </row>
    <row r="63" spans="1:12">
      <c r="A63" s="861"/>
      <c r="B63" s="861"/>
      <c r="C63" s="861"/>
      <c r="D63" s="861"/>
      <c r="E63" s="861"/>
      <c r="F63" s="861"/>
      <c r="G63" s="861"/>
      <c r="H63" s="861"/>
      <c r="I63" s="861"/>
      <c r="J63" s="861"/>
      <c r="K63" s="861"/>
      <c r="L63" s="861"/>
    </row>
    <row r="64" spans="1:12">
      <c r="A64" s="861"/>
      <c r="B64" s="861"/>
      <c r="C64" s="861"/>
      <c r="D64" s="861"/>
      <c r="E64" s="861"/>
      <c r="F64" s="861"/>
      <c r="G64" s="861"/>
      <c r="H64" s="861"/>
      <c r="I64" s="861"/>
      <c r="J64" s="861"/>
      <c r="K64" s="861"/>
      <c r="L64" s="861"/>
    </row>
    <row r="65" spans="1:12">
      <c r="A65" s="861"/>
      <c r="B65" s="861"/>
      <c r="C65" s="861"/>
      <c r="D65" s="861"/>
      <c r="E65" s="861"/>
      <c r="F65" s="861"/>
      <c r="G65" s="861"/>
      <c r="H65" s="861"/>
      <c r="I65" s="861"/>
      <c r="J65" s="861"/>
      <c r="K65" s="861"/>
      <c r="L65" s="861"/>
    </row>
    <row r="66" spans="1:12">
      <c r="A66" s="861"/>
      <c r="B66" s="861"/>
      <c r="C66" s="861"/>
      <c r="D66" s="861"/>
      <c r="E66" s="861"/>
      <c r="F66" s="861"/>
      <c r="G66" s="861"/>
      <c r="H66" s="861"/>
      <c r="I66" s="861"/>
      <c r="J66" s="861"/>
      <c r="K66" s="861"/>
      <c r="L66" s="861"/>
    </row>
    <row r="67" spans="1:12">
      <c r="A67" s="861"/>
      <c r="B67" s="861"/>
      <c r="C67" s="861"/>
      <c r="D67" s="861"/>
      <c r="E67" s="861"/>
      <c r="F67" s="861"/>
      <c r="G67" s="861"/>
      <c r="H67" s="861"/>
      <c r="I67" s="861"/>
      <c r="J67" s="861"/>
      <c r="K67" s="861"/>
      <c r="L67" s="861"/>
    </row>
    <row r="68" spans="1:12">
      <c r="A68" s="861"/>
      <c r="B68" s="861"/>
      <c r="C68" s="861"/>
      <c r="D68" s="861"/>
      <c r="E68" s="861"/>
      <c r="F68" s="861"/>
      <c r="G68" s="861"/>
      <c r="H68" s="861"/>
      <c r="I68" s="861"/>
      <c r="J68" s="861"/>
      <c r="K68" s="861"/>
      <c r="L68" s="861"/>
    </row>
    <row r="69" spans="1:12">
      <c r="A69" s="861"/>
      <c r="B69" s="861"/>
      <c r="C69" s="861"/>
      <c r="D69" s="861"/>
      <c r="E69" s="861"/>
      <c r="F69" s="861"/>
      <c r="G69" s="861"/>
      <c r="H69" s="861"/>
      <c r="I69" s="861"/>
      <c r="J69" s="861"/>
      <c r="K69" s="861"/>
      <c r="L69" s="861"/>
    </row>
    <row r="70" spans="1:12">
      <c r="A70" s="861"/>
      <c r="B70" s="861"/>
      <c r="C70" s="861"/>
      <c r="D70" s="861"/>
      <c r="E70" s="861"/>
      <c r="F70" s="861"/>
      <c r="G70" s="861"/>
      <c r="H70" s="861"/>
      <c r="I70" s="861"/>
      <c r="J70" s="861"/>
      <c r="K70" s="861"/>
      <c r="L70" s="861"/>
    </row>
    <row r="71" spans="1:12">
      <c r="A71" s="861"/>
      <c r="B71" s="861"/>
      <c r="C71" s="861"/>
      <c r="D71" s="861"/>
      <c r="E71" s="861"/>
      <c r="F71" s="861"/>
      <c r="G71" s="861"/>
      <c r="H71" s="861"/>
      <c r="I71" s="861"/>
      <c r="J71" s="861"/>
      <c r="K71" s="861"/>
      <c r="L71" s="861"/>
    </row>
    <row r="72" spans="1:12">
      <c r="A72" s="861"/>
      <c r="B72" s="861"/>
      <c r="C72" s="861"/>
      <c r="D72" s="861"/>
      <c r="E72" s="861"/>
      <c r="F72" s="861"/>
      <c r="G72" s="861"/>
      <c r="H72" s="861"/>
      <c r="I72" s="861"/>
      <c r="J72" s="861"/>
      <c r="K72" s="861"/>
      <c r="L72" s="861"/>
    </row>
    <row r="73" spans="1:12">
      <c r="A73" s="861"/>
      <c r="B73" s="861"/>
      <c r="C73" s="861"/>
      <c r="D73" s="861"/>
      <c r="E73" s="861"/>
      <c r="F73" s="861"/>
      <c r="G73" s="861"/>
      <c r="H73" s="861"/>
      <c r="I73" s="861"/>
      <c r="J73" s="861"/>
      <c r="K73" s="861"/>
      <c r="L73" s="861"/>
    </row>
    <row r="74" spans="1:12">
      <c r="A74" s="861"/>
      <c r="B74" s="861"/>
      <c r="C74" s="861"/>
      <c r="D74" s="861"/>
      <c r="E74" s="861"/>
      <c r="F74" s="861"/>
      <c r="G74" s="861"/>
      <c r="H74" s="861"/>
      <c r="I74" s="861"/>
      <c r="J74" s="861"/>
      <c r="K74" s="861"/>
      <c r="L74" s="861"/>
    </row>
    <row r="75" spans="1:12">
      <c r="A75" s="861"/>
      <c r="B75" s="861"/>
      <c r="C75" s="861"/>
      <c r="D75" s="861"/>
      <c r="E75" s="861"/>
      <c r="F75" s="861"/>
      <c r="G75" s="861"/>
      <c r="H75" s="861"/>
      <c r="I75" s="861"/>
      <c r="J75" s="861"/>
      <c r="K75" s="861"/>
      <c r="L75" s="861"/>
    </row>
    <row r="76" spans="1:12">
      <c r="A76" s="861"/>
      <c r="B76" s="861"/>
      <c r="C76" s="861"/>
      <c r="D76" s="861"/>
      <c r="E76" s="861"/>
      <c r="F76" s="861"/>
      <c r="G76" s="861"/>
      <c r="H76" s="861"/>
      <c r="I76" s="861"/>
      <c r="J76" s="861"/>
      <c r="K76" s="861"/>
      <c r="L76" s="861"/>
    </row>
    <row r="77" spans="1:12">
      <c r="A77" s="861"/>
      <c r="B77" s="861"/>
      <c r="C77" s="861"/>
      <c r="D77" s="861"/>
      <c r="E77" s="861"/>
      <c r="F77" s="861"/>
      <c r="G77" s="861"/>
      <c r="H77" s="861"/>
      <c r="I77" s="861"/>
      <c r="J77" s="861"/>
      <c r="K77" s="861"/>
      <c r="L77" s="861"/>
    </row>
    <row r="78" spans="1:12">
      <c r="A78" s="861"/>
      <c r="B78" s="861"/>
      <c r="C78" s="861"/>
      <c r="D78" s="861"/>
      <c r="E78" s="861"/>
      <c r="F78" s="861"/>
      <c r="G78" s="861"/>
      <c r="H78" s="861"/>
      <c r="I78" s="861"/>
      <c r="J78" s="861"/>
      <c r="K78" s="861"/>
      <c r="L78" s="861"/>
    </row>
    <row r="79" spans="1:12">
      <c r="A79" s="861"/>
      <c r="B79" s="861"/>
      <c r="C79" s="861"/>
      <c r="D79" s="861"/>
      <c r="E79" s="861"/>
      <c r="F79" s="861"/>
      <c r="G79" s="861"/>
      <c r="H79" s="861"/>
      <c r="I79" s="861"/>
      <c r="J79" s="861"/>
      <c r="K79" s="861"/>
      <c r="L79" s="861"/>
    </row>
    <row r="80" spans="1:12">
      <c r="A80" s="861"/>
      <c r="B80" s="861"/>
      <c r="C80" s="861"/>
      <c r="D80" s="861"/>
      <c r="E80" s="861"/>
      <c r="F80" s="861"/>
      <c r="G80" s="861"/>
      <c r="H80" s="861"/>
      <c r="I80" s="861"/>
      <c r="J80" s="861"/>
      <c r="K80" s="861"/>
      <c r="L80" s="861"/>
    </row>
    <row r="81" spans="1:12">
      <c r="A81" s="861"/>
      <c r="B81" s="861"/>
      <c r="C81" s="861"/>
      <c r="D81" s="861"/>
      <c r="E81" s="861"/>
      <c r="F81" s="861"/>
      <c r="G81" s="861"/>
      <c r="H81" s="861"/>
      <c r="I81" s="861"/>
      <c r="J81" s="861"/>
      <c r="K81" s="861"/>
      <c r="L81" s="861"/>
    </row>
    <row r="82" spans="1:12">
      <c r="A82" s="861"/>
      <c r="B82" s="861"/>
      <c r="C82" s="861"/>
      <c r="D82" s="861"/>
      <c r="E82" s="861"/>
      <c r="F82" s="861"/>
      <c r="G82" s="861"/>
      <c r="H82" s="861"/>
      <c r="I82" s="861"/>
      <c r="J82" s="861"/>
      <c r="K82" s="861"/>
      <c r="L82" s="861"/>
    </row>
    <row r="83" spans="1:12">
      <c r="A83" s="861"/>
      <c r="B83" s="861"/>
      <c r="C83" s="861"/>
      <c r="D83" s="861"/>
      <c r="E83" s="861"/>
      <c r="F83" s="861"/>
      <c r="G83" s="861"/>
      <c r="H83" s="861"/>
      <c r="I83" s="861"/>
      <c r="J83" s="861"/>
      <c r="K83" s="861"/>
      <c r="L83" s="861"/>
    </row>
    <row r="84" spans="1:12">
      <c r="A84" s="861"/>
      <c r="B84" s="861"/>
      <c r="C84" s="861"/>
      <c r="D84" s="861"/>
      <c r="E84" s="861"/>
      <c r="F84" s="861"/>
      <c r="G84" s="861"/>
      <c r="H84" s="861"/>
      <c r="I84" s="861"/>
      <c r="J84" s="861"/>
      <c r="K84" s="861"/>
      <c r="L84" s="861"/>
    </row>
    <row r="85" spans="1:12">
      <c r="A85" s="861"/>
      <c r="B85" s="861"/>
      <c r="C85" s="861"/>
      <c r="D85" s="861"/>
      <c r="E85" s="861"/>
      <c r="F85" s="861"/>
      <c r="G85" s="861"/>
      <c r="H85" s="861"/>
      <c r="I85" s="861"/>
      <c r="J85" s="861"/>
      <c r="K85" s="861"/>
      <c r="L85" s="861"/>
    </row>
    <row r="86" spans="1:12">
      <c r="A86" s="861"/>
      <c r="B86" s="861"/>
      <c r="C86" s="861"/>
      <c r="D86" s="861"/>
      <c r="E86" s="861"/>
      <c r="F86" s="861"/>
      <c r="G86" s="861"/>
      <c r="H86" s="861"/>
      <c r="I86" s="861"/>
      <c r="J86" s="861"/>
      <c r="K86" s="861"/>
      <c r="L86" s="861"/>
    </row>
    <row r="87" spans="1:12">
      <c r="A87" s="861"/>
      <c r="B87" s="861"/>
      <c r="C87" s="861"/>
      <c r="D87" s="861"/>
      <c r="E87" s="861"/>
      <c r="F87" s="861"/>
      <c r="G87" s="861"/>
      <c r="H87" s="861"/>
      <c r="I87" s="861"/>
      <c r="J87" s="861"/>
      <c r="K87" s="861"/>
      <c r="L87" s="861"/>
    </row>
    <row r="88" spans="1:12">
      <c r="A88" s="861"/>
      <c r="B88" s="861"/>
      <c r="C88" s="861"/>
      <c r="D88" s="861"/>
      <c r="E88" s="861"/>
      <c r="F88" s="861"/>
      <c r="G88" s="861"/>
      <c r="H88" s="861"/>
      <c r="I88" s="861"/>
      <c r="J88" s="861"/>
      <c r="K88" s="861"/>
      <c r="L88" s="861"/>
    </row>
    <row r="89" spans="1:12">
      <c r="A89" s="861"/>
      <c r="B89" s="861"/>
      <c r="C89" s="861"/>
      <c r="D89" s="861"/>
      <c r="E89" s="861"/>
      <c r="F89" s="861"/>
      <c r="G89" s="861"/>
      <c r="H89" s="861"/>
      <c r="I89" s="861"/>
      <c r="J89" s="861"/>
      <c r="K89" s="861"/>
      <c r="L89" s="861"/>
    </row>
    <row r="90" spans="1:12">
      <c r="A90" s="861"/>
      <c r="B90" s="861"/>
      <c r="C90" s="861"/>
      <c r="D90" s="861"/>
      <c r="E90" s="861"/>
      <c r="F90" s="861"/>
      <c r="G90" s="861"/>
      <c r="H90" s="861"/>
      <c r="I90" s="861"/>
      <c r="J90" s="861"/>
      <c r="K90" s="861"/>
      <c r="L90" s="861"/>
    </row>
    <row r="91" spans="1:12">
      <c r="A91" s="861"/>
      <c r="B91" s="861"/>
      <c r="C91" s="861"/>
      <c r="D91" s="861"/>
      <c r="E91" s="861"/>
      <c r="F91" s="861"/>
      <c r="G91" s="861"/>
      <c r="H91" s="861"/>
      <c r="I91" s="861"/>
      <c r="J91" s="861"/>
      <c r="K91" s="861"/>
      <c r="L91" s="861"/>
    </row>
    <row r="92" spans="1:12">
      <c r="A92" s="861"/>
      <c r="B92" s="861"/>
      <c r="C92" s="861"/>
      <c r="D92" s="861"/>
      <c r="E92" s="861"/>
      <c r="F92" s="861"/>
      <c r="G92" s="861"/>
      <c r="H92" s="861"/>
      <c r="I92" s="861"/>
      <c r="J92" s="861"/>
      <c r="K92" s="861"/>
      <c r="L92" s="861"/>
    </row>
    <row r="93" spans="1:12">
      <c r="A93" s="861"/>
      <c r="B93" s="861"/>
      <c r="C93" s="861"/>
      <c r="D93" s="861"/>
      <c r="E93" s="861"/>
      <c r="F93" s="861"/>
      <c r="G93" s="861"/>
      <c r="H93" s="861"/>
      <c r="I93" s="861"/>
      <c r="J93" s="861"/>
      <c r="K93" s="861"/>
      <c r="L93" s="861"/>
    </row>
    <row r="94" spans="1:12">
      <c r="A94" s="861"/>
      <c r="B94" s="861"/>
      <c r="C94" s="861"/>
      <c r="D94" s="861"/>
      <c r="E94" s="861"/>
      <c r="F94" s="861"/>
      <c r="G94" s="861"/>
      <c r="H94" s="861"/>
      <c r="I94" s="861"/>
      <c r="J94" s="861"/>
      <c r="K94" s="861"/>
      <c r="L94" s="861"/>
    </row>
    <row r="95" spans="1:12">
      <c r="A95" s="861"/>
      <c r="B95" s="861"/>
      <c r="C95" s="861"/>
      <c r="D95" s="861"/>
      <c r="E95" s="861"/>
      <c r="F95" s="861"/>
      <c r="G95" s="861"/>
      <c r="H95" s="861"/>
      <c r="I95" s="861"/>
      <c r="J95" s="861"/>
      <c r="K95" s="861"/>
      <c r="L95" s="861"/>
    </row>
    <row r="96" spans="1:12">
      <c r="A96" s="861"/>
      <c r="B96" s="861"/>
      <c r="C96" s="861"/>
      <c r="D96" s="861"/>
      <c r="E96" s="861"/>
      <c r="F96" s="861"/>
      <c r="G96" s="861"/>
      <c r="H96" s="861"/>
      <c r="I96" s="861"/>
      <c r="J96" s="861"/>
      <c r="K96" s="861"/>
      <c r="L96" s="861"/>
    </row>
    <row r="97" spans="1:12">
      <c r="A97" s="861"/>
      <c r="B97" s="861"/>
      <c r="C97" s="861"/>
      <c r="D97" s="861"/>
      <c r="E97" s="861"/>
      <c r="F97" s="861"/>
      <c r="G97" s="861"/>
      <c r="H97" s="861"/>
      <c r="I97" s="861"/>
      <c r="J97" s="861"/>
      <c r="K97" s="861"/>
      <c r="L97" s="861"/>
    </row>
    <row r="98" spans="1:12">
      <c r="A98" s="861"/>
      <c r="B98" s="861"/>
      <c r="C98" s="861"/>
      <c r="D98" s="861"/>
      <c r="E98" s="861"/>
      <c r="F98" s="861"/>
      <c r="G98" s="861"/>
      <c r="H98" s="861"/>
      <c r="I98" s="861"/>
      <c r="J98" s="861"/>
      <c r="K98" s="861"/>
      <c r="L98" s="861"/>
    </row>
    <row r="99" spans="1:12">
      <c r="A99" s="861"/>
      <c r="B99" s="861"/>
      <c r="C99" s="861"/>
      <c r="D99" s="861"/>
      <c r="E99" s="861"/>
      <c r="F99" s="861"/>
      <c r="G99" s="861"/>
      <c r="H99" s="861"/>
      <c r="I99" s="861"/>
      <c r="J99" s="861"/>
      <c r="K99" s="861"/>
      <c r="L99" s="861"/>
    </row>
    <row r="100" spans="1:12">
      <c r="A100" s="861"/>
      <c r="B100" s="861"/>
      <c r="C100" s="861"/>
      <c r="D100" s="861"/>
      <c r="E100" s="861"/>
      <c r="F100" s="861"/>
      <c r="G100" s="861"/>
      <c r="H100" s="861"/>
      <c r="I100" s="861"/>
      <c r="J100" s="861"/>
      <c r="K100" s="861"/>
      <c r="L100" s="861"/>
    </row>
    <row r="101" spans="1:12">
      <c r="A101" s="861"/>
      <c r="B101" s="861"/>
      <c r="C101" s="861"/>
      <c r="D101" s="861"/>
      <c r="E101" s="861"/>
      <c r="F101" s="861"/>
      <c r="G101" s="861"/>
      <c r="H101" s="861"/>
      <c r="I101" s="861"/>
      <c r="J101" s="861"/>
      <c r="K101" s="861"/>
      <c r="L101" s="861"/>
    </row>
    <row r="102" spans="1:12">
      <c r="A102" s="861"/>
      <c r="B102" s="861"/>
      <c r="C102" s="861"/>
      <c r="D102" s="861"/>
      <c r="E102" s="861"/>
      <c r="F102" s="861"/>
      <c r="G102" s="861"/>
      <c r="H102" s="861"/>
      <c r="I102" s="861"/>
      <c r="J102" s="861"/>
      <c r="K102" s="861"/>
      <c r="L102" s="861"/>
    </row>
    <row r="103" spans="1:12">
      <c r="A103" s="861"/>
      <c r="B103" s="861"/>
      <c r="C103" s="861"/>
      <c r="D103" s="861"/>
      <c r="E103" s="861"/>
      <c r="F103" s="861"/>
      <c r="G103" s="861"/>
      <c r="H103" s="861"/>
      <c r="I103" s="861"/>
      <c r="J103" s="861"/>
      <c r="K103" s="861"/>
      <c r="L103" s="861"/>
    </row>
    <row r="104" spans="1:12">
      <c r="A104" s="861"/>
      <c r="B104" s="861"/>
      <c r="C104" s="861"/>
      <c r="D104" s="861"/>
      <c r="E104" s="861"/>
      <c r="F104" s="861"/>
      <c r="G104" s="861"/>
      <c r="H104" s="861"/>
      <c r="I104" s="861"/>
      <c r="J104" s="861"/>
      <c r="K104" s="861"/>
      <c r="L104" s="861"/>
    </row>
    <row r="105" spans="1:12">
      <c r="A105" s="861"/>
      <c r="B105" s="861"/>
      <c r="C105" s="861"/>
      <c r="D105" s="861"/>
      <c r="E105" s="861"/>
      <c r="F105" s="861"/>
      <c r="G105" s="861"/>
      <c r="H105" s="861"/>
      <c r="I105" s="861"/>
      <c r="J105" s="861"/>
      <c r="K105" s="861"/>
      <c r="L105" s="861"/>
    </row>
  </sheetData>
  <mergeCells count="2">
    <mergeCell ref="D53:J53"/>
    <mergeCell ref="M16:P16"/>
  </mergeCells>
  <hyperlinks>
    <hyperlink ref="M16" location="'Ratios Introduction'!A1" display="Ratios Introduction Menu" xr:uid="{00000000-0004-0000-4600-000000000000}"/>
  </hyperlinks>
  <printOptions horizontalCentered="1" verticalCentered="1" gridLinesSet="0"/>
  <pageMargins left="0.5" right="0.5" top="1.18" bottom="0.61" header="0.52" footer="0.25"/>
  <pageSetup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29697" r:id="rId5" name="Button 1">
              <controlPr defaultSize="0" print="0" autoFill="0" autoPict="0" macro="[0]!PLCOMPARISONS_Button20_Click">
                <anchor moveWithCells="1">
                  <from>
                    <xdr:col>12</xdr:col>
                    <xdr:colOff>38100</xdr:colOff>
                    <xdr:row>11</xdr:row>
                    <xdr:rowOff>19050</xdr:rowOff>
                  </from>
                  <to>
                    <xdr:col>14</xdr:col>
                    <xdr:colOff>180975</xdr:colOff>
                    <xdr:row>12</xdr:row>
                    <xdr:rowOff>161925</xdr:rowOff>
                  </to>
                </anchor>
              </controlPr>
            </control>
          </mc:Choice>
        </mc:AlternateContent>
        <mc:AlternateContent xmlns:mc="http://schemas.openxmlformats.org/markup-compatibility/2006">
          <mc:Choice Requires="x14">
            <control shapeId="3229698" r:id="rId6" name="Button 2">
              <controlPr defaultSize="0" print="0" autoFill="0" autoPict="0" macro="[0]!print_sheet">
                <anchor moveWithCells="1">
                  <from>
                    <xdr:col>12</xdr:col>
                    <xdr:colOff>200025</xdr:colOff>
                    <xdr:row>18</xdr:row>
                    <xdr:rowOff>0</xdr:rowOff>
                  </from>
                  <to>
                    <xdr:col>14</xdr:col>
                    <xdr:colOff>57150</xdr:colOff>
                    <xdr:row>20</xdr:row>
                    <xdr:rowOff>66675</xdr:rowOff>
                  </to>
                </anchor>
              </controlPr>
            </control>
          </mc:Choice>
        </mc:AlternateContent>
      </controls>
    </mc:Choice>
  </mc:AlternateContent>
</worksheet>
</file>

<file path=xl/worksheets/sheet7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700-000000000000}">
  <sheetPr codeName="Sheet100">
    <pageSetUpPr autoPageBreaks="0" fitToPage="1"/>
  </sheetPr>
  <dimension ref="A1:P130"/>
  <sheetViews>
    <sheetView showGridLines="0" showRowColHeaders="0" defaultGridColor="0" view="pageLayout" topLeftCell="A3" colorId="7" zoomScaleNormal="90" workbookViewId="0"/>
  </sheetViews>
  <sheetFormatPr defaultColWidth="8" defaultRowHeight="12.75"/>
  <cols>
    <col min="1" max="1" width="0.85546875" style="862" customWidth="1"/>
    <col min="2" max="2" width="26.7109375" style="862" customWidth="1"/>
    <col min="3" max="3" width="3.28515625" style="862" customWidth="1"/>
    <col min="4" max="4" width="31.85546875" style="862" customWidth="1"/>
    <col min="5" max="5" width="10.7109375" style="862" customWidth="1"/>
    <col min="6" max="9" width="11.28515625" style="862" customWidth="1"/>
    <col min="10" max="256" width="8" style="862"/>
    <col min="257" max="257" width="0.85546875" style="862" customWidth="1"/>
    <col min="258" max="258" width="26.7109375" style="862" customWidth="1"/>
    <col min="259" max="259" width="3.28515625" style="862" customWidth="1"/>
    <col min="260" max="260" width="31.85546875" style="862" customWidth="1"/>
    <col min="261" max="261" width="10.7109375" style="862" customWidth="1"/>
    <col min="262" max="265" width="11.28515625" style="862" customWidth="1"/>
    <col min="266" max="512" width="8" style="862"/>
    <col min="513" max="513" width="0.85546875" style="862" customWidth="1"/>
    <col min="514" max="514" width="26.7109375" style="862" customWidth="1"/>
    <col min="515" max="515" width="3.28515625" style="862" customWidth="1"/>
    <col min="516" max="516" width="31.85546875" style="862" customWidth="1"/>
    <col min="517" max="517" width="10.7109375" style="862" customWidth="1"/>
    <col min="518" max="521" width="11.28515625" style="862" customWidth="1"/>
    <col min="522" max="768" width="8" style="862"/>
    <col min="769" max="769" width="0.85546875" style="862" customWidth="1"/>
    <col min="770" max="770" width="26.7109375" style="862" customWidth="1"/>
    <col min="771" max="771" width="3.28515625" style="862" customWidth="1"/>
    <col min="772" max="772" width="31.85546875" style="862" customWidth="1"/>
    <col min="773" max="773" width="10.7109375" style="862" customWidth="1"/>
    <col min="774" max="777" width="11.28515625" style="862" customWidth="1"/>
    <col min="778" max="1024" width="8" style="862"/>
    <col min="1025" max="1025" width="0.85546875" style="862" customWidth="1"/>
    <col min="1026" max="1026" width="26.7109375" style="862" customWidth="1"/>
    <col min="1027" max="1027" width="3.28515625" style="862" customWidth="1"/>
    <col min="1028" max="1028" width="31.85546875" style="862" customWidth="1"/>
    <col min="1029" max="1029" width="10.7109375" style="862" customWidth="1"/>
    <col min="1030" max="1033" width="11.28515625" style="862" customWidth="1"/>
    <col min="1034" max="1280" width="8" style="862"/>
    <col min="1281" max="1281" width="0.85546875" style="862" customWidth="1"/>
    <col min="1282" max="1282" width="26.7109375" style="862" customWidth="1"/>
    <col min="1283" max="1283" width="3.28515625" style="862" customWidth="1"/>
    <col min="1284" max="1284" width="31.85546875" style="862" customWidth="1"/>
    <col min="1285" max="1285" width="10.7109375" style="862" customWidth="1"/>
    <col min="1286" max="1289" width="11.28515625" style="862" customWidth="1"/>
    <col min="1290" max="1536" width="8" style="862"/>
    <col min="1537" max="1537" width="0.85546875" style="862" customWidth="1"/>
    <col min="1538" max="1538" width="26.7109375" style="862" customWidth="1"/>
    <col min="1539" max="1539" width="3.28515625" style="862" customWidth="1"/>
    <col min="1540" max="1540" width="31.85546875" style="862" customWidth="1"/>
    <col min="1541" max="1541" width="10.7109375" style="862" customWidth="1"/>
    <col min="1542" max="1545" width="11.28515625" style="862" customWidth="1"/>
    <col min="1546" max="1792" width="8" style="862"/>
    <col min="1793" max="1793" width="0.85546875" style="862" customWidth="1"/>
    <col min="1794" max="1794" width="26.7109375" style="862" customWidth="1"/>
    <col min="1795" max="1795" width="3.28515625" style="862" customWidth="1"/>
    <col min="1796" max="1796" width="31.85546875" style="862" customWidth="1"/>
    <col min="1797" max="1797" width="10.7109375" style="862" customWidth="1"/>
    <col min="1798" max="1801" width="11.28515625" style="862" customWidth="1"/>
    <col min="1802" max="2048" width="8" style="862"/>
    <col min="2049" max="2049" width="0.85546875" style="862" customWidth="1"/>
    <col min="2050" max="2050" width="26.7109375" style="862" customWidth="1"/>
    <col min="2051" max="2051" width="3.28515625" style="862" customWidth="1"/>
    <col min="2052" max="2052" width="31.85546875" style="862" customWidth="1"/>
    <col min="2053" max="2053" width="10.7109375" style="862" customWidth="1"/>
    <col min="2054" max="2057" width="11.28515625" style="862" customWidth="1"/>
    <col min="2058" max="2304" width="8" style="862"/>
    <col min="2305" max="2305" width="0.85546875" style="862" customWidth="1"/>
    <col min="2306" max="2306" width="26.7109375" style="862" customWidth="1"/>
    <col min="2307" max="2307" width="3.28515625" style="862" customWidth="1"/>
    <col min="2308" max="2308" width="31.85546875" style="862" customWidth="1"/>
    <col min="2309" max="2309" width="10.7109375" style="862" customWidth="1"/>
    <col min="2310" max="2313" width="11.28515625" style="862" customWidth="1"/>
    <col min="2314" max="2560" width="8" style="862"/>
    <col min="2561" max="2561" width="0.85546875" style="862" customWidth="1"/>
    <col min="2562" max="2562" width="26.7109375" style="862" customWidth="1"/>
    <col min="2563" max="2563" width="3.28515625" style="862" customWidth="1"/>
    <col min="2564" max="2564" width="31.85546875" style="862" customWidth="1"/>
    <col min="2565" max="2565" width="10.7109375" style="862" customWidth="1"/>
    <col min="2566" max="2569" width="11.28515625" style="862" customWidth="1"/>
    <col min="2570" max="2816" width="8" style="862"/>
    <col min="2817" max="2817" width="0.85546875" style="862" customWidth="1"/>
    <col min="2818" max="2818" width="26.7109375" style="862" customWidth="1"/>
    <col min="2819" max="2819" width="3.28515625" style="862" customWidth="1"/>
    <col min="2820" max="2820" width="31.85546875" style="862" customWidth="1"/>
    <col min="2821" max="2821" width="10.7109375" style="862" customWidth="1"/>
    <col min="2822" max="2825" width="11.28515625" style="862" customWidth="1"/>
    <col min="2826" max="3072" width="8" style="862"/>
    <col min="3073" max="3073" width="0.85546875" style="862" customWidth="1"/>
    <col min="3074" max="3074" width="26.7109375" style="862" customWidth="1"/>
    <col min="3075" max="3075" width="3.28515625" style="862" customWidth="1"/>
    <col min="3076" max="3076" width="31.85546875" style="862" customWidth="1"/>
    <col min="3077" max="3077" width="10.7109375" style="862" customWidth="1"/>
    <col min="3078" max="3081" width="11.28515625" style="862" customWidth="1"/>
    <col min="3082" max="3328" width="8" style="862"/>
    <col min="3329" max="3329" width="0.85546875" style="862" customWidth="1"/>
    <col min="3330" max="3330" width="26.7109375" style="862" customWidth="1"/>
    <col min="3331" max="3331" width="3.28515625" style="862" customWidth="1"/>
    <col min="3332" max="3332" width="31.85546875" style="862" customWidth="1"/>
    <col min="3333" max="3333" width="10.7109375" style="862" customWidth="1"/>
    <col min="3334" max="3337" width="11.28515625" style="862" customWidth="1"/>
    <col min="3338" max="3584" width="8" style="862"/>
    <col min="3585" max="3585" width="0.85546875" style="862" customWidth="1"/>
    <col min="3586" max="3586" width="26.7109375" style="862" customWidth="1"/>
    <col min="3587" max="3587" width="3.28515625" style="862" customWidth="1"/>
    <col min="3588" max="3588" width="31.85546875" style="862" customWidth="1"/>
    <col min="3589" max="3589" width="10.7109375" style="862" customWidth="1"/>
    <col min="3590" max="3593" width="11.28515625" style="862" customWidth="1"/>
    <col min="3594" max="3840" width="8" style="862"/>
    <col min="3841" max="3841" width="0.85546875" style="862" customWidth="1"/>
    <col min="3842" max="3842" width="26.7109375" style="862" customWidth="1"/>
    <col min="3843" max="3843" width="3.28515625" style="862" customWidth="1"/>
    <col min="3844" max="3844" width="31.85546875" style="862" customWidth="1"/>
    <col min="3845" max="3845" width="10.7109375" style="862" customWidth="1"/>
    <col min="3846" max="3849" width="11.28515625" style="862" customWidth="1"/>
    <col min="3850" max="4096" width="8" style="862"/>
    <col min="4097" max="4097" width="0.85546875" style="862" customWidth="1"/>
    <col min="4098" max="4098" width="26.7109375" style="862" customWidth="1"/>
    <col min="4099" max="4099" width="3.28515625" style="862" customWidth="1"/>
    <col min="4100" max="4100" width="31.85546875" style="862" customWidth="1"/>
    <col min="4101" max="4101" width="10.7109375" style="862" customWidth="1"/>
    <col min="4102" max="4105" width="11.28515625" style="862" customWidth="1"/>
    <col min="4106" max="4352" width="8" style="862"/>
    <col min="4353" max="4353" width="0.85546875" style="862" customWidth="1"/>
    <col min="4354" max="4354" width="26.7109375" style="862" customWidth="1"/>
    <col min="4355" max="4355" width="3.28515625" style="862" customWidth="1"/>
    <col min="4356" max="4356" width="31.85546875" style="862" customWidth="1"/>
    <col min="4357" max="4357" width="10.7109375" style="862" customWidth="1"/>
    <col min="4358" max="4361" width="11.28515625" style="862" customWidth="1"/>
    <col min="4362" max="4608" width="8" style="862"/>
    <col min="4609" max="4609" width="0.85546875" style="862" customWidth="1"/>
    <col min="4610" max="4610" width="26.7109375" style="862" customWidth="1"/>
    <col min="4611" max="4611" width="3.28515625" style="862" customWidth="1"/>
    <col min="4612" max="4612" width="31.85546875" style="862" customWidth="1"/>
    <col min="4613" max="4613" width="10.7109375" style="862" customWidth="1"/>
    <col min="4614" max="4617" width="11.28515625" style="862" customWidth="1"/>
    <col min="4618" max="4864" width="8" style="862"/>
    <col min="4865" max="4865" width="0.85546875" style="862" customWidth="1"/>
    <col min="4866" max="4866" width="26.7109375" style="862" customWidth="1"/>
    <col min="4867" max="4867" width="3.28515625" style="862" customWidth="1"/>
    <col min="4868" max="4868" width="31.85546875" style="862" customWidth="1"/>
    <col min="4869" max="4869" width="10.7109375" style="862" customWidth="1"/>
    <col min="4870" max="4873" width="11.28515625" style="862" customWidth="1"/>
    <col min="4874" max="5120" width="8" style="862"/>
    <col min="5121" max="5121" width="0.85546875" style="862" customWidth="1"/>
    <col min="5122" max="5122" width="26.7109375" style="862" customWidth="1"/>
    <col min="5123" max="5123" width="3.28515625" style="862" customWidth="1"/>
    <col min="5124" max="5124" width="31.85546875" style="862" customWidth="1"/>
    <col min="5125" max="5125" width="10.7109375" style="862" customWidth="1"/>
    <col min="5126" max="5129" width="11.28515625" style="862" customWidth="1"/>
    <col min="5130" max="5376" width="8" style="862"/>
    <col min="5377" max="5377" width="0.85546875" style="862" customWidth="1"/>
    <col min="5378" max="5378" width="26.7109375" style="862" customWidth="1"/>
    <col min="5379" max="5379" width="3.28515625" style="862" customWidth="1"/>
    <col min="5380" max="5380" width="31.85546875" style="862" customWidth="1"/>
    <col min="5381" max="5381" width="10.7109375" style="862" customWidth="1"/>
    <col min="5382" max="5385" width="11.28515625" style="862" customWidth="1"/>
    <col min="5386" max="5632" width="8" style="862"/>
    <col min="5633" max="5633" width="0.85546875" style="862" customWidth="1"/>
    <col min="5634" max="5634" width="26.7109375" style="862" customWidth="1"/>
    <col min="5635" max="5635" width="3.28515625" style="862" customWidth="1"/>
    <col min="5636" max="5636" width="31.85546875" style="862" customWidth="1"/>
    <col min="5637" max="5637" width="10.7109375" style="862" customWidth="1"/>
    <col min="5638" max="5641" width="11.28515625" style="862" customWidth="1"/>
    <col min="5642" max="5888" width="8" style="862"/>
    <col min="5889" max="5889" width="0.85546875" style="862" customWidth="1"/>
    <col min="5890" max="5890" width="26.7109375" style="862" customWidth="1"/>
    <col min="5891" max="5891" width="3.28515625" style="862" customWidth="1"/>
    <col min="5892" max="5892" width="31.85546875" style="862" customWidth="1"/>
    <col min="5893" max="5893" width="10.7109375" style="862" customWidth="1"/>
    <col min="5894" max="5897" width="11.28515625" style="862" customWidth="1"/>
    <col min="5898" max="6144" width="8" style="862"/>
    <col min="6145" max="6145" width="0.85546875" style="862" customWidth="1"/>
    <col min="6146" max="6146" width="26.7109375" style="862" customWidth="1"/>
    <col min="6147" max="6147" width="3.28515625" style="862" customWidth="1"/>
    <col min="6148" max="6148" width="31.85546875" style="862" customWidth="1"/>
    <col min="6149" max="6149" width="10.7109375" style="862" customWidth="1"/>
    <col min="6150" max="6153" width="11.28515625" style="862" customWidth="1"/>
    <col min="6154" max="6400" width="8" style="862"/>
    <col min="6401" max="6401" width="0.85546875" style="862" customWidth="1"/>
    <col min="6402" max="6402" width="26.7109375" style="862" customWidth="1"/>
    <col min="6403" max="6403" width="3.28515625" style="862" customWidth="1"/>
    <col min="6404" max="6404" width="31.85546875" style="862" customWidth="1"/>
    <col min="6405" max="6405" width="10.7109375" style="862" customWidth="1"/>
    <col min="6406" max="6409" width="11.28515625" style="862" customWidth="1"/>
    <col min="6410" max="6656" width="8" style="862"/>
    <col min="6657" max="6657" width="0.85546875" style="862" customWidth="1"/>
    <col min="6658" max="6658" width="26.7109375" style="862" customWidth="1"/>
    <col min="6659" max="6659" width="3.28515625" style="862" customWidth="1"/>
    <col min="6660" max="6660" width="31.85546875" style="862" customWidth="1"/>
    <col min="6661" max="6661" width="10.7109375" style="862" customWidth="1"/>
    <col min="6662" max="6665" width="11.28515625" style="862" customWidth="1"/>
    <col min="6666" max="6912" width="8" style="862"/>
    <col min="6913" max="6913" width="0.85546875" style="862" customWidth="1"/>
    <col min="6914" max="6914" width="26.7109375" style="862" customWidth="1"/>
    <col min="6915" max="6915" width="3.28515625" style="862" customWidth="1"/>
    <col min="6916" max="6916" width="31.85546875" style="862" customWidth="1"/>
    <col min="6917" max="6917" width="10.7109375" style="862" customWidth="1"/>
    <col min="6918" max="6921" width="11.28515625" style="862" customWidth="1"/>
    <col min="6922" max="7168" width="8" style="862"/>
    <col min="7169" max="7169" width="0.85546875" style="862" customWidth="1"/>
    <col min="7170" max="7170" width="26.7109375" style="862" customWidth="1"/>
    <col min="7171" max="7171" width="3.28515625" style="862" customWidth="1"/>
    <col min="7172" max="7172" width="31.85546875" style="862" customWidth="1"/>
    <col min="7173" max="7173" width="10.7109375" style="862" customWidth="1"/>
    <col min="7174" max="7177" width="11.28515625" style="862" customWidth="1"/>
    <col min="7178" max="7424" width="8" style="862"/>
    <col min="7425" max="7425" width="0.85546875" style="862" customWidth="1"/>
    <col min="7426" max="7426" width="26.7109375" style="862" customWidth="1"/>
    <col min="7427" max="7427" width="3.28515625" style="862" customWidth="1"/>
    <col min="7428" max="7428" width="31.85546875" style="862" customWidth="1"/>
    <col min="7429" max="7429" width="10.7109375" style="862" customWidth="1"/>
    <col min="7430" max="7433" width="11.28515625" style="862" customWidth="1"/>
    <col min="7434" max="7680" width="8" style="862"/>
    <col min="7681" max="7681" width="0.85546875" style="862" customWidth="1"/>
    <col min="7682" max="7682" width="26.7109375" style="862" customWidth="1"/>
    <col min="7683" max="7683" width="3.28515625" style="862" customWidth="1"/>
    <col min="7684" max="7684" width="31.85546875" style="862" customWidth="1"/>
    <col min="7685" max="7685" width="10.7109375" style="862" customWidth="1"/>
    <col min="7686" max="7689" width="11.28515625" style="862" customWidth="1"/>
    <col min="7690" max="7936" width="8" style="862"/>
    <col min="7937" max="7937" width="0.85546875" style="862" customWidth="1"/>
    <col min="7938" max="7938" width="26.7109375" style="862" customWidth="1"/>
    <col min="7939" max="7939" width="3.28515625" style="862" customWidth="1"/>
    <col min="7940" max="7940" width="31.85546875" style="862" customWidth="1"/>
    <col min="7941" max="7941" width="10.7109375" style="862" customWidth="1"/>
    <col min="7942" max="7945" width="11.28515625" style="862" customWidth="1"/>
    <col min="7946" max="8192" width="8" style="862"/>
    <col min="8193" max="8193" width="0.85546875" style="862" customWidth="1"/>
    <col min="8194" max="8194" width="26.7109375" style="862" customWidth="1"/>
    <col min="8195" max="8195" width="3.28515625" style="862" customWidth="1"/>
    <col min="8196" max="8196" width="31.85546875" style="862" customWidth="1"/>
    <col min="8197" max="8197" width="10.7109375" style="862" customWidth="1"/>
    <col min="8198" max="8201" width="11.28515625" style="862" customWidth="1"/>
    <col min="8202" max="8448" width="8" style="862"/>
    <col min="8449" max="8449" width="0.85546875" style="862" customWidth="1"/>
    <col min="8450" max="8450" width="26.7109375" style="862" customWidth="1"/>
    <col min="8451" max="8451" width="3.28515625" style="862" customWidth="1"/>
    <col min="8452" max="8452" width="31.85546875" style="862" customWidth="1"/>
    <col min="8453" max="8453" width="10.7109375" style="862" customWidth="1"/>
    <col min="8454" max="8457" width="11.28515625" style="862" customWidth="1"/>
    <col min="8458" max="8704" width="8" style="862"/>
    <col min="8705" max="8705" width="0.85546875" style="862" customWidth="1"/>
    <col min="8706" max="8706" width="26.7109375" style="862" customWidth="1"/>
    <col min="8707" max="8707" width="3.28515625" style="862" customWidth="1"/>
    <col min="8708" max="8708" width="31.85546875" style="862" customWidth="1"/>
    <col min="8709" max="8709" width="10.7109375" style="862" customWidth="1"/>
    <col min="8710" max="8713" width="11.28515625" style="862" customWidth="1"/>
    <col min="8714" max="8960" width="8" style="862"/>
    <col min="8961" max="8961" width="0.85546875" style="862" customWidth="1"/>
    <col min="8962" max="8962" width="26.7109375" style="862" customWidth="1"/>
    <col min="8963" max="8963" width="3.28515625" style="862" customWidth="1"/>
    <col min="8964" max="8964" width="31.85546875" style="862" customWidth="1"/>
    <col min="8965" max="8965" width="10.7109375" style="862" customWidth="1"/>
    <col min="8966" max="8969" width="11.28515625" style="862" customWidth="1"/>
    <col min="8970" max="9216" width="8" style="862"/>
    <col min="9217" max="9217" width="0.85546875" style="862" customWidth="1"/>
    <col min="9218" max="9218" width="26.7109375" style="862" customWidth="1"/>
    <col min="9219" max="9219" width="3.28515625" style="862" customWidth="1"/>
    <col min="9220" max="9220" width="31.85546875" style="862" customWidth="1"/>
    <col min="9221" max="9221" width="10.7109375" style="862" customWidth="1"/>
    <col min="9222" max="9225" width="11.28515625" style="862" customWidth="1"/>
    <col min="9226" max="9472" width="8" style="862"/>
    <col min="9473" max="9473" width="0.85546875" style="862" customWidth="1"/>
    <col min="9474" max="9474" width="26.7109375" style="862" customWidth="1"/>
    <col min="9475" max="9475" width="3.28515625" style="862" customWidth="1"/>
    <col min="9476" max="9476" width="31.85546875" style="862" customWidth="1"/>
    <col min="9477" max="9477" width="10.7109375" style="862" customWidth="1"/>
    <col min="9478" max="9481" width="11.28515625" style="862" customWidth="1"/>
    <col min="9482" max="9728" width="8" style="862"/>
    <col min="9729" max="9729" width="0.85546875" style="862" customWidth="1"/>
    <col min="9730" max="9730" width="26.7109375" style="862" customWidth="1"/>
    <col min="9731" max="9731" width="3.28515625" style="862" customWidth="1"/>
    <col min="9732" max="9732" width="31.85546875" style="862" customWidth="1"/>
    <col min="9733" max="9733" width="10.7109375" style="862" customWidth="1"/>
    <col min="9734" max="9737" width="11.28515625" style="862" customWidth="1"/>
    <col min="9738" max="9984" width="8" style="862"/>
    <col min="9985" max="9985" width="0.85546875" style="862" customWidth="1"/>
    <col min="9986" max="9986" width="26.7109375" style="862" customWidth="1"/>
    <col min="9987" max="9987" width="3.28515625" style="862" customWidth="1"/>
    <col min="9988" max="9988" width="31.85546875" style="862" customWidth="1"/>
    <col min="9989" max="9989" width="10.7109375" style="862" customWidth="1"/>
    <col min="9990" max="9993" width="11.28515625" style="862" customWidth="1"/>
    <col min="9994" max="10240" width="8" style="862"/>
    <col min="10241" max="10241" width="0.85546875" style="862" customWidth="1"/>
    <col min="10242" max="10242" width="26.7109375" style="862" customWidth="1"/>
    <col min="10243" max="10243" width="3.28515625" style="862" customWidth="1"/>
    <col min="10244" max="10244" width="31.85546875" style="862" customWidth="1"/>
    <col min="10245" max="10245" width="10.7109375" style="862" customWidth="1"/>
    <col min="10246" max="10249" width="11.28515625" style="862" customWidth="1"/>
    <col min="10250" max="10496" width="8" style="862"/>
    <col min="10497" max="10497" width="0.85546875" style="862" customWidth="1"/>
    <col min="10498" max="10498" width="26.7109375" style="862" customWidth="1"/>
    <col min="10499" max="10499" width="3.28515625" style="862" customWidth="1"/>
    <col min="10500" max="10500" width="31.85546875" style="862" customWidth="1"/>
    <col min="10501" max="10501" width="10.7109375" style="862" customWidth="1"/>
    <col min="10502" max="10505" width="11.28515625" style="862" customWidth="1"/>
    <col min="10506" max="10752" width="8" style="862"/>
    <col min="10753" max="10753" width="0.85546875" style="862" customWidth="1"/>
    <col min="10754" max="10754" width="26.7109375" style="862" customWidth="1"/>
    <col min="10755" max="10755" width="3.28515625" style="862" customWidth="1"/>
    <col min="10756" max="10756" width="31.85546875" style="862" customWidth="1"/>
    <col min="10757" max="10757" width="10.7109375" style="862" customWidth="1"/>
    <col min="10758" max="10761" width="11.28515625" style="862" customWidth="1"/>
    <col min="10762" max="11008" width="8" style="862"/>
    <col min="11009" max="11009" width="0.85546875" style="862" customWidth="1"/>
    <col min="11010" max="11010" width="26.7109375" style="862" customWidth="1"/>
    <col min="11011" max="11011" width="3.28515625" style="862" customWidth="1"/>
    <col min="11012" max="11012" width="31.85546875" style="862" customWidth="1"/>
    <col min="11013" max="11013" width="10.7109375" style="862" customWidth="1"/>
    <col min="11014" max="11017" width="11.28515625" style="862" customWidth="1"/>
    <col min="11018" max="11264" width="8" style="862"/>
    <col min="11265" max="11265" width="0.85546875" style="862" customWidth="1"/>
    <col min="11266" max="11266" width="26.7109375" style="862" customWidth="1"/>
    <col min="11267" max="11267" width="3.28515625" style="862" customWidth="1"/>
    <col min="11268" max="11268" width="31.85546875" style="862" customWidth="1"/>
    <col min="11269" max="11269" width="10.7109375" style="862" customWidth="1"/>
    <col min="11270" max="11273" width="11.28515625" style="862" customWidth="1"/>
    <col min="11274" max="11520" width="8" style="862"/>
    <col min="11521" max="11521" width="0.85546875" style="862" customWidth="1"/>
    <col min="11522" max="11522" width="26.7109375" style="862" customWidth="1"/>
    <col min="11523" max="11523" width="3.28515625" style="862" customWidth="1"/>
    <col min="11524" max="11524" width="31.85546875" style="862" customWidth="1"/>
    <col min="11525" max="11525" width="10.7109375" style="862" customWidth="1"/>
    <col min="11526" max="11529" width="11.28515625" style="862" customWidth="1"/>
    <col min="11530" max="11776" width="8" style="862"/>
    <col min="11777" max="11777" width="0.85546875" style="862" customWidth="1"/>
    <col min="11778" max="11778" width="26.7109375" style="862" customWidth="1"/>
    <col min="11779" max="11779" width="3.28515625" style="862" customWidth="1"/>
    <col min="11780" max="11780" width="31.85546875" style="862" customWidth="1"/>
    <col min="11781" max="11781" width="10.7109375" style="862" customWidth="1"/>
    <col min="11782" max="11785" width="11.28515625" style="862" customWidth="1"/>
    <col min="11786" max="12032" width="8" style="862"/>
    <col min="12033" max="12033" width="0.85546875" style="862" customWidth="1"/>
    <col min="12034" max="12034" width="26.7109375" style="862" customWidth="1"/>
    <col min="12035" max="12035" width="3.28515625" style="862" customWidth="1"/>
    <col min="12036" max="12036" width="31.85546875" style="862" customWidth="1"/>
    <col min="12037" max="12037" width="10.7109375" style="862" customWidth="1"/>
    <col min="12038" max="12041" width="11.28515625" style="862" customWidth="1"/>
    <col min="12042" max="12288" width="8" style="862"/>
    <col min="12289" max="12289" width="0.85546875" style="862" customWidth="1"/>
    <col min="12290" max="12290" width="26.7109375" style="862" customWidth="1"/>
    <col min="12291" max="12291" width="3.28515625" style="862" customWidth="1"/>
    <col min="12292" max="12292" width="31.85546875" style="862" customWidth="1"/>
    <col min="12293" max="12293" width="10.7109375" style="862" customWidth="1"/>
    <col min="12294" max="12297" width="11.28515625" style="862" customWidth="1"/>
    <col min="12298" max="12544" width="8" style="862"/>
    <col min="12545" max="12545" width="0.85546875" style="862" customWidth="1"/>
    <col min="12546" max="12546" width="26.7109375" style="862" customWidth="1"/>
    <col min="12547" max="12547" width="3.28515625" style="862" customWidth="1"/>
    <col min="12548" max="12548" width="31.85546875" style="862" customWidth="1"/>
    <col min="12549" max="12549" width="10.7109375" style="862" customWidth="1"/>
    <col min="12550" max="12553" width="11.28515625" style="862" customWidth="1"/>
    <col min="12554" max="12800" width="8" style="862"/>
    <col min="12801" max="12801" width="0.85546875" style="862" customWidth="1"/>
    <col min="12802" max="12802" width="26.7109375" style="862" customWidth="1"/>
    <col min="12803" max="12803" width="3.28515625" style="862" customWidth="1"/>
    <col min="12804" max="12804" width="31.85546875" style="862" customWidth="1"/>
    <col min="12805" max="12805" width="10.7109375" style="862" customWidth="1"/>
    <col min="12806" max="12809" width="11.28515625" style="862" customWidth="1"/>
    <col min="12810" max="13056" width="8" style="862"/>
    <col min="13057" max="13057" width="0.85546875" style="862" customWidth="1"/>
    <col min="13058" max="13058" width="26.7109375" style="862" customWidth="1"/>
    <col min="13059" max="13059" width="3.28515625" style="862" customWidth="1"/>
    <col min="13060" max="13060" width="31.85546875" style="862" customWidth="1"/>
    <col min="13061" max="13061" width="10.7109375" style="862" customWidth="1"/>
    <col min="13062" max="13065" width="11.28515625" style="862" customWidth="1"/>
    <col min="13066" max="13312" width="8" style="862"/>
    <col min="13313" max="13313" width="0.85546875" style="862" customWidth="1"/>
    <col min="13314" max="13314" width="26.7109375" style="862" customWidth="1"/>
    <col min="13315" max="13315" width="3.28515625" style="862" customWidth="1"/>
    <col min="13316" max="13316" width="31.85546875" style="862" customWidth="1"/>
    <col min="13317" max="13317" width="10.7109375" style="862" customWidth="1"/>
    <col min="13318" max="13321" width="11.28515625" style="862" customWidth="1"/>
    <col min="13322" max="13568" width="8" style="862"/>
    <col min="13569" max="13569" width="0.85546875" style="862" customWidth="1"/>
    <col min="13570" max="13570" width="26.7109375" style="862" customWidth="1"/>
    <col min="13571" max="13571" width="3.28515625" style="862" customWidth="1"/>
    <col min="13572" max="13572" width="31.85546875" style="862" customWidth="1"/>
    <col min="13573" max="13573" width="10.7109375" style="862" customWidth="1"/>
    <col min="13574" max="13577" width="11.28515625" style="862" customWidth="1"/>
    <col min="13578" max="13824" width="8" style="862"/>
    <col min="13825" max="13825" width="0.85546875" style="862" customWidth="1"/>
    <col min="13826" max="13826" width="26.7109375" style="862" customWidth="1"/>
    <col min="13827" max="13827" width="3.28515625" style="862" customWidth="1"/>
    <col min="13828" max="13828" width="31.85546875" style="862" customWidth="1"/>
    <col min="13829" max="13829" width="10.7109375" style="862" customWidth="1"/>
    <col min="13830" max="13833" width="11.28515625" style="862" customWidth="1"/>
    <col min="13834" max="14080" width="8" style="862"/>
    <col min="14081" max="14081" width="0.85546875" style="862" customWidth="1"/>
    <col min="14082" max="14082" width="26.7109375" style="862" customWidth="1"/>
    <col min="14083" max="14083" width="3.28515625" style="862" customWidth="1"/>
    <col min="14084" max="14084" width="31.85546875" style="862" customWidth="1"/>
    <col min="14085" max="14085" width="10.7109375" style="862" customWidth="1"/>
    <col min="14086" max="14089" width="11.28515625" style="862" customWidth="1"/>
    <col min="14090" max="14336" width="8" style="862"/>
    <col min="14337" max="14337" width="0.85546875" style="862" customWidth="1"/>
    <col min="14338" max="14338" width="26.7109375" style="862" customWidth="1"/>
    <col min="14339" max="14339" width="3.28515625" style="862" customWidth="1"/>
    <col min="14340" max="14340" width="31.85546875" style="862" customWidth="1"/>
    <col min="14341" max="14341" width="10.7109375" style="862" customWidth="1"/>
    <col min="14342" max="14345" width="11.28515625" style="862" customWidth="1"/>
    <col min="14346" max="14592" width="8" style="862"/>
    <col min="14593" max="14593" width="0.85546875" style="862" customWidth="1"/>
    <col min="14594" max="14594" width="26.7109375" style="862" customWidth="1"/>
    <col min="14595" max="14595" width="3.28515625" style="862" customWidth="1"/>
    <col min="14596" max="14596" width="31.85546875" style="862" customWidth="1"/>
    <col min="14597" max="14597" width="10.7109375" style="862" customWidth="1"/>
    <col min="14598" max="14601" width="11.28515625" style="862" customWidth="1"/>
    <col min="14602" max="14848" width="8" style="862"/>
    <col min="14849" max="14849" width="0.85546875" style="862" customWidth="1"/>
    <col min="14850" max="14850" width="26.7109375" style="862" customWidth="1"/>
    <col min="14851" max="14851" width="3.28515625" style="862" customWidth="1"/>
    <col min="14852" max="14852" width="31.85546875" style="862" customWidth="1"/>
    <col min="14853" max="14853" width="10.7109375" style="862" customWidth="1"/>
    <col min="14854" max="14857" width="11.28515625" style="862" customWidth="1"/>
    <col min="14858" max="15104" width="8" style="862"/>
    <col min="15105" max="15105" width="0.85546875" style="862" customWidth="1"/>
    <col min="15106" max="15106" width="26.7109375" style="862" customWidth="1"/>
    <col min="15107" max="15107" width="3.28515625" style="862" customWidth="1"/>
    <col min="15108" max="15108" width="31.85546875" style="862" customWidth="1"/>
    <col min="15109" max="15109" width="10.7109375" style="862" customWidth="1"/>
    <col min="15110" max="15113" width="11.28515625" style="862" customWidth="1"/>
    <col min="15114" max="15360" width="8" style="862"/>
    <col min="15361" max="15361" width="0.85546875" style="862" customWidth="1"/>
    <col min="15362" max="15362" width="26.7109375" style="862" customWidth="1"/>
    <col min="15363" max="15363" width="3.28515625" style="862" customWidth="1"/>
    <col min="15364" max="15364" width="31.85546875" style="862" customWidth="1"/>
    <col min="15365" max="15365" width="10.7109375" style="862" customWidth="1"/>
    <col min="15366" max="15369" width="11.28515625" style="862" customWidth="1"/>
    <col min="15370" max="15616" width="8" style="862"/>
    <col min="15617" max="15617" width="0.85546875" style="862" customWidth="1"/>
    <col min="15618" max="15618" width="26.7109375" style="862" customWidth="1"/>
    <col min="15619" max="15619" width="3.28515625" style="862" customWidth="1"/>
    <col min="15620" max="15620" width="31.85546875" style="862" customWidth="1"/>
    <col min="15621" max="15621" width="10.7109375" style="862" customWidth="1"/>
    <col min="15622" max="15625" width="11.28515625" style="862" customWidth="1"/>
    <col min="15626" max="15872" width="8" style="862"/>
    <col min="15873" max="15873" width="0.85546875" style="862" customWidth="1"/>
    <col min="15874" max="15874" width="26.7109375" style="862" customWidth="1"/>
    <col min="15875" max="15875" width="3.28515625" style="862" customWidth="1"/>
    <col min="15876" max="15876" width="31.85546875" style="862" customWidth="1"/>
    <col min="15877" max="15877" width="10.7109375" style="862" customWidth="1"/>
    <col min="15878" max="15881" width="11.28515625" style="862" customWidth="1"/>
    <col min="15882" max="16128" width="8" style="862"/>
    <col min="16129" max="16129" width="0.85546875" style="862" customWidth="1"/>
    <col min="16130" max="16130" width="26.7109375" style="862" customWidth="1"/>
    <col min="16131" max="16131" width="3.28515625" style="862" customWidth="1"/>
    <col min="16132" max="16132" width="31.85546875" style="862" customWidth="1"/>
    <col min="16133" max="16133" width="10.7109375" style="862" customWidth="1"/>
    <col min="16134" max="16137" width="11.28515625" style="862" customWidth="1"/>
    <col min="16138" max="16384" width="8" style="862"/>
  </cols>
  <sheetData>
    <row r="1" spans="1:16" ht="3.75" customHeight="1">
      <c r="A1" s="861"/>
      <c r="B1" s="861"/>
      <c r="C1" s="861"/>
      <c r="D1" s="861"/>
      <c r="E1" s="861"/>
      <c r="F1" s="861"/>
      <c r="G1" s="861"/>
      <c r="H1" s="861"/>
      <c r="I1" s="861"/>
      <c r="J1" s="861"/>
      <c r="K1" s="861"/>
      <c r="L1" s="861"/>
    </row>
    <row r="2" spans="1:16" ht="33.75" customHeight="1" thickBot="1">
      <c r="A2" s="861"/>
      <c r="B2" s="861"/>
      <c r="C2" s="863"/>
      <c r="D2" s="863"/>
      <c r="E2" s="863"/>
      <c r="F2" s="863"/>
      <c r="G2" s="863"/>
      <c r="H2" s="863"/>
      <c r="I2" s="863"/>
      <c r="J2" s="863"/>
      <c r="K2" s="863"/>
      <c r="L2" s="861"/>
    </row>
    <row r="3" spans="1:16" ht="13.5" thickTop="1">
      <c r="A3" s="861"/>
      <c r="B3" s="864"/>
      <c r="C3" s="865"/>
      <c r="D3" s="865"/>
      <c r="E3" s="865"/>
      <c r="F3" s="865"/>
      <c r="G3" s="865"/>
      <c r="H3" s="865"/>
      <c r="I3" s="865"/>
      <c r="J3" s="865"/>
      <c r="K3" s="865"/>
      <c r="L3" s="866"/>
    </row>
    <row r="4" spans="1:16" ht="15.75">
      <c r="A4" s="861"/>
      <c r="B4" s="864"/>
      <c r="C4" s="865"/>
      <c r="D4" s="867"/>
      <c r="E4" s="865"/>
      <c r="F4" s="865"/>
      <c r="G4" s="865"/>
      <c r="H4" s="865"/>
      <c r="I4" s="865"/>
      <c r="J4" s="865"/>
      <c r="K4" s="865"/>
      <c r="L4" s="866"/>
    </row>
    <row r="5" spans="1:16" ht="20.25">
      <c r="A5" s="861"/>
      <c r="B5" s="864"/>
      <c r="C5" s="865"/>
      <c r="D5" s="868"/>
      <c r="E5" s="869"/>
      <c r="F5" s="865"/>
      <c r="G5" s="865"/>
      <c r="H5" s="865"/>
      <c r="I5" s="865"/>
      <c r="J5" s="865"/>
      <c r="K5" s="865"/>
      <c r="L5" s="866"/>
    </row>
    <row r="6" spans="1:16">
      <c r="A6" s="861"/>
      <c r="B6" s="864"/>
      <c r="C6" s="865"/>
      <c r="D6" s="870"/>
      <c r="E6" s="869"/>
      <c r="F6" s="871"/>
      <c r="G6" s="865"/>
      <c r="H6" s="865"/>
      <c r="I6" s="865"/>
      <c r="J6" s="865"/>
      <c r="K6" s="865"/>
      <c r="L6" s="866"/>
    </row>
    <row r="7" spans="1:16">
      <c r="A7" s="861"/>
      <c r="B7" s="864"/>
      <c r="C7" s="865"/>
      <c r="D7" s="870"/>
      <c r="E7" s="865"/>
      <c r="F7" s="865"/>
      <c r="G7" s="865"/>
      <c r="H7" s="865"/>
      <c r="I7" s="865"/>
      <c r="J7" s="865"/>
      <c r="K7" s="865"/>
      <c r="L7" s="866"/>
    </row>
    <row r="8" spans="1:16">
      <c r="A8" s="861"/>
      <c r="B8" s="864"/>
      <c r="C8" s="865"/>
      <c r="D8" s="870"/>
      <c r="E8" s="865"/>
      <c r="F8" s="865"/>
      <c r="G8" s="865"/>
      <c r="H8" s="865"/>
      <c r="I8" s="865"/>
      <c r="J8" s="865"/>
      <c r="K8" s="865"/>
      <c r="L8" s="866"/>
    </row>
    <row r="9" spans="1:16">
      <c r="A9" s="861"/>
      <c r="B9" s="864"/>
      <c r="C9" s="865"/>
      <c r="D9" s="870"/>
      <c r="E9" s="865"/>
      <c r="F9" s="865"/>
      <c r="G9" s="865"/>
      <c r="H9" s="865"/>
      <c r="I9" s="865"/>
      <c r="J9" s="865"/>
      <c r="K9" s="865"/>
      <c r="L9" s="866"/>
    </row>
    <row r="10" spans="1:16" ht="18">
      <c r="A10" s="861"/>
      <c r="B10" s="864"/>
      <c r="C10" s="865"/>
      <c r="D10" s="870"/>
      <c r="E10" s="894" t="str">
        <f>REPT('BASIC CLIENT INFO'!B2,1)</f>
        <v/>
      </c>
      <c r="F10" s="865"/>
      <c r="G10" s="865"/>
      <c r="H10" s="865"/>
      <c r="I10" s="865"/>
      <c r="J10" s="865"/>
      <c r="K10" s="865"/>
      <c r="L10" s="866"/>
    </row>
    <row r="11" spans="1:16">
      <c r="A11" s="861"/>
      <c r="B11" s="864"/>
      <c r="C11" s="865"/>
      <c r="D11" s="872"/>
      <c r="E11" s="893" t="str">
        <f>REPT('BASIC CLIENT INFO'!B3,1)</f>
        <v>Survey #</v>
      </c>
      <c r="F11" s="892" t="str">
        <f>REPT('BASIC CLIENT INFO'!D3,1)</f>
        <v/>
      </c>
      <c r="G11" s="872"/>
      <c r="H11" s="872"/>
      <c r="I11" s="872"/>
      <c r="J11" s="872"/>
      <c r="K11" s="865"/>
      <c r="L11" s="866"/>
    </row>
    <row r="12" spans="1:16">
      <c r="A12" s="861"/>
      <c r="B12" s="864"/>
      <c r="C12" s="865"/>
      <c r="D12" s="872"/>
      <c r="E12" s="872"/>
      <c r="F12" s="872"/>
      <c r="G12" s="872"/>
      <c r="H12" s="872"/>
      <c r="I12" s="872"/>
      <c r="J12" s="872"/>
      <c r="K12" s="865"/>
      <c r="L12" s="866"/>
    </row>
    <row r="13" spans="1:16" ht="15">
      <c r="A13" s="861"/>
      <c r="B13" s="864"/>
      <c r="C13" s="865"/>
      <c r="D13" s="860" t="s">
        <v>902</v>
      </c>
      <c r="E13" s="872"/>
      <c r="F13" s="872"/>
      <c r="G13" s="872"/>
      <c r="H13" s="872"/>
      <c r="I13" s="872"/>
      <c r="J13" s="872"/>
      <c r="K13" s="865"/>
      <c r="L13" s="866"/>
    </row>
    <row r="14" spans="1:16" ht="19.5">
      <c r="A14" s="861"/>
      <c r="B14" s="864"/>
      <c r="C14" s="865"/>
      <c r="D14" s="873"/>
      <c r="E14" s="874"/>
      <c r="F14" s="874"/>
      <c r="G14" s="874"/>
      <c r="H14" s="874"/>
      <c r="I14" s="874"/>
      <c r="J14" s="874"/>
      <c r="K14" s="865"/>
      <c r="L14" s="866"/>
    </row>
    <row r="15" spans="1:16" ht="15.75">
      <c r="A15" s="861"/>
      <c r="B15" s="864"/>
      <c r="C15" s="865"/>
      <c r="D15" s="867"/>
      <c r="E15" s="865"/>
      <c r="F15" s="865"/>
      <c r="G15" s="865"/>
      <c r="H15" s="865"/>
      <c r="I15" s="865"/>
      <c r="J15" s="865"/>
      <c r="K15" s="865"/>
      <c r="L15" s="866"/>
    </row>
    <row r="16" spans="1:16" ht="15.75">
      <c r="A16" s="861"/>
      <c r="B16" s="864"/>
      <c r="C16" s="865"/>
      <c r="D16" s="875" t="s">
        <v>949</v>
      </c>
      <c r="E16" s="865"/>
      <c r="F16" s="876" t="s">
        <v>958</v>
      </c>
      <c r="G16" s="876" t="s">
        <v>958</v>
      </c>
      <c r="H16" s="876" t="s">
        <v>958</v>
      </c>
      <c r="I16" s="876" t="s">
        <v>958</v>
      </c>
      <c r="J16" s="865"/>
      <c r="K16" s="865"/>
      <c r="L16" s="866"/>
      <c r="M16" s="1311" t="s">
        <v>953</v>
      </c>
      <c r="N16" s="1311"/>
      <c r="O16" s="1311"/>
      <c r="P16" s="1311"/>
    </row>
    <row r="17" spans="1:12">
      <c r="A17" s="861"/>
      <c r="B17" s="864"/>
      <c r="C17" s="865"/>
      <c r="D17" s="875"/>
      <c r="E17" s="865"/>
      <c r="F17" s="877" t="str">
        <f>REPT('P&amp;L COMPARISONS'!B5,1)</f>
        <v>2025</v>
      </c>
      <c r="G17" s="877">
        <f>SUM(F17-1)</f>
        <v>2024</v>
      </c>
      <c r="H17" s="877">
        <f>SUM(G17-1)</f>
        <v>2023</v>
      </c>
      <c r="I17" s="877">
        <f>SUM(H17-1)</f>
        <v>2022</v>
      </c>
      <c r="J17" s="865"/>
      <c r="K17" s="865"/>
      <c r="L17" s="866"/>
    </row>
    <row r="18" spans="1:12">
      <c r="A18" s="861"/>
      <c r="B18" s="864"/>
      <c r="C18" s="865"/>
      <c r="D18" s="865" t="s">
        <v>950</v>
      </c>
      <c r="E18" s="865"/>
      <c r="F18" s="901">
        <f>REPT('P&amp;L COMPARISONS'!B41,1)+F19</f>
        <v>0</v>
      </c>
      <c r="G18" s="901">
        <f>REPT('P&amp;L COMPARISONS'!E41,1)+G19</f>
        <v>0</v>
      </c>
      <c r="H18" s="901">
        <f>REPT('P&amp;L COMPARISONS'!H41,1)+H19</f>
        <v>0</v>
      </c>
      <c r="I18" s="901">
        <f>REPT('P&amp;L COMPARISONS'!K41,1)+I19</f>
        <v>0</v>
      </c>
      <c r="J18" s="865"/>
      <c r="K18" s="865"/>
      <c r="L18" s="866"/>
    </row>
    <row r="19" spans="1:12">
      <c r="A19" s="861"/>
      <c r="B19" s="864"/>
      <c r="C19" s="865"/>
      <c r="D19" s="865" t="s">
        <v>951</v>
      </c>
      <c r="E19" s="865"/>
      <c r="F19" s="904" t="str">
        <f>REPT('P&amp;L COMPARISONS'!B31,1)</f>
        <v>0</v>
      </c>
      <c r="G19" s="904" t="str">
        <f>REPT('P&amp;L COMPARISONS'!E31,1)</f>
        <v>0</v>
      </c>
      <c r="H19" s="904" t="str">
        <f>REPT('P&amp;L COMPARISONS'!H31,1)</f>
        <v>0</v>
      </c>
      <c r="I19" s="904" t="str">
        <f>REPT('P&amp;L COMPARISONS'!K31,1)</f>
        <v>0</v>
      </c>
      <c r="J19" s="865"/>
      <c r="K19" s="865"/>
      <c r="L19" s="866"/>
    </row>
    <row r="20" spans="1:12">
      <c r="A20" s="861"/>
      <c r="B20" s="864"/>
      <c r="C20" s="865"/>
      <c r="D20" s="865" t="s">
        <v>952</v>
      </c>
      <c r="E20" s="865"/>
      <c r="F20" s="914" t="e">
        <f>F18/F19</f>
        <v>#DIV/0!</v>
      </c>
      <c r="G20" s="914" t="e">
        <f>G18/G19</f>
        <v>#DIV/0!</v>
      </c>
      <c r="H20" s="914" t="e">
        <f>H18/H19</f>
        <v>#DIV/0!</v>
      </c>
      <c r="I20" s="914" t="e">
        <f>I18/I19</f>
        <v>#DIV/0!</v>
      </c>
      <c r="J20" s="865"/>
      <c r="K20" s="865"/>
      <c r="L20" s="866"/>
    </row>
    <row r="21" spans="1:12">
      <c r="A21" s="861"/>
      <c r="B21" s="864"/>
      <c r="C21" s="865"/>
      <c r="D21" s="865"/>
      <c r="E21" s="865"/>
      <c r="F21" s="879"/>
      <c r="G21" s="879"/>
      <c r="H21" s="879"/>
      <c r="I21" s="879"/>
      <c r="J21" s="865"/>
      <c r="K21" s="865"/>
      <c r="L21" s="866"/>
    </row>
    <row r="22" spans="1:12">
      <c r="A22" s="861"/>
      <c r="B22" s="864"/>
      <c r="C22" s="865"/>
      <c r="D22" s="865"/>
      <c r="E22" s="865"/>
      <c r="F22" s="865"/>
      <c r="G22" s="865"/>
      <c r="H22" s="865"/>
      <c r="I22" s="865"/>
      <c r="J22" s="865"/>
      <c r="K22" s="865"/>
      <c r="L22" s="866"/>
    </row>
    <row r="23" spans="1:12">
      <c r="A23" s="861"/>
      <c r="B23" s="864"/>
      <c r="C23" s="865"/>
      <c r="D23" s="865"/>
      <c r="E23" s="865"/>
      <c r="F23" s="865"/>
      <c r="G23" s="865"/>
      <c r="H23" s="865"/>
      <c r="I23" s="865"/>
      <c r="J23" s="865"/>
      <c r="K23" s="865"/>
      <c r="L23" s="866"/>
    </row>
    <row r="24" spans="1:12">
      <c r="A24" s="861"/>
      <c r="B24" s="864"/>
      <c r="C24" s="865"/>
      <c r="D24" s="865"/>
      <c r="E24" s="865"/>
      <c r="F24" s="865"/>
      <c r="G24" s="865"/>
      <c r="H24" s="865"/>
      <c r="I24" s="865"/>
      <c r="J24" s="865"/>
      <c r="K24" s="865"/>
      <c r="L24" s="866"/>
    </row>
    <row r="25" spans="1:12">
      <c r="A25" s="861"/>
      <c r="B25" s="864"/>
      <c r="C25" s="865"/>
      <c r="D25" s="865"/>
      <c r="E25" s="865"/>
      <c r="F25" s="865"/>
      <c r="G25" s="865"/>
      <c r="H25" s="865"/>
      <c r="I25" s="865"/>
      <c r="J25" s="865"/>
      <c r="K25" s="865"/>
      <c r="L25" s="866"/>
    </row>
    <row r="26" spans="1:12">
      <c r="A26" s="861"/>
      <c r="B26" s="864"/>
      <c r="C26" s="865"/>
      <c r="D26" s="865"/>
      <c r="E26" s="865"/>
      <c r="F26" s="865"/>
      <c r="G26" s="865"/>
      <c r="H26" s="865"/>
      <c r="I26" s="865"/>
      <c r="J26" s="865"/>
      <c r="K26" s="865"/>
      <c r="L26" s="866"/>
    </row>
    <row r="27" spans="1:12">
      <c r="A27" s="861"/>
      <c r="B27" s="864"/>
      <c r="C27" s="865"/>
      <c r="D27" s="865"/>
      <c r="E27" s="865"/>
      <c r="F27" s="865"/>
      <c r="G27" s="865"/>
      <c r="H27" s="865"/>
      <c r="I27" s="865"/>
      <c r="J27" s="865"/>
      <c r="K27" s="865"/>
      <c r="L27" s="866"/>
    </row>
    <row r="28" spans="1:12">
      <c r="A28" s="861"/>
      <c r="B28" s="864"/>
      <c r="C28" s="865"/>
      <c r="D28" s="865"/>
      <c r="E28" s="865"/>
      <c r="F28" s="865"/>
      <c r="G28" s="865"/>
      <c r="H28" s="865"/>
      <c r="I28" s="865"/>
      <c r="J28" s="865"/>
      <c r="K28" s="865"/>
      <c r="L28" s="866"/>
    </row>
    <row r="29" spans="1:12">
      <c r="A29" s="861"/>
      <c r="B29" s="864"/>
      <c r="C29" s="865"/>
      <c r="D29" s="865"/>
      <c r="E29" s="865"/>
      <c r="F29" s="865"/>
      <c r="G29" s="865"/>
      <c r="H29" s="865"/>
      <c r="I29" s="865"/>
      <c r="J29" s="865"/>
      <c r="K29" s="865"/>
      <c r="L29" s="866"/>
    </row>
    <row r="30" spans="1:12">
      <c r="A30" s="861"/>
      <c r="B30" s="864"/>
      <c r="C30" s="865"/>
      <c r="D30" s="865"/>
      <c r="E30" s="865"/>
      <c r="F30" s="865"/>
      <c r="G30" s="865"/>
      <c r="H30" s="865"/>
      <c r="I30" s="865"/>
      <c r="J30" s="865"/>
      <c r="K30" s="865"/>
      <c r="L30" s="866"/>
    </row>
    <row r="31" spans="1:12">
      <c r="A31" s="861"/>
      <c r="B31" s="864"/>
      <c r="C31" s="865"/>
      <c r="D31" s="865"/>
      <c r="E31" s="865"/>
      <c r="F31" s="865"/>
      <c r="G31" s="865"/>
      <c r="H31" s="865"/>
      <c r="I31" s="865"/>
      <c r="J31" s="865"/>
      <c r="K31" s="865"/>
      <c r="L31" s="866"/>
    </row>
    <row r="32" spans="1:12">
      <c r="A32" s="861"/>
      <c r="B32" s="864"/>
      <c r="C32" s="865"/>
      <c r="D32" s="865"/>
      <c r="E32" s="865"/>
      <c r="F32" s="865"/>
      <c r="G32" s="865"/>
      <c r="H32" s="865"/>
      <c r="I32" s="865"/>
      <c r="J32" s="865"/>
      <c r="K32" s="865"/>
      <c r="L32" s="866"/>
    </row>
    <row r="33" spans="1:12">
      <c r="A33" s="861"/>
      <c r="B33" s="864"/>
      <c r="C33" s="865"/>
      <c r="D33" s="865"/>
      <c r="E33" s="865"/>
      <c r="F33" s="865"/>
      <c r="G33" s="865"/>
      <c r="H33" s="865"/>
      <c r="I33" s="865"/>
      <c r="J33" s="865"/>
      <c r="K33" s="865"/>
      <c r="L33" s="866"/>
    </row>
    <row r="34" spans="1:12">
      <c r="A34" s="861"/>
      <c r="B34" s="864"/>
      <c r="C34" s="865"/>
      <c r="D34" s="865"/>
      <c r="E34" s="865"/>
      <c r="F34" s="865"/>
      <c r="G34" s="865"/>
      <c r="H34" s="865"/>
      <c r="I34" s="865"/>
      <c r="J34" s="865"/>
      <c r="K34" s="865"/>
      <c r="L34" s="866"/>
    </row>
    <row r="35" spans="1:12">
      <c r="A35" s="861"/>
      <c r="B35" s="864"/>
      <c r="C35" s="865"/>
      <c r="D35" s="865"/>
      <c r="E35" s="865"/>
      <c r="F35" s="865"/>
      <c r="G35" s="865"/>
      <c r="H35" s="865"/>
      <c r="I35" s="865"/>
      <c r="J35" s="865"/>
      <c r="K35" s="865"/>
      <c r="L35" s="866"/>
    </row>
    <row r="36" spans="1:12">
      <c r="A36" s="861"/>
      <c r="B36" s="864"/>
      <c r="C36" s="865"/>
      <c r="D36" s="865"/>
      <c r="E36" s="865"/>
      <c r="F36" s="865"/>
      <c r="G36" s="865"/>
      <c r="H36" s="865"/>
      <c r="I36" s="865"/>
      <c r="J36" s="865"/>
      <c r="K36" s="865"/>
      <c r="L36" s="866"/>
    </row>
    <row r="37" spans="1:12">
      <c r="A37" s="861"/>
      <c r="B37" s="864"/>
      <c r="C37" s="865"/>
      <c r="D37" s="865"/>
      <c r="E37" s="865"/>
      <c r="F37" s="865"/>
      <c r="G37" s="865"/>
      <c r="H37" s="865"/>
      <c r="I37" s="865"/>
      <c r="J37" s="865"/>
      <c r="K37" s="865"/>
      <c r="L37" s="866"/>
    </row>
    <row r="38" spans="1:12">
      <c r="A38" s="861"/>
      <c r="B38" s="864"/>
      <c r="C38" s="865"/>
      <c r="D38" s="865"/>
      <c r="E38" s="865"/>
      <c r="F38" s="865"/>
      <c r="G38" s="865"/>
      <c r="H38" s="865"/>
      <c r="I38" s="865"/>
      <c r="J38" s="865"/>
      <c r="K38" s="865"/>
      <c r="L38" s="866"/>
    </row>
    <row r="39" spans="1:12">
      <c r="A39" s="861"/>
      <c r="B39" s="864"/>
      <c r="C39" s="865"/>
      <c r="D39" s="865"/>
      <c r="E39" s="865"/>
      <c r="F39" s="865"/>
      <c r="G39" s="865"/>
      <c r="H39" s="865"/>
      <c r="I39" s="865"/>
      <c r="J39" s="865"/>
      <c r="K39" s="865"/>
      <c r="L39" s="866"/>
    </row>
    <row r="40" spans="1:12">
      <c r="A40" s="861"/>
      <c r="B40" s="864"/>
      <c r="C40" s="865"/>
      <c r="D40" s="865"/>
      <c r="E40" s="865"/>
      <c r="F40" s="865"/>
      <c r="G40" s="865"/>
      <c r="H40" s="865"/>
      <c r="I40" s="865"/>
      <c r="J40" s="865"/>
      <c r="K40" s="865"/>
      <c r="L40" s="866"/>
    </row>
    <row r="41" spans="1:12">
      <c r="A41" s="861"/>
      <c r="B41" s="864"/>
      <c r="C41" s="865"/>
      <c r="D41" s="865"/>
      <c r="E41" s="865"/>
      <c r="F41" s="865"/>
      <c r="G41" s="865"/>
      <c r="H41" s="865"/>
      <c r="I41" s="865"/>
      <c r="J41" s="865"/>
      <c r="K41" s="865"/>
      <c r="L41" s="866"/>
    </row>
    <row r="42" spans="1:12">
      <c r="A42" s="861"/>
      <c r="B42" s="864"/>
      <c r="C42" s="865"/>
      <c r="D42" s="865"/>
      <c r="E42" s="865"/>
      <c r="F42" s="865"/>
      <c r="G42" s="865"/>
      <c r="H42" s="865"/>
      <c r="I42" s="865"/>
      <c r="J42" s="865"/>
      <c r="K42" s="865"/>
      <c r="L42" s="866"/>
    </row>
    <row r="43" spans="1:12">
      <c r="A43" s="861"/>
      <c r="B43" s="864"/>
      <c r="C43" s="865"/>
      <c r="D43" s="865"/>
      <c r="E43" s="865"/>
      <c r="F43" s="865"/>
      <c r="G43" s="865"/>
      <c r="H43" s="865"/>
      <c r="I43" s="865"/>
      <c r="J43" s="865"/>
      <c r="K43" s="865"/>
      <c r="L43" s="866"/>
    </row>
    <row r="44" spans="1:12">
      <c r="A44" s="861"/>
      <c r="B44" s="864"/>
      <c r="C44" s="865"/>
      <c r="D44" s="865"/>
      <c r="E44" s="865"/>
      <c r="F44" s="865"/>
      <c r="G44" s="865"/>
      <c r="H44" s="865"/>
      <c r="I44" s="865"/>
      <c r="J44" s="865"/>
      <c r="K44" s="865"/>
      <c r="L44" s="866"/>
    </row>
    <row r="45" spans="1:12">
      <c r="A45" s="861"/>
      <c r="B45" s="864"/>
      <c r="C45" s="865"/>
      <c r="D45" s="865"/>
      <c r="E45" s="865"/>
      <c r="F45" s="865"/>
      <c r="G45" s="865"/>
      <c r="H45" s="865"/>
      <c r="I45" s="865"/>
      <c r="J45" s="865"/>
      <c r="K45" s="865"/>
      <c r="L45" s="866"/>
    </row>
    <row r="46" spans="1:12">
      <c r="A46" s="861"/>
      <c r="B46" s="864"/>
      <c r="C46" s="865"/>
      <c r="D46" s="865"/>
      <c r="E46" s="865"/>
      <c r="F46" s="865"/>
      <c r="G46" s="865"/>
      <c r="H46" s="865"/>
      <c r="I46" s="865"/>
      <c r="J46" s="865"/>
      <c r="K46" s="865"/>
      <c r="L46" s="866"/>
    </row>
    <row r="47" spans="1:12">
      <c r="A47" s="861"/>
      <c r="B47" s="864"/>
      <c r="C47" s="865"/>
      <c r="D47" s="865"/>
      <c r="E47" s="865"/>
      <c r="F47" s="865"/>
      <c r="G47" s="865"/>
      <c r="H47" s="865"/>
      <c r="I47" s="865"/>
      <c r="J47" s="865"/>
      <c r="K47" s="865"/>
      <c r="L47" s="866"/>
    </row>
    <row r="48" spans="1:12">
      <c r="A48" s="861"/>
      <c r="B48" s="864"/>
      <c r="C48" s="865"/>
      <c r="D48" s="865"/>
      <c r="E48" s="865"/>
      <c r="F48" s="865"/>
      <c r="G48" s="865"/>
      <c r="H48" s="865"/>
      <c r="I48" s="865"/>
      <c r="J48" s="865"/>
      <c r="K48" s="865"/>
      <c r="L48" s="866"/>
    </row>
    <row r="49" spans="1:12">
      <c r="A49" s="861"/>
      <c r="B49" s="864"/>
      <c r="C49" s="865"/>
      <c r="D49" s="865"/>
      <c r="E49" s="865"/>
      <c r="F49" s="865"/>
      <c r="G49" s="865"/>
      <c r="H49" s="865"/>
      <c r="I49" s="865"/>
      <c r="J49" s="865"/>
      <c r="K49" s="865"/>
      <c r="L49" s="866"/>
    </row>
    <row r="50" spans="1:12">
      <c r="A50" s="861"/>
      <c r="B50" s="864"/>
      <c r="C50" s="865"/>
      <c r="D50" s="865"/>
      <c r="E50" s="865"/>
      <c r="F50" s="865"/>
      <c r="G50" s="865"/>
      <c r="H50" s="865"/>
      <c r="I50" s="865"/>
      <c r="J50" s="865"/>
      <c r="K50" s="865"/>
      <c r="L50" s="866"/>
    </row>
    <row r="51" spans="1:12">
      <c r="A51" s="861"/>
      <c r="B51" s="864"/>
      <c r="C51" s="865"/>
      <c r="D51" s="865"/>
      <c r="E51" s="865"/>
      <c r="F51" s="865"/>
      <c r="G51" s="865"/>
      <c r="H51" s="865"/>
      <c r="I51" s="865"/>
      <c r="J51" s="865"/>
      <c r="K51" s="865"/>
      <c r="L51" s="866"/>
    </row>
    <row r="52" spans="1:12">
      <c r="A52" s="861"/>
      <c r="B52" s="864"/>
      <c r="C52" s="865"/>
      <c r="D52" s="1310"/>
      <c r="E52" s="1310"/>
      <c r="F52" s="1310"/>
      <c r="G52" s="1310"/>
      <c r="H52" s="1310"/>
      <c r="I52" s="1310"/>
      <c r="J52" s="1310"/>
      <c r="K52" s="865"/>
      <c r="L52" s="866"/>
    </row>
    <row r="53" spans="1:12">
      <c r="A53" s="861"/>
      <c r="B53" s="864"/>
      <c r="C53" s="865"/>
      <c r="D53" s="865"/>
      <c r="E53" s="865"/>
      <c r="F53" s="865"/>
      <c r="G53" s="865"/>
      <c r="H53" s="865"/>
      <c r="I53" s="865"/>
      <c r="J53" s="865"/>
      <c r="K53" s="865"/>
      <c r="L53" s="866"/>
    </row>
    <row r="54" spans="1:12" ht="13.5" thickBot="1">
      <c r="A54" s="861"/>
      <c r="B54" s="864"/>
      <c r="C54" s="865"/>
      <c r="D54" s="865"/>
      <c r="E54" s="865"/>
      <c r="F54" s="865"/>
      <c r="G54" s="865"/>
      <c r="H54" s="865"/>
      <c r="I54" s="865"/>
      <c r="J54" s="865"/>
      <c r="K54" s="865"/>
      <c r="L54" s="866"/>
    </row>
    <row r="55" spans="1:12" ht="13.5" thickTop="1">
      <c r="A55" s="861"/>
      <c r="B55" s="861"/>
      <c r="C55" s="881"/>
      <c r="D55" s="881"/>
      <c r="E55" s="881"/>
      <c r="F55" s="881"/>
      <c r="G55" s="881"/>
      <c r="H55" s="881"/>
      <c r="I55" s="881"/>
      <c r="J55" s="881"/>
      <c r="K55" s="881"/>
      <c r="L55" s="861"/>
    </row>
    <row r="56" spans="1:12">
      <c r="A56" s="861"/>
      <c r="B56" s="861"/>
      <c r="C56" s="861"/>
      <c r="D56" s="861"/>
      <c r="E56" s="861"/>
      <c r="F56" s="861"/>
      <c r="G56" s="861"/>
      <c r="H56" s="861"/>
      <c r="I56" s="861"/>
      <c r="J56" s="861"/>
      <c r="K56" s="861"/>
      <c r="L56" s="861"/>
    </row>
    <row r="57" spans="1:12">
      <c r="A57" s="861"/>
      <c r="B57" s="861"/>
      <c r="C57" s="861"/>
      <c r="D57" s="861"/>
      <c r="E57" s="861"/>
      <c r="F57" s="861"/>
      <c r="G57" s="861"/>
      <c r="H57" s="861"/>
      <c r="I57" s="861"/>
      <c r="J57" s="861"/>
      <c r="K57" s="861"/>
      <c r="L57" s="861"/>
    </row>
    <row r="58" spans="1:12">
      <c r="A58" s="861"/>
      <c r="B58" s="861"/>
      <c r="C58" s="861"/>
      <c r="D58" s="861"/>
      <c r="E58" s="861"/>
      <c r="F58" s="861"/>
      <c r="G58" s="861"/>
      <c r="H58" s="861"/>
      <c r="I58" s="861"/>
      <c r="J58" s="861"/>
      <c r="K58" s="861"/>
      <c r="L58" s="861"/>
    </row>
    <row r="59" spans="1:12">
      <c r="A59" s="861"/>
      <c r="B59" s="861"/>
      <c r="C59" s="861"/>
      <c r="D59" s="861"/>
      <c r="E59" s="861"/>
      <c r="F59" s="861"/>
      <c r="G59" s="861"/>
      <c r="H59" s="861"/>
      <c r="I59" s="861"/>
      <c r="J59" s="861"/>
      <c r="K59" s="861"/>
      <c r="L59" s="861"/>
    </row>
    <row r="60" spans="1:12">
      <c r="A60" s="861"/>
      <c r="B60" s="861"/>
      <c r="C60" s="861"/>
      <c r="D60" s="861"/>
      <c r="E60" s="861"/>
      <c r="F60" s="861"/>
      <c r="G60" s="861"/>
      <c r="H60" s="861"/>
      <c r="I60" s="861"/>
      <c r="J60" s="861"/>
      <c r="K60" s="861"/>
      <c r="L60" s="861"/>
    </row>
    <row r="61" spans="1:12">
      <c r="A61" s="861"/>
      <c r="B61" s="861"/>
      <c r="C61" s="861"/>
      <c r="D61" s="861"/>
      <c r="E61" s="861"/>
      <c r="F61" s="861"/>
      <c r="G61" s="861"/>
      <c r="H61" s="861"/>
      <c r="I61" s="861"/>
      <c r="J61" s="861"/>
      <c r="K61" s="861"/>
      <c r="L61" s="861"/>
    </row>
    <row r="62" spans="1:12">
      <c r="A62" s="861"/>
      <c r="B62" s="861"/>
      <c r="C62" s="861"/>
      <c r="D62" s="861"/>
      <c r="E62" s="861"/>
      <c r="F62" s="861"/>
      <c r="G62" s="861"/>
      <c r="H62" s="861"/>
      <c r="I62" s="861"/>
      <c r="J62" s="861"/>
      <c r="K62" s="861"/>
      <c r="L62" s="861"/>
    </row>
    <row r="63" spans="1:12">
      <c r="A63" s="861"/>
      <c r="B63" s="861"/>
      <c r="C63" s="861"/>
      <c r="D63" s="861"/>
      <c r="E63" s="861"/>
      <c r="F63" s="861"/>
      <c r="G63" s="861"/>
      <c r="H63" s="861"/>
      <c r="I63" s="861"/>
      <c r="J63" s="861"/>
      <c r="K63" s="861"/>
      <c r="L63" s="861"/>
    </row>
    <row r="64" spans="1:12">
      <c r="A64" s="861"/>
      <c r="B64" s="861"/>
      <c r="C64" s="861"/>
      <c r="D64" s="861"/>
      <c r="E64" s="861"/>
      <c r="F64" s="861"/>
      <c r="G64" s="861"/>
      <c r="H64" s="861"/>
      <c r="I64" s="861"/>
      <c r="J64" s="861"/>
      <c r="K64" s="861"/>
      <c r="L64" s="861"/>
    </row>
    <row r="65" spans="1:12">
      <c r="A65" s="861"/>
      <c r="B65" s="861"/>
      <c r="C65" s="861"/>
      <c r="D65" s="861"/>
      <c r="E65" s="861"/>
      <c r="F65" s="861"/>
      <c r="G65" s="861"/>
      <c r="H65" s="861"/>
      <c r="I65" s="861"/>
      <c r="J65" s="861"/>
      <c r="K65" s="861"/>
      <c r="L65" s="861"/>
    </row>
    <row r="66" spans="1:12">
      <c r="A66" s="861"/>
      <c r="B66" s="861"/>
      <c r="C66" s="861"/>
      <c r="D66" s="861"/>
      <c r="E66" s="861"/>
      <c r="F66" s="861"/>
      <c r="G66" s="861"/>
      <c r="H66" s="861"/>
      <c r="I66" s="861"/>
      <c r="J66" s="861"/>
      <c r="K66" s="861"/>
      <c r="L66" s="861"/>
    </row>
    <row r="67" spans="1:12">
      <c r="A67" s="861"/>
      <c r="B67" s="861"/>
      <c r="C67" s="861"/>
      <c r="D67" s="861"/>
      <c r="E67" s="861"/>
      <c r="F67" s="861"/>
      <c r="G67" s="861"/>
      <c r="H67" s="861"/>
      <c r="I67" s="861"/>
      <c r="J67" s="861"/>
      <c r="K67" s="861"/>
      <c r="L67" s="861"/>
    </row>
    <row r="68" spans="1:12">
      <c r="A68" s="861"/>
      <c r="B68" s="861"/>
      <c r="C68" s="861"/>
      <c r="D68" s="861"/>
      <c r="E68" s="861"/>
      <c r="F68" s="861"/>
      <c r="G68" s="861"/>
      <c r="H68" s="861"/>
      <c r="I68" s="861"/>
      <c r="J68" s="861"/>
      <c r="K68" s="861"/>
      <c r="L68" s="861"/>
    </row>
    <row r="69" spans="1:12">
      <c r="A69" s="861"/>
      <c r="B69" s="861"/>
      <c r="C69" s="861"/>
      <c r="D69" s="861"/>
      <c r="E69" s="861"/>
      <c r="F69" s="861"/>
      <c r="G69" s="861"/>
      <c r="H69" s="861"/>
      <c r="I69" s="861"/>
      <c r="J69" s="861"/>
      <c r="K69" s="861"/>
      <c r="L69" s="861"/>
    </row>
    <row r="70" spans="1:12">
      <c r="A70" s="861"/>
      <c r="B70" s="861"/>
      <c r="C70" s="861"/>
      <c r="D70" s="861"/>
      <c r="E70" s="861"/>
      <c r="F70" s="861"/>
      <c r="G70" s="861"/>
      <c r="H70" s="861"/>
      <c r="I70" s="861"/>
      <c r="J70" s="861"/>
      <c r="K70" s="861"/>
      <c r="L70" s="861"/>
    </row>
    <row r="71" spans="1:12">
      <c r="A71" s="861"/>
      <c r="B71" s="861"/>
      <c r="C71" s="861"/>
      <c r="D71" s="861"/>
      <c r="E71" s="861"/>
      <c r="F71" s="861"/>
      <c r="G71" s="861"/>
      <c r="H71" s="861"/>
      <c r="I71" s="861"/>
      <c r="J71" s="861"/>
      <c r="K71" s="861"/>
      <c r="L71" s="861"/>
    </row>
    <row r="72" spans="1:12">
      <c r="A72" s="861"/>
      <c r="B72" s="861"/>
      <c r="C72" s="861"/>
      <c r="D72" s="861"/>
      <c r="E72" s="861"/>
      <c r="F72" s="861"/>
      <c r="G72" s="861"/>
      <c r="H72" s="861"/>
      <c r="I72" s="861"/>
      <c r="J72" s="861"/>
      <c r="K72" s="861"/>
      <c r="L72" s="861"/>
    </row>
    <row r="73" spans="1:12">
      <c r="A73" s="861"/>
      <c r="B73" s="861"/>
      <c r="C73" s="861"/>
      <c r="D73" s="861"/>
      <c r="E73" s="861"/>
      <c r="F73" s="861"/>
      <c r="G73" s="861"/>
      <c r="H73" s="861"/>
      <c r="I73" s="861"/>
      <c r="J73" s="861"/>
      <c r="K73" s="861"/>
      <c r="L73" s="861"/>
    </row>
    <row r="74" spans="1:12">
      <c r="A74" s="861"/>
      <c r="B74" s="861"/>
      <c r="C74" s="861"/>
      <c r="D74" s="861"/>
      <c r="E74" s="861"/>
      <c r="F74" s="861"/>
      <c r="G74" s="861"/>
      <c r="H74" s="861"/>
      <c r="I74" s="861"/>
      <c r="J74" s="861"/>
      <c r="K74" s="861"/>
      <c r="L74" s="861"/>
    </row>
    <row r="75" spans="1:12">
      <c r="A75" s="861"/>
      <c r="B75" s="861"/>
      <c r="C75" s="861"/>
      <c r="D75" s="861"/>
      <c r="E75" s="861"/>
      <c r="F75" s="861"/>
      <c r="G75" s="861"/>
      <c r="H75" s="861"/>
      <c r="I75" s="861"/>
      <c r="J75" s="861"/>
      <c r="K75" s="861"/>
      <c r="L75" s="861"/>
    </row>
    <row r="76" spans="1:12">
      <c r="A76" s="861"/>
      <c r="B76" s="861"/>
      <c r="C76" s="861"/>
      <c r="D76" s="861"/>
      <c r="E76" s="861"/>
      <c r="F76" s="861"/>
      <c r="G76" s="861"/>
      <c r="H76" s="861"/>
      <c r="I76" s="861"/>
      <c r="J76" s="861"/>
      <c r="K76" s="861"/>
      <c r="L76" s="861"/>
    </row>
    <row r="77" spans="1:12">
      <c r="A77" s="861"/>
      <c r="B77" s="861"/>
      <c r="C77" s="861"/>
      <c r="D77" s="861"/>
      <c r="E77" s="861"/>
      <c r="F77" s="861"/>
      <c r="G77" s="861"/>
      <c r="H77" s="861"/>
      <c r="I77" s="861"/>
      <c r="J77" s="861"/>
      <c r="K77" s="861"/>
      <c r="L77" s="861"/>
    </row>
    <row r="78" spans="1:12">
      <c r="A78" s="861"/>
      <c r="B78" s="861"/>
      <c r="C78" s="861"/>
      <c r="D78" s="861"/>
      <c r="E78" s="861"/>
      <c r="F78" s="861"/>
      <c r="G78" s="861"/>
      <c r="H78" s="861"/>
      <c r="I78" s="861"/>
      <c r="J78" s="861"/>
      <c r="K78" s="861"/>
      <c r="L78" s="861"/>
    </row>
    <row r="79" spans="1:12">
      <c r="A79" s="861"/>
      <c r="B79" s="861"/>
      <c r="C79" s="861"/>
      <c r="D79" s="861"/>
      <c r="E79" s="861"/>
      <c r="F79" s="861"/>
      <c r="G79" s="861"/>
      <c r="H79" s="861"/>
      <c r="I79" s="861"/>
      <c r="J79" s="861"/>
      <c r="K79" s="861"/>
      <c r="L79" s="861"/>
    </row>
    <row r="80" spans="1:12">
      <c r="A80" s="861"/>
      <c r="B80" s="861"/>
      <c r="C80" s="861"/>
      <c r="D80" s="861"/>
      <c r="E80" s="861"/>
      <c r="F80" s="861"/>
      <c r="G80" s="861"/>
      <c r="H80" s="861"/>
      <c r="I80" s="861"/>
      <c r="J80" s="861"/>
      <c r="K80" s="861"/>
      <c r="L80" s="861"/>
    </row>
    <row r="81" spans="1:12">
      <c r="A81" s="861"/>
      <c r="B81" s="861"/>
      <c r="C81" s="861"/>
      <c r="D81" s="861"/>
      <c r="E81" s="861"/>
      <c r="F81" s="861"/>
      <c r="G81" s="861"/>
      <c r="H81" s="861"/>
      <c r="I81" s="861"/>
      <c r="J81" s="861"/>
      <c r="K81" s="861"/>
      <c r="L81" s="861"/>
    </row>
    <row r="82" spans="1:12">
      <c r="A82" s="861"/>
      <c r="B82" s="861"/>
      <c r="C82" s="861"/>
      <c r="D82" s="861"/>
      <c r="E82" s="861"/>
      <c r="F82" s="861"/>
      <c r="G82" s="861"/>
      <c r="H82" s="861"/>
      <c r="I82" s="861"/>
      <c r="J82" s="861"/>
      <c r="K82" s="861"/>
      <c r="L82" s="861"/>
    </row>
    <row r="83" spans="1:12">
      <c r="A83" s="861"/>
      <c r="B83" s="861"/>
      <c r="C83" s="861"/>
      <c r="D83" s="861"/>
      <c r="E83" s="861"/>
      <c r="F83" s="861"/>
      <c r="G83" s="861"/>
      <c r="H83" s="861"/>
      <c r="I83" s="861"/>
      <c r="J83" s="861"/>
      <c r="K83" s="861"/>
      <c r="L83" s="861"/>
    </row>
    <row r="84" spans="1:12">
      <c r="A84" s="861"/>
      <c r="B84" s="861"/>
      <c r="C84" s="861"/>
      <c r="D84" s="861"/>
      <c r="E84" s="861"/>
      <c r="F84" s="861"/>
      <c r="G84" s="861"/>
      <c r="H84" s="861"/>
      <c r="I84" s="861"/>
      <c r="J84" s="861"/>
      <c r="K84" s="861"/>
      <c r="L84" s="861"/>
    </row>
    <row r="85" spans="1:12">
      <c r="A85" s="861"/>
      <c r="B85" s="861"/>
      <c r="C85" s="861"/>
      <c r="D85" s="861"/>
      <c r="E85" s="861"/>
      <c r="F85" s="861"/>
      <c r="G85" s="861"/>
      <c r="H85" s="861"/>
      <c r="I85" s="861"/>
      <c r="J85" s="861"/>
      <c r="K85" s="861"/>
      <c r="L85" s="861"/>
    </row>
    <row r="86" spans="1:12">
      <c r="A86" s="861"/>
      <c r="B86" s="861"/>
      <c r="C86" s="861"/>
      <c r="D86" s="861"/>
      <c r="E86" s="861"/>
      <c r="F86" s="861"/>
      <c r="G86" s="861"/>
      <c r="H86" s="861"/>
      <c r="I86" s="861"/>
      <c r="J86" s="861"/>
      <c r="K86" s="861"/>
      <c r="L86" s="861"/>
    </row>
    <row r="87" spans="1:12">
      <c r="A87" s="861"/>
      <c r="B87" s="861"/>
      <c r="C87" s="861"/>
      <c r="D87" s="861"/>
      <c r="E87" s="861"/>
      <c r="F87" s="861"/>
      <c r="G87" s="861"/>
      <c r="H87" s="861"/>
      <c r="I87" s="861"/>
      <c r="J87" s="861"/>
      <c r="K87" s="861"/>
      <c r="L87" s="861"/>
    </row>
    <row r="88" spans="1:12">
      <c r="A88" s="861"/>
      <c r="B88" s="861"/>
      <c r="C88" s="861"/>
      <c r="D88" s="861"/>
      <c r="E88" s="861"/>
      <c r="F88" s="861"/>
      <c r="G88" s="861"/>
      <c r="H88" s="861"/>
      <c r="I88" s="861"/>
      <c r="J88" s="861"/>
      <c r="K88" s="861"/>
      <c r="L88" s="861"/>
    </row>
    <row r="89" spans="1:12">
      <c r="A89" s="861"/>
      <c r="B89" s="861"/>
      <c r="C89" s="861"/>
      <c r="D89" s="861"/>
      <c r="E89" s="861"/>
      <c r="F89" s="861"/>
      <c r="G89" s="861"/>
      <c r="H89" s="861"/>
      <c r="I89" s="861"/>
      <c r="J89" s="861"/>
      <c r="K89" s="861"/>
      <c r="L89" s="861"/>
    </row>
    <row r="90" spans="1:12">
      <c r="A90" s="861"/>
      <c r="B90" s="861"/>
      <c r="C90" s="861"/>
      <c r="D90" s="861"/>
      <c r="E90" s="861"/>
      <c r="F90" s="861"/>
      <c r="G90" s="861"/>
      <c r="H90" s="861"/>
      <c r="I90" s="861"/>
      <c r="J90" s="861"/>
      <c r="K90" s="861"/>
      <c r="L90" s="861"/>
    </row>
    <row r="91" spans="1:12">
      <c r="A91" s="861"/>
      <c r="B91" s="861"/>
      <c r="C91" s="861"/>
      <c r="D91" s="861"/>
      <c r="E91" s="861"/>
      <c r="F91" s="861"/>
      <c r="G91" s="861"/>
      <c r="H91" s="861"/>
      <c r="I91" s="861"/>
      <c r="J91" s="861"/>
      <c r="K91" s="861"/>
      <c r="L91" s="861"/>
    </row>
    <row r="92" spans="1:12">
      <c r="A92" s="861"/>
      <c r="B92" s="861"/>
      <c r="C92" s="861"/>
      <c r="D92" s="861"/>
      <c r="E92" s="861"/>
      <c r="F92" s="861"/>
      <c r="G92" s="861"/>
      <c r="H92" s="861"/>
      <c r="I92" s="861"/>
      <c r="J92" s="861"/>
      <c r="K92" s="861"/>
      <c r="L92" s="861"/>
    </row>
    <row r="93" spans="1:12">
      <c r="A93" s="861"/>
      <c r="B93" s="861"/>
      <c r="C93" s="861"/>
      <c r="D93" s="861"/>
      <c r="E93" s="861"/>
      <c r="F93" s="861"/>
      <c r="G93" s="861"/>
      <c r="H93" s="861"/>
      <c r="I93" s="861"/>
      <c r="J93" s="861"/>
      <c r="K93" s="861"/>
      <c r="L93" s="861"/>
    </row>
    <row r="94" spans="1:12">
      <c r="A94" s="861"/>
      <c r="B94" s="861"/>
      <c r="C94" s="861"/>
      <c r="D94" s="861"/>
      <c r="E94" s="861"/>
      <c r="F94" s="861"/>
      <c r="G94" s="861"/>
      <c r="H94" s="861"/>
      <c r="I94" s="861"/>
      <c r="J94" s="861"/>
      <c r="K94" s="861"/>
      <c r="L94" s="861"/>
    </row>
    <row r="95" spans="1:12">
      <c r="A95" s="861"/>
      <c r="B95" s="861"/>
      <c r="C95" s="861"/>
      <c r="D95" s="861"/>
      <c r="E95" s="861"/>
      <c r="F95" s="861"/>
      <c r="G95" s="861"/>
      <c r="H95" s="861"/>
      <c r="I95" s="861"/>
      <c r="J95" s="861"/>
      <c r="K95" s="861"/>
      <c r="L95" s="861"/>
    </row>
    <row r="96" spans="1:12">
      <c r="A96" s="861"/>
      <c r="B96" s="861"/>
      <c r="C96" s="861"/>
      <c r="D96" s="861"/>
      <c r="E96" s="861"/>
      <c r="F96" s="861"/>
      <c r="G96" s="861"/>
      <c r="H96" s="861"/>
      <c r="I96" s="861"/>
      <c r="J96" s="861"/>
      <c r="K96" s="861"/>
      <c r="L96" s="861"/>
    </row>
    <row r="97" spans="1:12">
      <c r="A97" s="861"/>
      <c r="B97" s="861"/>
      <c r="C97" s="861"/>
      <c r="D97" s="861"/>
      <c r="E97" s="861"/>
      <c r="F97" s="861"/>
      <c r="G97" s="861"/>
      <c r="H97" s="861"/>
      <c r="I97" s="861"/>
      <c r="J97" s="861"/>
      <c r="K97" s="861"/>
      <c r="L97" s="861"/>
    </row>
    <row r="98" spans="1:12">
      <c r="A98" s="861"/>
      <c r="B98" s="861"/>
      <c r="C98" s="861"/>
      <c r="D98" s="861"/>
      <c r="E98" s="861"/>
      <c r="F98" s="861"/>
      <c r="G98" s="861"/>
      <c r="H98" s="861"/>
      <c r="I98" s="861"/>
      <c r="J98" s="861"/>
      <c r="K98" s="861"/>
      <c r="L98" s="861"/>
    </row>
    <row r="99" spans="1:12">
      <c r="A99" s="861"/>
      <c r="B99" s="861"/>
      <c r="C99" s="861"/>
      <c r="D99" s="861"/>
      <c r="E99" s="861"/>
      <c r="F99" s="861"/>
      <c r="G99" s="861"/>
      <c r="H99" s="861"/>
      <c r="I99" s="861"/>
      <c r="J99" s="861"/>
      <c r="K99" s="861"/>
      <c r="L99" s="861"/>
    </row>
    <row r="100" spans="1:12">
      <c r="A100" s="861"/>
      <c r="B100" s="861"/>
      <c r="C100" s="861"/>
      <c r="D100" s="861"/>
      <c r="E100" s="861"/>
      <c r="F100" s="861"/>
      <c r="G100" s="861"/>
      <c r="H100" s="861"/>
      <c r="I100" s="861"/>
      <c r="J100" s="861"/>
      <c r="K100" s="861"/>
      <c r="L100" s="861"/>
    </row>
    <row r="101" spans="1:12">
      <c r="A101" s="861"/>
      <c r="B101" s="861"/>
      <c r="C101" s="861"/>
      <c r="D101" s="861"/>
      <c r="E101" s="861"/>
      <c r="F101" s="861"/>
      <c r="G101" s="861"/>
      <c r="H101" s="861"/>
      <c r="I101" s="861"/>
      <c r="J101" s="861"/>
      <c r="K101" s="861"/>
      <c r="L101" s="861"/>
    </row>
    <row r="102" spans="1:12">
      <c r="A102" s="861"/>
      <c r="B102" s="861"/>
      <c r="C102" s="861"/>
      <c r="D102" s="861"/>
      <c r="E102" s="861"/>
      <c r="F102" s="861"/>
      <c r="G102" s="861"/>
      <c r="H102" s="861"/>
      <c r="I102" s="861"/>
      <c r="J102" s="861"/>
      <c r="K102" s="861"/>
      <c r="L102" s="861"/>
    </row>
    <row r="103" spans="1:12">
      <c r="A103" s="861"/>
      <c r="B103" s="861"/>
      <c r="C103" s="861"/>
      <c r="D103" s="861"/>
      <c r="E103" s="861"/>
      <c r="F103" s="861"/>
      <c r="G103" s="861"/>
      <c r="H103" s="861"/>
      <c r="I103" s="861"/>
      <c r="J103" s="861"/>
      <c r="K103" s="861"/>
      <c r="L103" s="861"/>
    </row>
    <row r="104" spans="1:12">
      <c r="A104" s="861"/>
      <c r="B104" s="861"/>
      <c r="C104" s="861"/>
      <c r="D104" s="861"/>
      <c r="E104" s="861"/>
      <c r="F104" s="861"/>
      <c r="G104" s="861"/>
      <c r="H104" s="861"/>
      <c r="I104" s="861"/>
      <c r="J104" s="861"/>
      <c r="K104" s="861"/>
      <c r="L104" s="861"/>
    </row>
    <row r="105" spans="1:12">
      <c r="A105" s="861"/>
      <c r="B105" s="861"/>
      <c r="C105" s="861"/>
      <c r="D105" s="861"/>
      <c r="E105" s="861"/>
      <c r="F105" s="861"/>
      <c r="G105" s="861"/>
      <c r="H105" s="861"/>
      <c r="I105" s="861"/>
      <c r="J105" s="861"/>
      <c r="K105" s="861"/>
      <c r="L105" s="861"/>
    </row>
    <row r="106" spans="1:12">
      <c r="A106" s="861"/>
      <c r="B106" s="861"/>
      <c r="C106" s="861"/>
      <c r="D106" s="861"/>
      <c r="E106" s="861"/>
      <c r="F106" s="861"/>
      <c r="G106" s="861"/>
      <c r="H106" s="861"/>
      <c r="I106" s="861"/>
      <c r="J106" s="861"/>
      <c r="K106" s="861"/>
      <c r="L106" s="861"/>
    </row>
    <row r="107" spans="1:12">
      <c r="A107" s="861"/>
      <c r="B107" s="861"/>
      <c r="C107" s="861"/>
      <c r="D107" s="861"/>
      <c r="E107" s="861"/>
      <c r="F107" s="861"/>
      <c r="G107" s="861"/>
      <c r="H107" s="861"/>
      <c r="I107" s="861"/>
      <c r="J107" s="861"/>
      <c r="K107" s="861"/>
      <c r="L107" s="861"/>
    </row>
    <row r="108" spans="1:12">
      <c r="A108" s="861"/>
      <c r="B108" s="861"/>
      <c r="C108" s="861"/>
      <c r="D108" s="861"/>
      <c r="E108" s="861"/>
      <c r="F108" s="861"/>
      <c r="G108" s="861"/>
      <c r="H108" s="861"/>
      <c r="I108" s="861"/>
      <c r="J108" s="861"/>
      <c r="K108" s="861"/>
      <c r="L108" s="861"/>
    </row>
    <row r="109" spans="1:12">
      <c r="A109" s="861"/>
      <c r="B109" s="861"/>
      <c r="C109" s="861"/>
      <c r="D109" s="861"/>
      <c r="E109" s="861"/>
      <c r="F109" s="861"/>
      <c r="G109" s="861"/>
      <c r="H109" s="861"/>
      <c r="I109" s="861"/>
      <c r="J109" s="861"/>
      <c r="K109" s="861"/>
      <c r="L109" s="861"/>
    </row>
    <row r="110" spans="1:12">
      <c r="A110" s="861"/>
      <c r="B110" s="861"/>
      <c r="C110" s="861"/>
      <c r="D110" s="861"/>
      <c r="E110" s="861"/>
      <c r="F110" s="861"/>
      <c r="G110" s="861"/>
      <c r="H110" s="861"/>
      <c r="I110" s="861"/>
      <c r="J110" s="861"/>
      <c r="K110" s="861"/>
      <c r="L110" s="861"/>
    </row>
    <row r="111" spans="1:12">
      <c r="A111" s="861"/>
      <c r="B111" s="861"/>
      <c r="C111" s="861"/>
      <c r="D111" s="861"/>
      <c r="E111" s="861"/>
      <c r="F111" s="861"/>
      <c r="G111" s="861"/>
      <c r="H111" s="861"/>
      <c r="I111" s="861"/>
      <c r="J111" s="861"/>
      <c r="K111" s="861"/>
      <c r="L111" s="861"/>
    </row>
    <row r="112" spans="1:12">
      <c r="A112" s="861"/>
      <c r="B112" s="861"/>
      <c r="C112" s="861"/>
      <c r="D112" s="861"/>
      <c r="E112" s="861"/>
      <c r="F112" s="861"/>
      <c r="G112" s="861"/>
      <c r="H112" s="861"/>
      <c r="I112" s="861"/>
      <c r="J112" s="861"/>
      <c r="K112" s="861"/>
      <c r="L112" s="861"/>
    </row>
    <row r="113" spans="1:12">
      <c r="A113" s="861"/>
      <c r="B113" s="861"/>
      <c r="C113" s="861"/>
      <c r="D113" s="861"/>
      <c r="E113" s="861"/>
      <c r="F113" s="861"/>
      <c r="G113" s="861"/>
      <c r="H113" s="861"/>
      <c r="I113" s="861"/>
      <c r="J113" s="861"/>
      <c r="K113" s="861"/>
      <c r="L113" s="861"/>
    </row>
    <row r="114" spans="1:12">
      <c r="A114" s="861"/>
      <c r="B114" s="861"/>
      <c r="C114" s="861"/>
      <c r="D114" s="861"/>
      <c r="E114" s="861"/>
      <c r="F114" s="861"/>
      <c r="G114" s="861"/>
      <c r="H114" s="861"/>
      <c r="I114" s="861"/>
      <c r="J114" s="861"/>
      <c r="K114" s="861"/>
      <c r="L114" s="861"/>
    </row>
    <row r="115" spans="1:12">
      <c r="A115" s="861"/>
      <c r="B115" s="861"/>
      <c r="C115" s="861"/>
      <c r="D115" s="861"/>
      <c r="E115" s="861"/>
      <c r="F115" s="861"/>
      <c r="G115" s="861"/>
      <c r="H115" s="861"/>
      <c r="I115" s="861"/>
      <c r="J115" s="861"/>
      <c r="K115" s="861"/>
      <c r="L115" s="861"/>
    </row>
    <row r="116" spans="1:12">
      <c r="A116" s="861"/>
      <c r="B116" s="861"/>
      <c r="C116" s="861"/>
      <c r="D116" s="861"/>
      <c r="E116" s="861"/>
      <c r="F116" s="861"/>
      <c r="G116" s="861"/>
      <c r="H116" s="861"/>
      <c r="I116" s="861"/>
      <c r="J116" s="861"/>
      <c r="K116" s="861"/>
      <c r="L116" s="861"/>
    </row>
    <row r="117" spans="1:12">
      <c r="A117" s="861"/>
      <c r="B117" s="861"/>
      <c r="C117" s="861"/>
      <c r="D117" s="861"/>
      <c r="E117" s="861"/>
      <c r="F117" s="861"/>
      <c r="G117" s="861"/>
      <c r="H117" s="861"/>
      <c r="I117" s="861"/>
      <c r="J117" s="861"/>
      <c r="K117" s="861"/>
      <c r="L117" s="861"/>
    </row>
    <row r="118" spans="1:12">
      <c r="A118" s="861"/>
      <c r="B118" s="861"/>
      <c r="C118" s="861"/>
      <c r="D118" s="861"/>
      <c r="E118" s="861"/>
      <c r="F118" s="861"/>
      <c r="G118" s="861"/>
      <c r="H118" s="861"/>
      <c r="I118" s="861"/>
      <c r="J118" s="861"/>
      <c r="K118" s="861"/>
      <c r="L118" s="861"/>
    </row>
    <row r="119" spans="1:12">
      <c r="A119" s="861"/>
      <c r="B119" s="861"/>
      <c r="C119" s="861"/>
      <c r="D119" s="861"/>
      <c r="E119" s="861"/>
      <c r="F119" s="861"/>
      <c r="G119" s="861"/>
      <c r="H119" s="861"/>
      <c r="I119" s="861"/>
      <c r="J119" s="861"/>
      <c r="K119" s="861"/>
      <c r="L119" s="861"/>
    </row>
    <row r="120" spans="1:12">
      <c r="A120" s="861"/>
      <c r="B120" s="861"/>
      <c r="C120" s="861"/>
      <c r="D120" s="861"/>
      <c r="E120" s="861"/>
      <c r="F120" s="861"/>
      <c r="G120" s="861"/>
      <c r="H120" s="861"/>
      <c r="I120" s="861"/>
      <c r="J120" s="861"/>
      <c r="K120" s="861"/>
      <c r="L120" s="861"/>
    </row>
    <row r="121" spans="1:12">
      <c r="A121" s="861"/>
      <c r="B121" s="861"/>
      <c r="C121" s="861"/>
      <c r="D121" s="861"/>
      <c r="E121" s="861"/>
      <c r="F121" s="861"/>
      <c r="G121" s="861"/>
      <c r="H121" s="861"/>
      <c r="I121" s="861"/>
      <c r="J121" s="861"/>
      <c r="K121" s="861"/>
      <c r="L121" s="861"/>
    </row>
    <row r="122" spans="1:12">
      <c r="A122" s="861"/>
      <c r="B122" s="861"/>
      <c r="C122" s="861"/>
      <c r="D122" s="861"/>
      <c r="E122" s="861"/>
      <c r="F122" s="861"/>
      <c r="G122" s="861"/>
      <c r="H122" s="861"/>
      <c r="I122" s="861"/>
      <c r="J122" s="861"/>
      <c r="K122" s="861"/>
      <c r="L122" s="861"/>
    </row>
    <row r="123" spans="1:12">
      <c r="A123" s="861"/>
      <c r="B123" s="861"/>
      <c r="C123" s="861"/>
      <c r="D123" s="861"/>
      <c r="E123" s="861"/>
      <c r="F123" s="861"/>
      <c r="G123" s="861"/>
      <c r="H123" s="861"/>
      <c r="I123" s="861"/>
      <c r="J123" s="861"/>
      <c r="K123" s="861"/>
      <c r="L123" s="861"/>
    </row>
    <row r="124" spans="1:12">
      <c r="A124" s="861"/>
      <c r="B124" s="861"/>
      <c r="C124" s="861"/>
      <c r="D124" s="861"/>
      <c r="E124" s="861"/>
      <c r="F124" s="861"/>
      <c r="G124" s="861"/>
      <c r="H124" s="861"/>
      <c r="I124" s="861"/>
      <c r="J124" s="861"/>
      <c r="K124" s="861"/>
      <c r="L124" s="861"/>
    </row>
    <row r="125" spans="1:12">
      <c r="A125" s="861"/>
      <c r="B125" s="861"/>
      <c r="C125" s="861"/>
      <c r="D125" s="861"/>
      <c r="E125" s="861"/>
      <c r="F125" s="861"/>
      <c r="G125" s="861"/>
      <c r="H125" s="861"/>
      <c r="I125" s="861"/>
      <c r="J125" s="861"/>
      <c r="K125" s="861"/>
      <c r="L125" s="861"/>
    </row>
    <row r="126" spans="1:12">
      <c r="A126" s="861"/>
      <c r="B126" s="861"/>
      <c r="C126" s="861"/>
      <c r="D126" s="861"/>
      <c r="E126" s="861"/>
      <c r="F126" s="861"/>
      <c r="G126" s="861"/>
      <c r="H126" s="861"/>
      <c r="I126" s="861"/>
      <c r="J126" s="861"/>
      <c r="K126" s="861"/>
      <c r="L126" s="861"/>
    </row>
    <row r="127" spans="1:12">
      <c r="A127" s="861"/>
      <c r="B127" s="861"/>
      <c r="C127" s="861"/>
      <c r="D127" s="861"/>
      <c r="E127" s="861"/>
      <c r="F127" s="861"/>
      <c r="G127" s="861"/>
      <c r="H127" s="861"/>
      <c r="I127" s="861"/>
      <c r="J127" s="861"/>
      <c r="K127" s="861"/>
      <c r="L127" s="861"/>
    </row>
    <row r="128" spans="1:12">
      <c r="A128" s="861"/>
      <c r="B128" s="861"/>
      <c r="C128" s="861"/>
      <c r="D128" s="861"/>
      <c r="E128" s="861"/>
      <c r="F128" s="861"/>
      <c r="G128" s="861"/>
      <c r="H128" s="861"/>
      <c r="I128" s="861"/>
      <c r="J128" s="861"/>
      <c r="K128" s="861"/>
      <c r="L128" s="861"/>
    </row>
    <row r="129" spans="1:12">
      <c r="A129" s="861"/>
      <c r="B129" s="861"/>
      <c r="C129" s="861"/>
      <c r="D129" s="861"/>
      <c r="E129" s="861"/>
      <c r="F129" s="861"/>
      <c r="G129" s="861"/>
      <c r="H129" s="861"/>
      <c r="I129" s="861"/>
      <c r="J129" s="861"/>
      <c r="K129" s="861"/>
      <c r="L129" s="861"/>
    </row>
    <row r="130" spans="1:12">
      <c r="A130" s="861"/>
      <c r="B130" s="861"/>
      <c r="C130" s="861"/>
      <c r="D130" s="861"/>
      <c r="E130" s="861"/>
      <c r="F130" s="861"/>
      <c r="G130" s="861"/>
      <c r="H130" s="861"/>
      <c r="I130" s="861"/>
      <c r="J130" s="861"/>
      <c r="K130" s="861"/>
      <c r="L130" s="861"/>
    </row>
  </sheetData>
  <mergeCells count="2">
    <mergeCell ref="D52:J52"/>
    <mergeCell ref="M16:P16"/>
  </mergeCells>
  <hyperlinks>
    <hyperlink ref="M16" location="'Ratios Introduction'!A1" display="Ratios Introduction Menu" xr:uid="{00000000-0004-0000-4700-000000000000}"/>
  </hyperlinks>
  <printOptions horizontalCentered="1" verticalCentered="1" gridLinesSet="0"/>
  <pageMargins left="0.5" right="0.5" top="1.18" bottom="0.61" header="0.52" footer="0.25"/>
  <pageSetup orientation="portrait" r:id="rId1"/>
  <headerFooter scaleWithDoc="0">
    <oddHeader>&amp;L&amp;G</oddHeader>
    <oddFooter>&amp;Cwww.belfieldinc.com</oddFoot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3228673" r:id="rId5" name="Button 1">
              <controlPr defaultSize="0" print="0" autoFill="0" autoPict="0" macro="[0]!PLCOMPARISONS_Button20_Click">
                <anchor moveWithCells="1">
                  <from>
                    <xdr:col>12</xdr:col>
                    <xdr:colOff>104775</xdr:colOff>
                    <xdr:row>11</xdr:row>
                    <xdr:rowOff>85725</xdr:rowOff>
                  </from>
                  <to>
                    <xdr:col>14</xdr:col>
                    <xdr:colOff>238125</xdr:colOff>
                    <xdr:row>13</xdr:row>
                    <xdr:rowOff>57150</xdr:rowOff>
                  </to>
                </anchor>
              </controlPr>
            </control>
          </mc:Choice>
        </mc:AlternateContent>
        <mc:AlternateContent xmlns:mc="http://schemas.openxmlformats.org/markup-compatibility/2006">
          <mc:Choice Requires="x14">
            <control shapeId="3228674" r:id="rId6" name="Button 2">
              <controlPr defaultSize="0" print="0" autoFill="0" autoPict="0" macro="[0]!print_sheet">
                <anchor moveWithCells="1">
                  <from>
                    <xdr:col>12</xdr:col>
                    <xdr:colOff>171450</xdr:colOff>
                    <xdr:row>18</xdr:row>
                    <xdr:rowOff>76200</xdr:rowOff>
                  </from>
                  <to>
                    <xdr:col>14</xdr:col>
                    <xdr:colOff>28575</xdr:colOff>
                    <xdr:row>20</xdr:row>
                    <xdr:rowOff>133350</xdr:rowOff>
                  </to>
                </anchor>
              </controlPr>
            </control>
          </mc:Choice>
        </mc:AlternateContent>
      </controls>
    </mc:Choice>
  </mc:AlternateContent>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800-000000000000}">
  <sheetPr codeName="Sheet65"/>
  <dimension ref="E13"/>
  <sheetViews>
    <sheetView showGridLines="0" topLeftCell="A9" workbookViewId="0">
      <selection activeCell="G22" sqref="G22"/>
    </sheetView>
  </sheetViews>
  <sheetFormatPr defaultRowHeight="12.75"/>
  <sheetData>
    <row r="13" spans="5:5" ht="23.25">
      <c r="E13" s="461" t="s">
        <v>973</v>
      </c>
    </row>
  </sheetData>
  <pageMargins left="0.7" right="0.7" top="0.75" bottom="0.75" header="0.3" footer="0.3"/>
  <pageSetup orientation="portrait" r:id="rId1"/>
</worksheet>
</file>

<file path=xl/worksheets/sheet7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4900-000000000000}">
  <sheetPr codeName="Sheet25">
    <pageSetUpPr fitToPage="1"/>
  </sheetPr>
  <dimension ref="C54:C57"/>
  <sheetViews>
    <sheetView showGridLines="0" showRowColHeaders="0" showRuler="0" topLeftCell="A33" zoomScale="68" zoomScaleNormal="68" zoomScalePageLayoutView="66" workbookViewId="0">
      <selection activeCell="D29" sqref="D29"/>
    </sheetView>
  </sheetViews>
  <sheetFormatPr defaultRowHeight="12.75"/>
  <sheetData>
    <row r="54" spans="3:3" ht="15">
      <c r="C54" s="1140" t="s">
        <v>1011</v>
      </c>
    </row>
    <row r="55" spans="3:3" ht="15">
      <c r="C55" s="1140" t="s">
        <v>1009</v>
      </c>
    </row>
    <row r="56" spans="3:3" ht="15">
      <c r="C56" s="1141" t="s">
        <v>1010</v>
      </c>
    </row>
    <row r="57" spans="3:3" ht="15">
      <c r="C57" s="84" t="s">
        <v>1012</v>
      </c>
    </row>
  </sheetData>
  <pageMargins left="0.7" right="0.7" top="0.75" bottom="0.75" header="0.3" footer="0.3"/>
  <pageSetup scale="64"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3238913" r:id="rId4" name="Button 1">
              <controlPr defaultSize="0" print="0" autoFill="0" autoPict="0" macro="[0]!PLCOMPARISONS_Button20_Click">
                <anchor moveWithCells="1">
                  <from>
                    <xdr:col>7</xdr:col>
                    <xdr:colOff>76200</xdr:colOff>
                    <xdr:row>44</xdr:row>
                    <xdr:rowOff>76200</xdr:rowOff>
                  </from>
                  <to>
                    <xdr:col>11</xdr:col>
                    <xdr:colOff>161925</xdr:colOff>
                    <xdr:row>50</xdr:row>
                    <xdr:rowOff>104775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74</vt:i4>
      </vt:variant>
      <vt:variant>
        <vt:lpstr>Named Ranges</vt:lpstr>
      </vt:variant>
      <vt:variant>
        <vt:i4>49</vt:i4>
      </vt:variant>
    </vt:vector>
  </HeadingPairs>
  <TitlesOfParts>
    <vt:vector size="123" baseType="lpstr">
      <vt:lpstr>Sheet2</vt:lpstr>
      <vt:lpstr>DIRECTORY</vt:lpstr>
      <vt:lpstr>BASIC CLIENT INFO</vt:lpstr>
      <vt:lpstr>CURRENT FINANCIAL INFORMATION</vt:lpstr>
      <vt:lpstr>P&amp;L COMPARISONS</vt:lpstr>
      <vt:lpstr>Business Impact</vt:lpstr>
      <vt:lpstr>MISC DIRECT EXPENSES</vt:lpstr>
      <vt:lpstr>MISC INDIRECT EXPENSES</vt:lpstr>
      <vt:lpstr>BALANCE SHT COMPARISONS</vt:lpstr>
      <vt:lpstr>4 YEAR HISTORY (Auto)</vt:lpstr>
      <vt:lpstr>P&amp;L COMPARISONS MIN MAX</vt:lpstr>
      <vt:lpstr>12 MONTH P&amp;L COMPARISONS</vt:lpstr>
      <vt:lpstr>12 MONTH ANALYSIS - PAYROLL</vt:lpstr>
      <vt:lpstr>12 MONTH ANALYSIS -DIRECT LABOR</vt:lpstr>
      <vt:lpstr>12 MONTH ANALYSIS-OPERATING EXP</vt:lpstr>
      <vt:lpstr>12 MONTH ANALYSIS - MATERIAL</vt:lpstr>
      <vt:lpstr>5 YEAR PROJECTIONS</vt:lpstr>
      <vt:lpstr>Employee Questionnaire Tally</vt:lpstr>
      <vt:lpstr>Emp Questionnaire Graph</vt:lpstr>
      <vt:lpstr>FIXED BUSINESS VAL APPROX</vt:lpstr>
      <vt:lpstr>WORKING CAPITAL ANALYSIS</vt:lpstr>
      <vt:lpstr>COMPARATIVE ACTIVITY RATIOS</vt:lpstr>
      <vt:lpstr>Z SCORE -PRIVATE &amp; LIGHT ASSETS</vt:lpstr>
      <vt:lpstr>Z SCORE -PRIVATE &amp; HEAVY ASSETS</vt:lpstr>
      <vt:lpstr>Cost of Business YR1 Vs. YR2</vt:lpstr>
      <vt:lpstr>Cost of Business YR3 Vs. YR4</vt:lpstr>
      <vt:lpstr>BREAKEVEN ANALYSIS</vt:lpstr>
      <vt:lpstr>Return on Investment - LABOR</vt:lpstr>
      <vt:lpstr>Return on Investment - C.O.G.S.</vt:lpstr>
      <vt:lpstr>Return on Investment - MATERIAL</vt:lpstr>
      <vt:lpstr>Return on Investment - SUB-CONT</vt:lpstr>
      <vt:lpstr>R O I - MISC DIRECT</vt:lpstr>
      <vt:lpstr>ROI-INDIRECT- SLIDE #1</vt:lpstr>
      <vt:lpstr>ROI-INDIRECT- SLIDE #2</vt:lpstr>
      <vt:lpstr>ROI-INDIRECT- SLIDE #3</vt:lpstr>
      <vt:lpstr>ROI-INDIRECT- SLIDE #4</vt:lpstr>
      <vt:lpstr>CURRENT BUSINESS VAL APPROX</vt:lpstr>
      <vt:lpstr>IMPROVED BUSINESS VAL APPROX</vt:lpstr>
      <vt:lpstr>Sales &amp; Marketing Matrix</vt:lpstr>
      <vt:lpstr>Sales &amp; Marketing- Dist. Matrix</vt:lpstr>
      <vt:lpstr>Manufact Matrix</vt:lpstr>
      <vt:lpstr>Financial Matrix</vt:lpstr>
      <vt:lpstr>Employee Eval Matrix</vt:lpstr>
      <vt:lpstr>Management Matrix</vt:lpstr>
      <vt:lpstr>Operational Matrix</vt:lpstr>
      <vt:lpstr>Organizational Matrix</vt:lpstr>
      <vt:lpstr>Contractor Matrix</vt:lpstr>
      <vt:lpstr>Employee Questionnaire PG1</vt:lpstr>
      <vt:lpstr>Employee Questionnaire PG2</vt:lpstr>
      <vt:lpstr>Mgmt Memo</vt:lpstr>
      <vt:lpstr>CLIENT BUSINESS GOALS</vt:lpstr>
      <vt:lpstr>CLIENT PERSONAL GOALS</vt:lpstr>
      <vt:lpstr>MANAGEMENT STYLES</vt:lpstr>
      <vt:lpstr>REPORT COVER SHEET</vt:lpstr>
      <vt:lpstr>HOTEL of RECORD FORM</vt:lpstr>
      <vt:lpstr>PS Retainer Invoice</vt:lpstr>
      <vt:lpstr>INITIAL CONSULTATION INVOICE</vt:lpstr>
      <vt:lpstr>4 YR PIE</vt:lpstr>
      <vt:lpstr>Line Graphs</vt:lpstr>
      <vt:lpstr>Owner Return Line Graphs</vt:lpstr>
      <vt:lpstr>Ratios Introduction</vt:lpstr>
      <vt:lpstr>Current Ratio</vt:lpstr>
      <vt:lpstr>Quick Ratio</vt:lpstr>
      <vt:lpstr>Gross Profit Margin</vt:lpstr>
      <vt:lpstr>Net Profit Margin</vt:lpstr>
      <vt:lpstr>Return on Assets</vt:lpstr>
      <vt:lpstr>Return on Equity</vt:lpstr>
      <vt:lpstr>Average Collection Period</vt:lpstr>
      <vt:lpstr>Inventory Turnover Ratio</vt:lpstr>
      <vt:lpstr>Debt Ratio</vt:lpstr>
      <vt:lpstr>Equity Ratio</vt:lpstr>
      <vt:lpstr>Times Interest Earned Ratio</vt:lpstr>
      <vt:lpstr>Intro</vt:lpstr>
      <vt:lpstr>Sheet1</vt:lpstr>
      <vt:lpstr>NET_OPERATING_INCOME</vt:lpstr>
      <vt:lpstr>'12 MONTH P&amp;L COMPARISONS'!Print_Area</vt:lpstr>
      <vt:lpstr>'4 YEAR HISTORY (Auto)'!Print_Area</vt:lpstr>
      <vt:lpstr>'4 YR PIE'!Print_Area</vt:lpstr>
      <vt:lpstr>'5 YEAR PROJECTIONS'!Print_Area</vt:lpstr>
      <vt:lpstr>'Average Collection Period'!Print_Area</vt:lpstr>
      <vt:lpstr>'BALANCE SHT COMPARISONS'!Print_Area</vt:lpstr>
      <vt:lpstr>'BASIC CLIENT INFO'!Print_Area</vt:lpstr>
      <vt:lpstr>'BREAKEVEN ANALYSIS'!Print_Area</vt:lpstr>
      <vt:lpstr>'Business Impact'!Print_Area</vt:lpstr>
      <vt:lpstr>'Contractor Matrix'!Print_Area</vt:lpstr>
      <vt:lpstr>'Cost of Business YR1 Vs. YR2'!Print_Area</vt:lpstr>
      <vt:lpstr>'Cost of Business YR3 Vs. YR4'!Print_Area</vt:lpstr>
      <vt:lpstr>'Current Ratio'!Print_Area</vt:lpstr>
      <vt:lpstr>'Debt Ratio'!Print_Area</vt:lpstr>
      <vt:lpstr>DIRECTORY!Print_Area</vt:lpstr>
      <vt:lpstr>'Emp Questionnaire Graph'!Print_Area</vt:lpstr>
      <vt:lpstr>'Employee Eval Matrix'!Print_Area</vt:lpstr>
      <vt:lpstr>'Employee Questionnaire PG1'!Print_Area</vt:lpstr>
      <vt:lpstr>'Employee Questionnaire PG2'!Print_Area</vt:lpstr>
      <vt:lpstr>'Equity Ratio'!Print_Area</vt:lpstr>
      <vt:lpstr>'Financial Matrix'!Print_Area</vt:lpstr>
      <vt:lpstr>'Gross Profit Margin'!Print_Area</vt:lpstr>
      <vt:lpstr>'HOTEL of RECORD FORM'!Print_Area</vt:lpstr>
      <vt:lpstr>'INITIAL CONSULTATION INVOICE'!Print_Area</vt:lpstr>
      <vt:lpstr>'Inventory Turnover Ratio'!Print_Area</vt:lpstr>
      <vt:lpstr>'Line Graphs'!Print_Area</vt:lpstr>
      <vt:lpstr>'Management Matrix'!Print_Area</vt:lpstr>
      <vt:lpstr>'Manufact Matrix'!Print_Area</vt:lpstr>
      <vt:lpstr>'MISC DIRECT EXPENSES'!Print_Area</vt:lpstr>
      <vt:lpstr>'MISC INDIRECT EXPENSES'!Print_Area</vt:lpstr>
      <vt:lpstr>'Net Profit Margin'!Print_Area</vt:lpstr>
      <vt:lpstr>'Operational Matrix'!Print_Area</vt:lpstr>
      <vt:lpstr>'Organizational Matrix'!Print_Area</vt:lpstr>
      <vt:lpstr>'Owner Return Line Graphs'!Print_Area</vt:lpstr>
      <vt:lpstr>'P&amp;L COMPARISONS'!Print_Area</vt:lpstr>
      <vt:lpstr>'PS Retainer Invoice'!Print_Area</vt:lpstr>
      <vt:lpstr>'Quick Ratio'!Print_Area</vt:lpstr>
      <vt:lpstr>'Ratios Introduction'!Print_Area</vt:lpstr>
      <vt:lpstr>'Return on Assets'!Print_Area</vt:lpstr>
      <vt:lpstr>'Return on Equity'!Print_Area</vt:lpstr>
      <vt:lpstr>'Return on Investment - SUB-CONT'!Print_Area</vt:lpstr>
      <vt:lpstr>'ROI-INDIRECT- SLIDE #1'!Print_Area</vt:lpstr>
      <vt:lpstr>'ROI-INDIRECT- SLIDE #2'!Print_Area</vt:lpstr>
      <vt:lpstr>'ROI-INDIRECT- SLIDE #3'!Print_Area</vt:lpstr>
      <vt:lpstr>'ROI-INDIRECT- SLIDE #4'!Print_Area</vt:lpstr>
      <vt:lpstr>'Sales &amp; Marketing- Dist. Matrix'!Print_Area</vt:lpstr>
      <vt:lpstr>'Sales &amp; Marketing Matrix'!Print_Area</vt:lpstr>
      <vt:lpstr>'Times Interest Earned Ratio'!Print_Area</vt:lpstr>
    </vt:vector>
  </TitlesOfParts>
  <Company>NEW TECH CONSULTING, LLC</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FINANCIAL ANALYSIS WORKBOOK</dc:title>
  <dc:creator>Rob Belfield</dc:creator>
  <cp:lastModifiedBy>Rob Belfield</cp:lastModifiedBy>
  <cp:revision>14</cp:revision>
  <cp:lastPrinted>2026-03-02T19:12:30Z</cp:lastPrinted>
  <dcterms:created xsi:type="dcterms:W3CDTF">2017-12-31T20:59:38Z</dcterms:created>
  <dcterms:modified xsi:type="dcterms:W3CDTF">2026-03-12T21:49:54Z</dcterms:modified>
  <cp:version>3</cp:ver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Version">
    <vt:i4>850</vt:i4>
  </property>
  <property fmtid="{D5CDD505-2E9C-101B-9397-08002B2CF9AE}" pid="3" name="UsageKey">
    <vt:lpwstr>K3046162038177204036129825850</vt:lpwstr>
  </property>
</Properties>
</file>