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ownloads\"/>
    </mc:Choice>
  </mc:AlternateContent>
  <xr:revisionPtr revIDLastSave="0" documentId="8_{375757E5-5CDB-4161-B02C-F653E9D0E52B}" xr6:coauthVersionLast="46" xr6:coauthVersionMax="46" xr10:uidLastSave="{00000000-0000-0000-0000-000000000000}"/>
  <bookViews>
    <workbookView xWindow="-120" yWindow="-120" windowWidth="29040" windowHeight="15840" xr2:uid="{54573EFA-0DE3-41CB-BDE5-3A67A5AE6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G49" i="1"/>
  <c r="F49" i="1"/>
  <c r="C49" i="1"/>
  <c r="E49" i="1" s="1"/>
  <c r="J49" i="1" s="1"/>
  <c r="L49" i="1" s="1"/>
  <c r="L48" i="1"/>
  <c r="K48" i="1"/>
  <c r="I48" i="1"/>
  <c r="G48" i="1"/>
  <c r="E48" i="1"/>
  <c r="J48" i="1" s="1"/>
  <c r="M48" i="1" s="1"/>
  <c r="R48" i="1" s="1"/>
  <c r="M47" i="1"/>
  <c r="R47" i="1" s="1"/>
  <c r="I47" i="1"/>
  <c r="G47" i="1"/>
  <c r="K47" i="1" s="1"/>
  <c r="Q47" i="1" s="1"/>
  <c r="E47" i="1"/>
  <c r="J47" i="1" s="1"/>
  <c r="L47" i="1" s="1"/>
  <c r="I46" i="1"/>
  <c r="M46" i="1" s="1"/>
  <c r="R46" i="1" s="1"/>
  <c r="F46" i="1"/>
  <c r="K46" i="1" s="1"/>
  <c r="E46" i="1"/>
  <c r="J46" i="1" s="1"/>
  <c r="K45" i="1"/>
  <c r="J45" i="1"/>
  <c r="I45" i="1"/>
  <c r="H45" i="1" s="1"/>
  <c r="G45" i="1"/>
  <c r="E45" i="1"/>
  <c r="M44" i="1"/>
  <c r="R44" i="1" s="1"/>
  <c r="L44" i="1"/>
  <c r="J44" i="1"/>
  <c r="K44" i="1" s="1"/>
  <c r="Q44" i="1" s="1"/>
  <c r="E44" i="1"/>
  <c r="I43" i="1"/>
  <c r="G43" i="1"/>
  <c r="E43" i="1"/>
  <c r="J43" i="1" s="1"/>
  <c r="M43" i="1" s="1"/>
  <c r="R43" i="1" s="1"/>
  <c r="I42" i="1"/>
  <c r="G42" i="1"/>
  <c r="K42" i="1" s="1"/>
  <c r="Q42" i="1" s="1"/>
  <c r="E42" i="1"/>
  <c r="J42" i="1" s="1"/>
  <c r="L42" i="1" s="1"/>
  <c r="B42" i="1"/>
  <c r="M41" i="1"/>
  <c r="R41" i="1" s="1"/>
  <c r="K41" i="1"/>
  <c r="J41" i="1"/>
  <c r="N41" i="1" s="1"/>
  <c r="I41" i="1"/>
  <c r="H41" i="1" s="1"/>
  <c r="G41" i="1"/>
  <c r="F41" i="1"/>
  <c r="E41" i="1"/>
  <c r="I40" i="1"/>
  <c r="G40" i="1"/>
  <c r="E40" i="1"/>
  <c r="J40" i="1" s="1"/>
  <c r="L40" i="1" s="1"/>
  <c r="J39" i="1"/>
  <c r="L39" i="1" s="1"/>
  <c r="I39" i="1"/>
  <c r="G39" i="1"/>
  <c r="E39" i="1"/>
  <c r="K38" i="1"/>
  <c r="J38" i="1"/>
  <c r="M38" i="1" s="1"/>
  <c r="R38" i="1" s="1"/>
  <c r="E38" i="1"/>
  <c r="M37" i="1"/>
  <c r="R37" i="1" s="1"/>
  <c r="K37" i="1"/>
  <c r="J37" i="1"/>
  <c r="N37" i="1" s="1"/>
  <c r="I37" i="1"/>
  <c r="H37" i="1" s="1"/>
  <c r="G37" i="1"/>
  <c r="F37" i="1"/>
  <c r="E37" i="1"/>
  <c r="I36" i="1"/>
  <c r="G36" i="1"/>
  <c r="E36" i="1"/>
  <c r="J36" i="1" s="1"/>
  <c r="L36" i="1" s="1"/>
  <c r="J35" i="1"/>
  <c r="L35" i="1" s="1"/>
  <c r="I35" i="1"/>
  <c r="G35" i="1"/>
  <c r="E35" i="1"/>
  <c r="I34" i="1"/>
  <c r="F34" i="1"/>
  <c r="C34" i="1"/>
  <c r="G34" i="1" s="1"/>
  <c r="I33" i="1"/>
  <c r="G33" i="1"/>
  <c r="M33" i="1" s="1"/>
  <c r="R33" i="1" s="1"/>
  <c r="E33" i="1"/>
  <c r="J33" i="1" s="1"/>
  <c r="N33" i="1" s="1"/>
  <c r="J32" i="1"/>
  <c r="I32" i="1"/>
  <c r="M32" i="1" s="1"/>
  <c r="R32" i="1" s="1"/>
  <c r="G32" i="1"/>
  <c r="K32" i="1" s="1"/>
  <c r="F32" i="1"/>
  <c r="E32" i="1"/>
  <c r="I31" i="1"/>
  <c r="G31" i="1"/>
  <c r="F31" i="1"/>
  <c r="E31" i="1"/>
  <c r="J31" i="1" s="1"/>
  <c r="M31" i="1" s="1"/>
  <c r="R31" i="1" s="1"/>
  <c r="I30" i="1"/>
  <c r="G30" i="1"/>
  <c r="K30" i="1" s="1"/>
  <c r="Q30" i="1" s="1"/>
  <c r="E30" i="1"/>
  <c r="J30" i="1" s="1"/>
  <c r="L30" i="1" s="1"/>
  <c r="J29" i="1"/>
  <c r="N29" i="1" s="1"/>
  <c r="I29" i="1"/>
  <c r="H29" i="1" s="1"/>
  <c r="K29" i="1" s="1"/>
  <c r="G29" i="1"/>
  <c r="F29" i="1"/>
  <c r="B29" i="1"/>
  <c r="E29" i="1" s="1"/>
  <c r="I28" i="1"/>
  <c r="G28" i="1"/>
  <c r="M28" i="1" s="1"/>
  <c r="R28" i="1" s="1"/>
  <c r="E28" i="1"/>
  <c r="J28" i="1" s="1"/>
  <c r="L28" i="1" s="1"/>
  <c r="I27" i="1"/>
  <c r="G27" i="1"/>
  <c r="E27" i="1"/>
  <c r="J27" i="1" s="1"/>
  <c r="K26" i="1"/>
  <c r="J26" i="1"/>
  <c r="L26" i="1" s="1"/>
  <c r="I26" i="1"/>
  <c r="G26" i="1"/>
  <c r="E26" i="1"/>
  <c r="M25" i="1"/>
  <c r="K25" i="1"/>
  <c r="Q25" i="1" s="1"/>
  <c r="I25" i="1"/>
  <c r="H25" i="1" s="1"/>
  <c r="G25" i="1"/>
  <c r="E25" i="1"/>
  <c r="J25" i="1" s="1"/>
  <c r="I24" i="1"/>
  <c r="M24" i="1" s="1"/>
  <c r="R24" i="1" s="1"/>
  <c r="G24" i="1"/>
  <c r="K24" i="1" s="1"/>
  <c r="E24" i="1"/>
  <c r="J24" i="1" s="1"/>
  <c r="J23" i="1"/>
  <c r="L23" i="1" s="1"/>
  <c r="I23" i="1"/>
  <c r="G23" i="1"/>
  <c r="K23" i="1" s="1"/>
  <c r="E23" i="1"/>
  <c r="J22" i="1"/>
  <c r="L22" i="1" s="1"/>
  <c r="I22" i="1"/>
  <c r="G22" i="1"/>
  <c r="M22" i="1" s="1"/>
  <c r="R22" i="1" s="1"/>
  <c r="E22" i="1"/>
  <c r="J21" i="1"/>
  <c r="N21" i="1" s="1"/>
  <c r="I21" i="1"/>
  <c r="G21" i="1"/>
  <c r="H21" i="1" s="1"/>
  <c r="K21" i="1" s="1"/>
  <c r="Q21" i="1" s="1"/>
  <c r="F21" i="1"/>
  <c r="E21" i="1"/>
  <c r="J20" i="1"/>
  <c r="L20" i="1" s="1"/>
  <c r="I20" i="1"/>
  <c r="G20" i="1"/>
  <c r="K20" i="1" s="1"/>
  <c r="E20" i="1"/>
  <c r="J19" i="1"/>
  <c r="L19" i="1" s="1"/>
  <c r="I19" i="1"/>
  <c r="G19" i="1"/>
  <c r="M19" i="1" s="1"/>
  <c r="R19" i="1" s="1"/>
  <c r="E19" i="1"/>
  <c r="I18" i="1"/>
  <c r="G18" i="1"/>
  <c r="E18" i="1"/>
  <c r="J18" i="1" s="1"/>
  <c r="J17" i="1"/>
  <c r="N17" i="1" s="1"/>
  <c r="I17" i="1"/>
  <c r="H17" i="1"/>
  <c r="K17" i="1" s="1"/>
  <c r="Q17" i="1" s="1"/>
  <c r="G17" i="1"/>
  <c r="M17" i="1" s="1"/>
  <c r="R17" i="1" s="1"/>
  <c r="F17" i="1"/>
  <c r="E17" i="1"/>
  <c r="J16" i="1"/>
  <c r="M16" i="1" s="1"/>
  <c r="R16" i="1" s="1"/>
  <c r="E16" i="1"/>
  <c r="G15" i="1"/>
  <c r="F15" i="1"/>
  <c r="D15" i="1"/>
  <c r="C15" i="1"/>
  <c r="I15" i="1" s="1"/>
  <c r="B15" i="1"/>
  <c r="J14" i="1"/>
  <c r="I14" i="1"/>
  <c r="M14" i="1" s="1"/>
  <c r="R14" i="1" s="1"/>
  <c r="G14" i="1"/>
  <c r="K14" i="1" s="1"/>
  <c r="C14" i="1"/>
  <c r="E14" i="1" s="1"/>
  <c r="N13" i="1"/>
  <c r="K13" i="1"/>
  <c r="Q13" i="1" s="1"/>
  <c r="I13" i="1"/>
  <c r="H13" i="1" s="1"/>
  <c r="G13" i="1"/>
  <c r="F13" i="1"/>
  <c r="M13" i="1" s="1"/>
  <c r="R13" i="1" s="1"/>
  <c r="E13" i="1"/>
  <c r="J13" i="1" s="1"/>
  <c r="J12" i="1"/>
  <c r="L12" i="1" s="1"/>
  <c r="I12" i="1"/>
  <c r="G12" i="1"/>
  <c r="K12" i="1" s="1"/>
  <c r="F12" i="1"/>
  <c r="C12" i="1"/>
  <c r="E12" i="1" s="1"/>
  <c r="M11" i="1"/>
  <c r="R11" i="1" s="1"/>
  <c r="L11" i="1"/>
  <c r="K11" i="1"/>
  <c r="Q11" i="1" s="1"/>
  <c r="I11" i="1"/>
  <c r="G11" i="1"/>
  <c r="F11" i="1"/>
  <c r="E11" i="1"/>
  <c r="J11" i="1" s="1"/>
  <c r="D11" i="1"/>
  <c r="J10" i="1"/>
  <c r="I10" i="1"/>
  <c r="M10" i="1" s="1"/>
  <c r="R10" i="1" s="1"/>
  <c r="G10" i="1"/>
  <c r="K10" i="1" s="1"/>
  <c r="F10" i="1"/>
  <c r="E10" i="1"/>
  <c r="J9" i="1"/>
  <c r="N9" i="1" s="1"/>
  <c r="I9" i="1"/>
  <c r="H9" i="1"/>
  <c r="G9" i="1"/>
  <c r="F9" i="1"/>
  <c r="E9" i="1"/>
  <c r="L8" i="1"/>
  <c r="I8" i="1"/>
  <c r="G8" i="1"/>
  <c r="F8" i="1"/>
  <c r="E8" i="1"/>
  <c r="J8" i="1" s="1"/>
  <c r="K7" i="1"/>
  <c r="J7" i="1"/>
  <c r="L7" i="1" s="1"/>
  <c r="I7" i="1"/>
  <c r="M7" i="1" s="1"/>
  <c r="R7" i="1" s="1"/>
  <c r="G7" i="1"/>
  <c r="F7" i="1"/>
  <c r="E7" i="1"/>
  <c r="M6" i="1"/>
  <c r="R6" i="1" s="1"/>
  <c r="I6" i="1"/>
  <c r="G6" i="1"/>
  <c r="E6" i="1"/>
  <c r="J6" i="1" s="1"/>
  <c r="L6" i="1" s="1"/>
  <c r="J5" i="1"/>
  <c r="I5" i="1"/>
  <c r="G5" i="1"/>
  <c r="M5" i="1" s="1"/>
  <c r="F5" i="1"/>
  <c r="E5" i="1"/>
  <c r="J4" i="1"/>
  <c r="L4" i="1" s="1"/>
  <c r="I4" i="1"/>
  <c r="G4" i="1"/>
  <c r="K4" i="1" s="1"/>
  <c r="F4" i="1"/>
  <c r="E4" i="1"/>
  <c r="I3" i="1"/>
  <c r="M3" i="1" s="1"/>
  <c r="R3" i="1" s="1"/>
  <c r="G3" i="1"/>
  <c r="K3" i="1" s="1"/>
  <c r="F3" i="1"/>
  <c r="E3" i="1"/>
  <c r="J3" i="1" s="1"/>
  <c r="K2" i="1"/>
  <c r="J2" i="1"/>
  <c r="L2" i="1" s="1"/>
  <c r="P2" i="1" s="1"/>
  <c r="I2" i="1"/>
  <c r="M2" i="1" s="1"/>
  <c r="R2" i="1" s="1"/>
  <c r="G2" i="1"/>
  <c r="F2" i="1"/>
  <c r="E2" i="1"/>
  <c r="Q26" i="1" l="1"/>
  <c r="Q23" i="1"/>
  <c r="P23" i="1"/>
  <c r="L27" i="1"/>
  <c r="M27" i="1"/>
  <c r="R27" i="1" s="1"/>
  <c r="Q29" i="1"/>
  <c r="Q4" i="1"/>
  <c r="P4" i="1"/>
  <c r="M18" i="1"/>
  <c r="R18" i="1" s="1"/>
  <c r="L18" i="1"/>
  <c r="Q20" i="1"/>
  <c r="P20" i="1"/>
  <c r="M35" i="1"/>
  <c r="R35" i="1" s="1"/>
  <c r="Q37" i="1"/>
  <c r="P37" i="1"/>
  <c r="M39" i="1"/>
  <c r="R39" i="1" s="1"/>
  <c r="Q41" i="1"/>
  <c r="P41" i="1"/>
  <c r="N45" i="1"/>
  <c r="P45" i="1" s="1"/>
  <c r="M45" i="1"/>
  <c r="Q48" i="1"/>
  <c r="P48" i="1"/>
  <c r="P7" i="1"/>
  <c r="Q2" i="1"/>
  <c r="K9" i="1"/>
  <c r="L10" i="1"/>
  <c r="P10" i="1" s="1"/>
  <c r="L14" i="1"/>
  <c r="Q14" i="1" s="1"/>
  <c r="K16" i="1"/>
  <c r="M20" i="1"/>
  <c r="R20" i="1" s="1"/>
  <c r="M23" i="1"/>
  <c r="R23" i="1" s="1"/>
  <c r="L24" i="1"/>
  <c r="Q24" i="1" s="1"/>
  <c r="H33" i="1"/>
  <c r="K33" i="1" s="1"/>
  <c r="K43" i="1"/>
  <c r="L46" i="1"/>
  <c r="P46" i="1" s="1"/>
  <c r="M9" i="1"/>
  <c r="R9" i="1" s="1"/>
  <c r="L16" i="1"/>
  <c r="P24" i="1"/>
  <c r="N25" i="1"/>
  <c r="R25" i="1" s="1"/>
  <c r="P47" i="1"/>
  <c r="H5" i="1"/>
  <c r="K5" i="1" s="1"/>
  <c r="M12" i="1"/>
  <c r="R12" i="1" s="1"/>
  <c r="K19" i="1"/>
  <c r="M21" i="1"/>
  <c r="R21" i="1" s="1"/>
  <c r="K22" i="1"/>
  <c r="P25" i="1"/>
  <c r="M29" i="1"/>
  <c r="R29" i="1" s="1"/>
  <c r="P38" i="1"/>
  <c r="L43" i="1"/>
  <c r="P44" i="1"/>
  <c r="K18" i="1"/>
  <c r="Q12" i="1"/>
  <c r="P17" i="1"/>
  <c r="K27" i="1"/>
  <c r="M30" i="1"/>
  <c r="R30" i="1" s="1"/>
  <c r="K31" i="1"/>
  <c r="L32" i="1"/>
  <c r="Q32" i="1" s="1"/>
  <c r="K36" i="1"/>
  <c r="L38" i="1"/>
  <c r="Q38" i="1" s="1"/>
  <c r="K40" i="1"/>
  <c r="M42" i="1"/>
  <c r="R42" i="1" s="1"/>
  <c r="Q46" i="1"/>
  <c r="K49" i="1"/>
  <c r="Q7" i="1"/>
  <c r="K6" i="1"/>
  <c r="Q10" i="1"/>
  <c r="L3" i="1"/>
  <c r="P3" i="1" s="1"/>
  <c r="M4" i="1"/>
  <c r="R4" i="1" s="1"/>
  <c r="N5" i="1"/>
  <c r="R5" i="1" s="1"/>
  <c r="K8" i="1"/>
  <c r="P11" i="1"/>
  <c r="P13" i="1"/>
  <c r="E15" i="1"/>
  <c r="J15" i="1" s="1"/>
  <c r="M15" i="1" s="1"/>
  <c r="R15" i="1" s="1"/>
  <c r="P21" i="1"/>
  <c r="K28" i="1"/>
  <c r="L31" i="1"/>
  <c r="P42" i="1"/>
  <c r="H49" i="1"/>
  <c r="Q45" i="1"/>
  <c r="M8" i="1"/>
  <c r="R8" i="1" s="1"/>
  <c r="M26" i="1"/>
  <c r="R26" i="1" s="1"/>
  <c r="K35" i="1"/>
  <c r="M36" i="1"/>
  <c r="R36" i="1" s="1"/>
  <c r="K39" i="1"/>
  <c r="M40" i="1"/>
  <c r="R40" i="1" s="1"/>
  <c r="M49" i="1"/>
  <c r="R49" i="1" s="1"/>
  <c r="E34" i="1"/>
  <c r="J34" i="1" s="1"/>
  <c r="L34" i="1" s="1"/>
  <c r="P39" i="1" l="1"/>
  <c r="Q39" i="1"/>
  <c r="Q5" i="1"/>
  <c r="P5" i="1"/>
  <c r="P26" i="1"/>
  <c r="Q31" i="1"/>
  <c r="P31" i="1"/>
  <c r="Q16" i="1"/>
  <c r="P16" i="1"/>
  <c r="R45" i="1"/>
  <c r="Q3" i="1"/>
  <c r="P27" i="1"/>
  <c r="Q27" i="1"/>
  <c r="M34" i="1"/>
  <c r="R34" i="1" s="1"/>
  <c r="P35" i="1"/>
  <c r="Q35" i="1"/>
  <c r="P30" i="1"/>
  <c r="Q33" i="1"/>
  <c r="P33" i="1"/>
  <c r="Q9" i="1"/>
  <c r="P9" i="1"/>
  <c r="K34" i="1"/>
  <c r="Q28" i="1"/>
  <c r="P28" i="1"/>
  <c r="Q40" i="1"/>
  <c r="P40" i="1"/>
  <c r="Q49" i="1"/>
  <c r="P49" i="1"/>
  <c r="Q18" i="1"/>
  <c r="P18" i="1"/>
  <c r="Q22" i="1"/>
  <c r="P22" i="1"/>
  <c r="P14" i="1"/>
  <c r="P29" i="1"/>
  <c r="P32" i="1"/>
  <c r="P8" i="1"/>
  <c r="Q8" i="1"/>
  <c r="Q43" i="1"/>
  <c r="P43" i="1"/>
  <c r="L15" i="1"/>
  <c r="K15" i="1"/>
  <c r="P6" i="1"/>
  <c r="Q6" i="1"/>
  <c r="Q36" i="1"/>
  <c r="P36" i="1"/>
  <c r="P12" i="1"/>
  <c r="Q19" i="1"/>
  <c r="P19" i="1"/>
  <c r="Q34" i="1" l="1"/>
  <c r="P34" i="1"/>
  <c r="Q15" i="1"/>
  <c r="P15" i="1"/>
</calcChain>
</file>

<file path=xl/sharedStrings.xml><?xml version="1.0" encoding="utf-8"?>
<sst xmlns="http://schemas.openxmlformats.org/spreadsheetml/2006/main" count="65" uniqueCount="65">
  <si>
    <t>sample and files (from polar integration)</t>
  </si>
  <si>
    <t>frames initial</t>
  </si>
  <si>
    <t xml:space="preserve">frames cut top </t>
  </si>
  <si>
    <t>frames cut bottom</t>
  </si>
  <si>
    <t>frames final</t>
  </si>
  <si>
    <t>edge frame start</t>
  </si>
  <si>
    <t>edge 1 frame end</t>
  </si>
  <si>
    <t xml:space="preserve">in between </t>
  </si>
  <si>
    <t xml:space="preserve">edge 2 start </t>
  </si>
  <si>
    <t>edge 2 end</t>
  </si>
  <si>
    <t>skin estimate 1</t>
  </si>
  <si>
    <t>skin estimate 2</t>
  </si>
  <si>
    <t xml:space="preserve">core estimate 1 </t>
  </si>
  <si>
    <t>core estimate 2</t>
  </si>
  <si>
    <t>core estimate 3</t>
  </si>
  <si>
    <t>Total skin</t>
  </si>
  <si>
    <t>Total core</t>
  </si>
  <si>
    <t>462 (2)</t>
  </si>
  <si>
    <t>510 (2)</t>
  </si>
  <si>
    <t>503 (2)</t>
  </si>
  <si>
    <t>496 (2)</t>
  </si>
  <si>
    <t>442 (3)</t>
  </si>
  <si>
    <t>505 (3)</t>
  </si>
  <si>
    <t>499 (3)</t>
  </si>
  <si>
    <t>472 (3)</t>
  </si>
  <si>
    <t>453 (4)</t>
  </si>
  <si>
    <t>508 (4)</t>
  </si>
  <si>
    <t>501 (4)</t>
  </si>
  <si>
    <t>484 (4)</t>
  </si>
  <si>
    <t>639 (5)</t>
  </si>
  <si>
    <t>650 (5)</t>
  </si>
  <si>
    <t>661 (5)</t>
  </si>
  <si>
    <t>685 (5)</t>
  </si>
  <si>
    <t>514 (8)</t>
  </si>
  <si>
    <t>523 (8)</t>
  </si>
  <si>
    <t>532 (8)</t>
  </si>
  <si>
    <t>542 (8)</t>
  </si>
  <si>
    <t>517 (9)</t>
  </si>
  <si>
    <t>525 (9)</t>
  </si>
  <si>
    <t>534 (9)</t>
  </si>
  <si>
    <t>546 (9)</t>
  </si>
  <si>
    <t>520 (10)</t>
  </si>
  <si>
    <t>530 (10)</t>
  </si>
  <si>
    <t>536(10)</t>
  </si>
  <si>
    <t>553 (10)</t>
  </si>
  <si>
    <t>584 (11)</t>
  </si>
  <si>
    <t>602 (11)</t>
  </si>
  <si>
    <t>614 (11)</t>
  </si>
  <si>
    <t>560(11)</t>
  </si>
  <si>
    <t>588 (12)</t>
  </si>
  <si>
    <t>607(12)</t>
  </si>
  <si>
    <t>617 (12)</t>
  </si>
  <si>
    <t>565 (12)</t>
  </si>
  <si>
    <t>642 (6)</t>
  </si>
  <si>
    <t>654 (6)</t>
  </si>
  <si>
    <t>666 (6)</t>
  </si>
  <si>
    <t>689 (6)</t>
  </si>
  <si>
    <t>635 (7)</t>
  </si>
  <si>
    <t>646 (7)</t>
  </si>
  <si>
    <t>657 (7)</t>
  </si>
  <si>
    <t>672 (7)</t>
  </si>
  <si>
    <t>596 (14)</t>
  </si>
  <si>
    <t>610 (14)</t>
  </si>
  <si>
    <t>631 (14)</t>
  </si>
  <si>
    <t>577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</si>
</sst>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F8D4-091B-42E8-9AD6-D047739F10A0}">
  <dimension ref="A1:R49"/>
  <sheetViews>
    <sheetView tabSelected="1" workbookViewId="0">
      <selection activeCell="Y9" sqref="Y9"/>
    </sheetView>
  </sheetViews>
  <sheetFormatPr defaultRowHeight="15" x14ac:dyDescent="0.25"/>
  <sheetData>
    <row r="1" spans="1:1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</row>
    <row r="2" spans="1:18" x14ac:dyDescent="0.25">
      <c r="A2" t="s">
        <v>17</v>
      </c>
      <c r="B2">
        <v>100</v>
      </c>
      <c r="C2">
        <v>10</v>
      </c>
      <c r="D2">
        <v>3</v>
      </c>
      <c r="E2">
        <f t="shared" ref="E2:E33" si="0">B2-SUM(C2:D2)</f>
        <v>87</v>
      </c>
      <c r="F2">
        <f>0</f>
        <v>0</v>
      </c>
      <c r="G2">
        <f>36-C2</f>
        <v>26</v>
      </c>
      <c r="I2">
        <f>71-C2</f>
        <v>61</v>
      </c>
      <c r="J2">
        <f>100-(SUM(C2:D2))</f>
        <v>87</v>
      </c>
      <c r="K2">
        <f>(G2-F2)/E2</f>
        <v>0.2988505747126437</v>
      </c>
      <c r="L2">
        <f>(J2-I2)/E2</f>
        <v>0.2988505747126437</v>
      </c>
      <c r="M2">
        <f>(I2-G2)/E2</f>
        <v>0.40229885057471265</v>
      </c>
      <c r="P2">
        <f>SUM($K2:$N2)</f>
        <v>1</v>
      </c>
      <c r="Q2">
        <f>SUM($K2:$L2)</f>
        <v>0.5977011494252874</v>
      </c>
      <c r="R2">
        <f>SUM($M2:$N2)</f>
        <v>0.40229885057471265</v>
      </c>
    </row>
    <row r="3" spans="1:18" x14ac:dyDescent="0.25">
      <c r="A3" t="s">
        <v>18</v>
      </c>
      <c r="B3">
        <v>100</v>
      </c>
      <c r="C3">
        <v>0</v>
      </c>
      <c r="D3">
        <v>10</v>
      </c>
      <c r="E3">
        <f t="shared" si="0"/>
        <v>90</v>
      </c>
      <c r="F3">
        <f>0</f>
        <v>0</v>
      </c>
      <c r="G3">
        <f>28-C3</f>
        <v>28</v>
      </c>
      <c r="I3">
        <f>65-C3</f>
        <v>65</v>
      </c>
      <c r="J3">
        <f t="shared" ref="J3:J49" si="1">E3</f>
        <v>90</v>
      </c>
      <c r="K3">
        <f>(G3-F3)/E3</f>
        <v>0.31111111111111112</v>
      </c>
      <c r="L3">
        <f>(J3-I3)/E3</f>
        <v>0.27777777777777779</v>
      </c>
      <c r="M3">
        <f>(I3-G3)/E3</f>
        <v>0.41111111111111109</v>
      </c>
      <c r="P3">
        <f t="shared" ref="P3:P48" si="2">SUM($K3:$N3)</f>
        <v>1</v>
      </c>
      <c r="Q3">
        <f t="shared" ref="Q3:Q48" si="3">SUM($K3:$L3)</f>
        <v>0.58888888888888891</v>
      </c>
      <c r="R3">
        <f t="shared" ref="R3:R48" si="4">SUM($M3:$N3)</f>
        <v>0.41111111111111109</v>
      </c>
    </row>
    <row r="4" spans="1:18" x14ac:dyDescent="0.25">
      <c r="A4" t="s">
        <v>19</v>
      </c>
      <c r="B4">
        <v>100</v>
      </c>
      <c r="C4">
        <v>10</v>
      </c>
      <c r="D4">
        <v>3</v>
      </c>
      <c r="E4">
        <f t="shared" si="0"/>
        <v>87</v>
      </c>
      <c r="F4">
        <f>0</f>
        <v>0</v>
      </c>
      <c r="G4">
        <f>41-C4</f>
        <v>31</v>
      </c>
      <c r="I4">
        <f>75-C4</f>
        <v>65</v>
      </c>
      <c r="J4">
        <f t="shared" si="1"/>
        <v>87</v>
      </c>
      <c r="K4">
        <f>(G4-F4)/E4</f>
        <v>0.35632183908045978</v>
      </c>
      <c r="L4">
        <f>(J4-I4)/E4</f>
        <v>0.25287356321839083</v>
      </c>
      <c r="M4">
        <f>(I4-G4)/E4</f>
        <v>0.39080459770114945</v>
      </c>
      <c r="P4">
        <f>SUM($K4:$N4)</f>
        <v>1</v>
      </c>
      <c r="Q4">
        <f t="shared" si="3"/>
        <v>0.60919540229885061</v>
      </c>
      <c r="R4">
        <f t="shared" si="4"/>
        <v>0.39080459770114945</v>
      </c>
    </row>
    <row r="5" spans="1:18" x14ac:dyDescent="0.25">
      <c r="A5" s="2" t="s">
        <v>20</v>
      </c>
      <c r="B5" s="2">
        <v>100</v>
      </c>
      <c r="C5" s="2">
        <v>7</v>
      </c>
      <c r="D5" s="2">
        <v>7</v>
      </c>
      <c r="E5" s="2">
        <f t="shared" si="0"/>
        <v>86</v>
      </c>
      <c r="F5" s="2">
        <f>0</f>
        <v>0</v>
      </c>
      <c r="G5" s="2">
        <f>37-C5</f>
        <v>30</v>
      </c>
      <c r="H5" s="2">
        <f>I5-G5</f>
        <v>32</v>
      </c>
      <c r="I5" s="2">
        <f>69-C5</f>
        <v>62</v>
      </c>
      <c r="J5" s="2">
        <f t="shared" si="1"/>
        <v>86</v>
      </c>
      <c r="K5" s="2">
        <f xml:space="preserve"> H5/E5</f>
        <v>0.37209302325581395</v>
      </c>
      <c r="L5" s="2"/>
      <c r="M5" s="2">
        <f xml:space="preserve"> (G5-F5)/E5</f>
        <v>0.34883720930232559</v>
      </c>
      <c r="N5" s="2">
        <f>(J5-I5)/E5</f>
        <v>0.27906976744186046</v>
      </c>
      <c r="P5">
        <f t="shared" si="2"/>
        <v>1</v>
      </c>
      <c r="Q5">
        <f t="shared" si="3"/>
        <v>0.37209302325581395</v>
      </c>
      <c r="R5">
        <f t="shared" si="4"/>
        <v>0.62790697674418605</v>
      </c>
    </row>
    <row r="6" spans="1:18" x14ac:dyDescent="0.25">
      <c r="A6" t="s">
        <v>21</v>
      </c>
      <c r="B6">
        <v>100</v>
      </c>
      <c r="C6">
        <v>5</v>
      </c>
      <c r="D6">
        <v>7</v>
      </c>
      <c r="E6">
        <f t="shared" si="0"/>
        <v>88</v>
      </c>
      <c r="F6">
        <v>0</v>
      </c>
      <c r="G6">
        <f>24-C6</f>
        <v>19</v>
      </c>
      <c r="I6">
        <f>74-C6</f>
        <v>69</v>
      </c>
      <c r="J6">
        <f t="shared" si="1"/>
        <v>88</v>
      </c>
      <c r="K6">
        <f>(G6-F6)/E6</f>
        <v>0.21590909090909091</v>
      </c>
      <c r="L6">
        <f>(J6-I6)/E6</f>
        <v>0.21590909090909091</v>
      </c>
      <c r="M6">
        <f>(I6-G6)/E6</f>
        <v>0.56818181818181823</v>
      </c>
      <c r="P6">
        <f t="shared" si="2"/>
        <v>1</v>
      </c>
      <c r="Q6">
        <f t="shared" si="3"/>
        <v>0.43181818181818182</v>
      </c>
      <c r="R6">
        <f t="shared" si="4"/>
        <v>0.56818181818181823</v>
      </c>
    </row>
    <row r="7" spans="1:18" x14ac:dyDescent="0.25">
      <c r="A7" t="s">
        <v>22</v>
      </c>
      <c r="B7">
        <v>100</v>
      </c>
      <c r="C7">
        <v>5</v>
      </c>
      <c r="D7">
        <v>5</v>
      </c>
      <c r="E7">
        <f t="shared" si="0"/>
        <v>90</v>
      </c>
      <c r="F7">
        <f>0</f>
        <v>0</v>
      </c>
      <c r="G7">
        <f>34-C7</f>
        <v>29</v>
      </c>
      <c r="I7">
        <f>68-C7</f>
        <v>63</v>
      </c>
      <c r="J7">
        <f t="shared" si="1"/>
        <v>90</v>
      </c>
      <c r="K7">
        <f>(G7-F7)/E7</f>
        <v>0.32222222222222224</v>
      </c>
      <c r="L7">
        <f>(J7-I7)/E7</f>
        <v>0.3</v>
      </c>
      <c r="M7">
        <f>(I7-G7)/E7</f>
        <v>0.37777777777777777</v>
      </c>
      <c r="P7">
        <f t="shared" si="2"/>
        <v>1</v>
      </c>
      <c r="Q7">
        <f t="shared" si="3"/>
        <v>0.62222222222222223</v>
      </c>
      <c r="R7">
        <f t="shared" si="4"/>
        <v>0.37777777777777777</v>
      </c>
    </row>
    <row r="8" spans="1:18" x14ac:dyDescent="0.25">
      <c r="A8" t="s">
        <v>23</v>
      </c>
      <c r="B8">
        <v>100</v>
      </c>
      <c r="C8">
        <v>5</v>
      </c>
      <c r="D8">
        <v>6</v>
      </c>
      <c r="E8">
        <f t="shared" si="0"/>
        <v>89</v>
      </c>
      <c r="F8">
        <f>0</f>
        <v>0</v>
      </c>
      <c r="G8">
        <f>36-C8</f>
        <v>31</v>
      </c>
      <c r="I8">
        <f>66-C8</f>
        <v>61</v>
      </c>
      <c r="J8">
        <f t="shared" si="1"/>
        <v>89</v>
      </c>
      <c r="K8">
        <f>(G8-F8)/E8</f>
        <v>0.34831460674157305</v>
      </c>
      <c r="L8">
        <f>(J8-I8)/E8</f>
        <v>0.3146067415730337</v>
      </c>
      <c r="M8">
        <f>(I8-G8)/E8</f>
        <v>0.33707865168539325</v>
      </c>
      <c r="P8">
        <f t="shared" si="2"/>
        <v>1</v>
      </c>
      <c r="Q8">
        <f t="shared" si="3"/>
        <v>0.66292134831460681</v>
      </c>
      <c r="R8">
        <f t="shared" si="4"/>
        <v>0.33707865168539325</v>
      </c>
    </row>
    <row r="9" spans="1:18" x14ac:dyDescent="0.25">
      <c r="A9" s="2" t="s">
        <v>24</v>
      </c>
      <c r="B9" s="2">
        <v>100</v>
      </c>
      <c r="C9" s="2">
        <v>6</v>
      </c>
      <c r="D9" s="2">
        <v>12</v>
      </c>
      <c r="E9" s="2">
        <f t="shared" si="0"/>
        <v>82</v>
      </c>
      <c r="F9" s="2">
        <f>0</f>
        <v>0</v>
      </c>
      <c r="G9" s="2">
        <f>36-C9</f>
        <v>30</v>
      </c>
      <c r="H9" s="2">
        <f>I9-G9</f>
        <v>26</v>
      </c>
      <c r="I9" s="2">
        <f>62-C9</f>
        <v>56</v>
      </c>
      <c r="J9" s="2">
        <f t="shared" si="1"/>
        <v>82</v>
      </c>
      <c r="K9" s="2">
        <f>H9/J9</f>
        <v>0.31707317073170732</v>
      </c>
      <c r="L9" s="2"/>
      <c r="M9" s="2">
        <f>(G9-F9)/J9</f>
        <v>0.36585365853658536</v>
      </c>
      <c r="N9" s="2">
        <f>(J9-I9)/J9</f>
        <v>0.31707317073170732</v>
      </c>
      <c r="P9">
        <f t="shared" si="2"/>
        <v>1</v>
      </c>
      <c r="Q9">
        <f t="shared" si="3"/>
        <v>0.31707317073170732</v>
      </c>
      <c r="R9">
        <f t="shared" si="4"/>
        <v>0.68292682926829262</v>
      </c>
    </row>
    <row r="10" spans="1:18" x14ac:dyDescent="0.25">
      <c r="A10" t="s">
        <v>25</v>
      </c>
      <c r="B10">
        <v>100</v>
      </c>
      <c r="C10">
        <v>5</v>
      </c>
      <c r="D10">
        <v>6</v>
      </c>
      <c r="E10">
        <f t="shared" si="0"/>
        <v>89</v>
      </c>
      <c r="F10">
        <f>0</f>
        <v>0</v>
      </c>
      <c r="G10">
        <f>23-C10</f>
        <v>18</v>
      </c>
      <c r="I10">
        <f>77-C10</f>
        <v>72</v>
      </c>
      <c r="J10">
        <f t="shared" si="1"/>
        <v>89</v>
      </c>
      <c r="K10">
        <f>(G10-F10)/J10</f>
        <v>0.20224719101123595</v>
      </c>
      <c r="L10">
        <f>(J10-I10)/E10</f>
        <v>0.19101123595505617</v>
      </c>
      <c r="M10">
        <f>(I10-G10)/J10</f>
        <v>0.6067415730337079</v>
      </c>
      <c r="P10">
        <f t="shared" si="2"/>
        <v>1</v>
      </c>
      <c r="Q10">
        <f t="shared" si="3"/>
        <v>0.3932584269662921</v>
      </c>
      <c r="R10">
        <f t="shared" si="4"/>
        <v>0.6067415730337079</v>
      </c>
    </row>
    <row r="11" spans="1:18" x14ac:dyDescent="0.25">
      <c r="A11" t="s">
        <v>26</v>
      </c>
      <c r="B11">
        <v>100</v>
      </c>
      <c r="C11">
        <v>6</v>
      </c>
      <c r="D11">
        <f>5</f>
        <v>5</v>
      </c>
      <c r="E11">
        <f t="shared" si="0"/>
        <v>89</v>
      </c>
      <c r="F11">
        <f>0</f>
        <v>0</v>
      </c>
      <c r="G11">
        <f>33-C11</f>
        <v>27</v>
      </c>
      <c r="I11">
        <f>68-C11</f>
        <v>62</v>
      </c>
      <c r="J11">
        <f t="shared" si="1"/>
        <v>89</v>
      </c>
      <c r="K11">
        <f>(G11-F11)/J11</f>
        <v>0.30337078651685395</v>
      </c>
      <c r="L11">
        <f>(J11-I11)/E11</f>
        <v>0.30337078651685395</v>
      </c>
      <c r="M11">
        <f>(I11-G11)/J11</f>
        <v>0.39325842696629215</v>
      </c>
      <c r="P11">
        <f t="shared" si="2"/>
        <v>1</v>
      </c>
      <c r="Q11">
        <f t="shared" si="3"/>
        <v>0.6067415730337079</v>
      </c>
      <c r="R11">
        <f t="shared" si="4"/>
        <v>0.39325842696629215</v>
      </c>
    </row>
    <row r="12" spans="1:18" x14ac:dyDescent="0.25">
      <c r="A12" t="s">
        <v>27</v>
      </c>
      <c r="B12">
        <v>100</v>
      </c>
      <c r="C12">
        <f>0</f>
        <v>0</v>
      </c>
      <c r="D12">
        <v>10</v>
      </c>
      <c r="E12">
        <f t="shared" si="0"/>
        <v>90</v>
      </c>
      <c r="F12">
        <f>0</f>
        <v>0</v>
      </c>
      <c r="G12">
        <f>33-C12</f>
        <v>33</v>
      </c>
      <c r="I12">
        <f>62-C12</f>
        <v>62</v>
      </c>
      <c r="J12">
        <f t="shared" si="1"/>
        <v>90</v>
      </c>
      <c r="K12">
        <f>(G12-F12)/J12</f>
        <v>0.36666666666666664</v>
      </c>
      <c r="L12">
        <f>(J12-I12)/E12</f>
        <v>0.31111111111111112</v>
      </c>
      <c r="M12">
        <f>(I12-G12)/J12</f>
        <v>0.32222222222222224</v>
      </c>
      <c r="P12">
        <f t="shared" si="2"/>
        <v>1</v>
      </c>
      <c r="Q12">
        <f t="shared" si="3"/>
        <v>0.67777777777777781</v>
      </c>
      <c r="R12">
        <f t="shared" si="4"/>
        <v>0.32222222222222224</v>
      </c>
    </row>
    <row r="13" spans="1:18" x14ac:dyDescent="0.25">
      <c r="A13" s="2" t="s">
        <v>28</v>
      </c>
      <c r="B13" s="2">
        <v>100</v>
      </c>
      <c r="C13" s="2">
        <v>5</v>
      </c>
      <c r="D13" s="2">
        <v>4</v>
      </c>
      <c r="E13" s="2">
        <f t="shared" si="0"/>
        <v>91</v>
      </c>
      <c r="F13" s="2">
        <f>0</f>
        <v>0</v>
      </c>
      <c r="G13" s="2">
        <f>41-C13</f>
        <v>36</v>
      </c>
      <c r="H13" s="2">
        <f>I13-G13</f>
        <v>20</v>
      </c>
      <c r="I13" s="2">
        <f>61-C13</f>
        <v>56</v>
      </c>
      <c r="J13" s="2">
        <f t="shared" si="1"/>
        <v>91</v>
      </c>
      <c r="K13" s="2">
        <f>H13/J13</f>
        <v>0.21978021978021978</v>
      </c>
      <c r="L13" s="2"/>
      <c r="M13" s="2">
        <f>(G13-F13)/J13</f>
        <v>0.39560439560439559</v>
      </c>
      <c r="N13" s="2">
        <f>(J13-I13)/J13</f>
        <v>0.38461538461538464</v>
      </c>
      <c r="P13">
        <f t="shared" si="2"/>
        <v>1</v>
      </c>
      <c r="Q13">
        <f t="shared" si="3"/>
        <v>0.21978021978021978</v>
      </c>
      <c r="R13">
        <f t="shared" si="4"/>
        <v>0.78021978021978022</v>
      </c>
    </row>
    <row r="14" spans="1:18" x14ac:dyDescent="0.25">
      <c r="A14" t="s">
        <v>29</v>
      </c>
      <c r="B14">
        <v>81</v>
      </c>
      <c r="C14">
        <f>16</f>
        <v>16</v>
      </c>
      <c r="D14">
        <v>15</v>
      </c>
      <c r="E14">
        <f t="shared" si="0"/>
        <v>50</v>
      </c>
      <c r="F14">
        <v>0</v>
      </c>
      <c r="G14">
        <f>30-C14</f>
        <v>14</v>
      </c>
      <c r="I14">
        <f>46-C14</f>
        <v>30</v>
      </c>
      <c r="J14">
        <f t="shared" si="1"/>
        <v>50</v>
      </c>
      <c r="K14">
        <f>(G14-F14)/J14</f>
        <v>0.28000000000000003</v>
      </c>
      <c r="L14">
        <f>(J14-I14)/J14</f>
        <v>0.4</v>
      </c>
      <c r="M14">
        <f>(I14-G14)/J14</f>
        <v>0.32</v>
      </c>
      <c r="P14">
        <f t="shared" si="2"/>
        <v>1</v>
      </c>
      <c r="Q14">
        <f t="shared" si="3"/>
        <v>0.68</v>
      </c>
      <c r="R14">
        <f t="shared" si="4"/>
        <v>0.32</v>
      </c>
    </row>
    <row r="15" spans="1:18" x14ac:dyDescent="0.25">
      <c r="A15" t="s">
        <v>30</v>
      </c>
      <c r="B15">
        <f>81</f>
        <v>81</v>
      </c>
      <c r="C15">
        <f>17</f>
        <v>17</v>
      </c>
      <c r="D15">
        <f>14</f>
        <v>14</v>
      </c>
      <c r="E15">
        <f t="shared" si="0"/>
        <v>50</v>
      </c>
      <c r="F15">
        <f>0</f>
        <v>0</v>
      </c>
      <c r="G15">
        <f>37-C15</f>
        <v>20</v>
      </c>
      <c r="I15">
        <f>42-C15</f>
        <v>25</v>
      </c>
      <c r="J15">
        <f t="shared" si="1"/>
        <v>50</v>
      </c>
      <c r="K15">
        <f>(G15-F15)/J15</f>
        <v>0.4</v>
      </c>
      <c r="L15">
        <f>(J15-I15)/J15</f>
        <v>0.5</v>
      </c>
      <c r="M15">
        <f>(I15-G15)/J15</f>
        <v>0.1</v>
      </c>
      <c r="P15">
        <f t="shared" si="2"/>
        <v>1</v>
      </c>
      <c r="Q15">
        <f t="shared" si="3"/>
        <v>0.9</v>
      </c>
      <c r="R15">
        <f t="shared" si="4"/>
        <v>0.1</v>
      </c>
    </row>
    <row r="16" spans="1:18" x14ac:dyDescent="0.25">
      <c r="A16" t="s">
        <v>31</v>
      </c>
      <c r="B16">
        <v>81</v>
      </c>
      <c r="C16">
        <v>18</v>
      </c>
      <c r="D16">
        <v>15</v>
      </c>
      <c r="E16">
        <f t="shared" si="0"/>
        <v>48</v>
      </c>
      <c r="F16">
        <v>0</v>
      </c>
      <c r="G16">
        <v>0</v>
      </c>
      <c r="I16">
        <v>0</v>
      </c>
      <c r="J16">
        <f t="shared" si="1"/>
        <v>48</v>
      </c>
      <c r="K16">
        <f>(G16-F16)/J16</f>
        <v>0</v>
      </c>
      <c r="L16">
        <f>(J16-I16)/J16</f>
        <v>1</v>
      </c>
      <c r="M16">
        <f>(I16-G16)/J16</f>
        <v>0</v>
      </c>
      <c r="P16">
        <f t="shared" si="2"/>
        <v>1</v>
      </c>
      <c r="Q16">
        <f t="shared" si="3"/>
        <v>1</v>
      </c>
      <c r="R16">
        <f t="shared" si="4"/>
        <v>0</v>
      </c>
    </row>
    <row r="17" spans="1:18" x14ac:dyDescent="0.25">
      <c r="A17" s="2" t="s">
        <v>32</v>
      </c>
      <c r="B17" s="2">
        <v>100</v>
      </c>
      <c r="C17" s="2">
        <v>13</v>
      </c>
      <c r="D17" s="2">
        <v>10</v>
      </c>
      <c r="E17" s="2">
        <f t="shared" si="0"/>
        <v>77</v>
      </c>
      <c r="F17" s="2">
        <f>0</f>
        <v>0</v>
      </c>
      <c r="G17" s="2">
        <f>37-C17</f>
        <v>24</v>
      </c>
      <c r="H17" s="2">
        <f>I17-G17</f>
        <v>36</v>
      </c>
      <c r="I17" s="2">
        <f>73-C17</f>
        <v>60</v>
      </c>
      <c r="J17" s="2">
        <f t="shared" si="1"/>
        <v>77</v>
      </c>
      <c r="K17" s="2">
        <f>H17/J17</f>
        <v>0.46753246753246752</v>
      </c>
      <c r="L17" s="2"/>
      <c r="M17" s="2">
        <f>(G17-F17)/J17</f>
        <v>0.31168831168831168</v>
      </c>
      <c r="N17" s="2">
        <f>(J17-I17)/J17</f>
        <v>0.22077922077922077</v>
      </c>
      <c r="P17">
        <f t="shared" si="2"/>
        <v>1</v>
      </c>
      <c r="Q17">
        <f t="shared" si="3"/>
        <v>0.46753246753246752</v>
      </c>
      <c r="R17">
        <f t="shared" si="4"/>
        <v>0.53246753246753242</v>
      </c>
    </row>
    <row r="18" spans="1:18" x14ac:dyDescent="0.25">
      <c r="A18" t="s">
        <v>33</v>
      </c>
      <c r="B18">
        <v>76</v>
      </c>
      <c r="C18">
        <v>0</v>
      </c>
      <c r="D18">
        <v>0</v>
      </c>
      <c r="E18">
        <f t="shared" si="0"/>
        <v>76</v>
      </c>
      <c r="F18">
        <v>0</v>
      </c>
      <c r="G18">
        <f>23-C18</f>
        <v>23</v>
      </c>
      <c r="I18">
        <f>50-C18</f>
        <v>50</v>
      </c>
      <c r="J18">
        <f t="shared" si="1"/>
        <v>76</v>
      </c>
      <c r="K18">
        <f>(G18-F18)/J18</f>
        <v>0.30263157894736842</v>
      </c>
      <c r="L18">
        <f>(J18-I18)/J18</f>
        <v>0.34210526315789475</v>
      </c>
      <c r="M18">
        <f>(I18-G18)/J18</f>
        <v>0.35526315789473684</v>
      </c>
      <c r="P18">
        <f t="shared" si="2"/>
        <v>1</v>
      </c>
      <c r="Q18">
        <f t="shared" si="3"/>
        <v>0.64473684210526316</v>
      </c>
      <c r="R18">
        <f t="shared" si="4"/>
        <v>0.35526315789473684</v>
      </c>
    </row>
    <row r="19" spans="1:18" x14ac:dyDescent="0.25">
      <c r="A19" t="s">
        <v>34</v>
      </c>
      <c r="B19">
        <v>72</v>
      </c>
      <c r="C19">
        <v>1</v>
      </c>
      <c r="D19">
        <v>5</v>
      </c>
      <c r="E19">
        <f t="shared" si="0"/>
        <v>66</v>
      </c>
      <c r="F19">
        <v>0</v>
      </c>
      <c r="G19">
        <f>24-C19</f>
        <v>23</v>
      </c>
      <c r="I19">
        <f>44-C19</f>
        <v>43</v>
      </c>
      <c r="J19">
        <f t="shared" si="1"/>
        <v>66</v>
      </c>
      <c r="K19">
        <f>(G19-F19)/J19</f>
        <v>0.34848484848484851</v>
      </c>
      <c r="L19">
        <f>(J19-I19)/J19</f>
        <v>0.34848484848484851</v>
      </c>
      <c r="M19">
        <f>(I19-G19)/J19</f>
        <v>0.30303030303030304</v>
      </c>
      <c r="P19">
        <f t="shared" si="2"/>
        <v>1</v>
      </c>
      <c r="Q19">
        <f t="shared" si="3"/>
        <v>0.69696969696969702</v>
      </c>
      <c r="R19">
        <f t="shared" si="4"/>
        <v>0.30303030303030304</v>
      </c>
    </row>
    <row r="20" spans="1:18" x14ac:dyDescent="0.25">
      <c r="A20" s="3" t="s">
        <v>35</v>
      </c>
      <c r="B20">
        <v>81</v>
      </c>
      <c r="C20">
        <v>10</v>
      </c>
      <c r="D20">
        <v>0</v>
      </c>
      <c r="E20">
        <f t="shared" si="0"/>
        <v>71</v>
      </c>
      <c r="F20">
        <v>0</v>
      </c>
      <c r="G20">
        <f>45-C20</f>
        <v>35</v>
      </c>
      <c r="I20">
        <f>48-C20</f>
        <v>38</v>
      </c>
      <c r="J20">
        <f t="shared" si="1"/>
        <v>71</v>
      </c>
      <c r="K20">
        <f>(G20-F20)/J20</f>
        <v>0.49295774647887325</v>
      </c>
      <c r="L20">
        <f>(J20-I20)/J20</f>
        <v>0.46478873239436619</v>
      </c>
      <c r="M20">
        <f>(I20-G20)/J20</f>
        <v>4.2253521126760563E-2</v>
      </c>
      <c r="P20">
        <f t="shared" si="2"/>
        <v>1</v>
      </c>
      <c r="Q20">
        <f t="shared" si="3"/>
        <v>0.95774647887323949</v>
      </c>
      <c r="R20">
        <f t="shared" si="4"/>
        <v>4.2253521126760563E-2</v>
      </c>
    </row>
    <row r="21" spans="1:18" x14ac:dyDescent="0.25">
      <c r="A21" s="2" t="s">
        <v>36</v>
      </c>
      <c r="B21" s="2">
        <v>81</v>
      </c>
      <c r="C21" s="2">
        <v>10</v>
      </c>
      <c r="D21" s="2">
        <v>6</v>
      </c>
      <c r="E21" s="2">
        <f t="shared" si="0"/>
        <v>65</v>
      </c>
      <c r="F21" s="2">
        <f>0</f>
        <v>0</v>
      </c>
      <c r="G21" s="2">
        <f>39-C21</f>
        <v>29</v>
      </c>
      <c r="H21" s="2">
        <f>I21-G21</f>
        <v>14</v>
      </c>
      <c r="I21" s="2">
        <f>53-C21</f>
        <v>43</v>
      </c>
      <c r="J21" s="2">
        <f t="shared" si="1"/>
        <v>65</v>
      </c>
      <c r="K21" s="2">
        <f>H21/J21</f>
        <v>0.2153846153846154</v>
      </c>
      <c r="L21" s="2"/>
      <c r="M21" s="2">
        <f>(G21-F21)/J21</f>
        <v>0.44615384615384618</v>
      </c>
      <c r="N21" s="2">
        <f>(J21-I21)/J21</f>
        <v>0.33846153846153848</v>
      </c>
      <c r="P21">
        <f t="shared" si="2"/>
        <v>1</v>
      </c>
      <c r="Q21">
        <f t="shared" si="3"/>
        <v>0.2153846153846154</v>
      </c>
      <c r="R21">
        <f t="shared" si="4"/>
        <v>0.78461538461538471</v>
      </c>
    </row>
    <row r="22" spans="1:18" x14ac:dyDescent="0.25">
      <c r="A22" t="s">
        <v>37</v>
      </c>
      <c r="B22">
        <v>73</v>
      </c>
      <c r="C22">
        <v>0</v>
      </c>
      <c r="D22">
        <v>0</v>
      </c>
      <c r="E22">
        <f t="shared" si="0"/>
        <v>73</v>
      </c>
      <c r="F22">
        <v>0</v>
      </c>
      <c r="G22">
        <f>14-C22</f>
        <v>14</v>
      </c>
      <c r="I22">
        <f>55 -C22</f>
        <v>55</v>
      </c>
      <c r="J22">
        <f t="shared" si="1"/>
        <v>73</v>
      </c>
      <c r="K22">
        <f>(G22-F22)/J22</f>
        <v>0.19178082191780821</v>
      </c>
      <c r="L22">
        <f>(J22-I22)/J22</f>
        <v>0.24657534246575341</v>
      </c>
      <c r="M22">
        <f>(I22-G22)/J22</f>
        <v>0.56164383561643838</v>
      </c>
      <c r="P22">
        <f t="shared" si="2"/>
        <v>1</v>
      </c>
      <c r="Q22">
        <f t="shared" si="3"/>
        <v>0.43835616438356162</v>
      </c>
      <c r="R22">
        <f t="shared" si="4"/>
        <v>0.56164383561643838</v>
      </c>
    </row>
    <row r="23" spans="1:18" x14ac:dyDescent="0.25">
      <c r="A23" s="3" t="s">
        <v>38</v>
      </c>
      <c r="B23">
        <v>81</v>
      </c>
      <c r="C23">
        <v>7</v>
      </c>
      <c r="D23">
        <v>8</v>
      </c>
      <c r="E23">
        <f t="shared" si="0"/>
        <v>66</v>
      </c>
      <c r="F23">
        <v>0</v>
      </c>
      <c r="G23">
        <f>24-C23</f>
        <v>17</v>
      </c>
      <c r="I23">
        <f>55-C23</f>
        <v>48</v>
      </c>
      <c r="J23">
        <f t="shared" si="1"/>
        <v>66</v>
      </c>
      <c r="K23">
        <f>(G23-F23)/J23</f>
        <v>0.25757575757575757</v>
      </c>
      <c r="L23">
        <f>(J23-I23)/J23</f>
        <v>0.27272727272727271</v>
      </c>
      <c r="M23">
        <f>(I23-G23)/J23</f>
        <v>0.46969696969696972</v>
      </c>
      <c r="P23">
        <f t="shared" si="2"/>
        <v>1</v>
      </c>
      <c r="Q23">
        <f t="shared" si="3"/>
        <v>0.53030303030303028</v>
      </c>
      <c r="R23">
        <f t="shared" si="4"/>
        <v>0.46969696969696972</v>
      </c>
    </row>
    <row r="24" spans="1:18" x14ac:dyDescent="0.25">
      <c r="A24" t="s">
        <v>39</v>
      </c>
      <c r="B24">
        <v>67</v>
      </c>
      <c r="C24">
        <v>0</v>
      </c>
      <c r="D24">
        <v>0</v>
      </c>
      <c r="E24">
        <f t="shared" si="0"/>
        <v>67</v>
      </c>
      <c r="F24">
        <v>0</v>
      </c>
      <c r="G24">
        <f>23-C24</f>
        <v>23</v>
      </c>
      <c r="I24">
        <f>40-C24</f>
        <v>40</v>
      </c>
      <c r="J24">
        <f t="shared" si="1"/>
        <v>67</v>
      </c>
      <c r="K24">
        <f>(G24-F24)/J24</f>
        <v>0.34328358208955223</v>
      </c>
      <c r="L24">
        <f>(J24-I24)/J24</f>
        <v>0.40298507462686567</v>
      </c>
      <c r="M24">
        <f>(I24-G24)/J24</f>
        <v>0.2537313432835821</v>
      </c>
      <c r="P24">
        <f t="shared" si="2"/>
        <v>1</v>
      </c>
      <c r="Q24">
        <f t="shared" si="3"/>
        <v>0.74626865671641784</v>
      </c>
      <c r="R24">
        <f t="shared" si="4"/>
        <v>0.2537313432835821</v>
      </c>
    </row>
    <row r="25" spans="1:18" x14ac:dyDescent="0.25">
      <c r="A25" s="3" t="s">
        <v>40</v>
      </c>
      <c r="B25" s="2">
        <v>81</v>
      </c>
      <c r="C25" s="2">
        <v>5</v>
      </c>
      <c r="D25" s="2">
        <v>6</v>
      </c>
      <c r="E25" s="2">
        <f t="shared" si="0"/>
        <v>70</v>
      </c>
      <c r="F25" s="2">
        <v>0</v>
      </c>
      <c r="G25" s="2">
        <f>29-C25</f>
        <v>24</v>
      </c>
      <c r="H25" s="2">
        <f>I25-G25</f>
        <v>15</v>
      </c>
      <c r="I25" s="2">
        <f>44-C25</f>
        <v>39</v>
      </c>
      <c r="J25" s="2">
        <f t="shared" si="1"/>
        <v>70</v>
      </c>
      <c r="K25" s="2">
        <f>H25/J25</f>
        <v>0.21428571428571427</v>
      </c>
      <c r="L25" s="2"/>
      <c r="M25" s="2">
        <f>(G25-F25)/J25</f>
        <v>0.34285714285714286</v>
      </c>
      <c r="N25" s="2">
        <f>(J25-I25)/J25</f>
        <v>0.44285714285714284</v>
      </c>
      <c r="P25">
        <f t="shared" si="2"/>
        <v>1</v>
      </c>
      <c r="Q25">
        <f t="shared" si="3"/>
        <v>0.21428571428571427</v>
      </c>
      <c r="R25">
        <f t="shared" si="4"/>
        <v>0.7857142857142857</v>
      </c>
    </row>
    <row r="26" spans="1:18" x14ac:dyDescent="0.25">
      <c r="A26" t="s">
        <v>41</v>
      </c>
      <c r="B26">
        <v>76</v>
      </c>
      <c r="C26">
        <v>0</v>
      </c>
      <c r="D26">
        <v>0</v>
      </c>
      <c r="E26">
        <f t="shared" si="0"/>
        <v>76</v>
      </c>
      <c r="F26">
        <v>0</v>
      </c>
      <c r="G26">
        <f>26-C26</f>
        <v>26</v>
      </c>
      <c r="I26">
        <f>56-C26</f>
        <v>56</v>
      </c>
      <c r="J26">
        <f t="shared" si="1"/>
        <v>76</v>
      </c>
      <c r="K26">
        <f>(G26-F26)/J26</f>
        <v>0.34210526315789475</v>
      </c>
      <c r="L26">
        <f>(J26-I26)/J26</f>
        <v>0.26315789473684209</v>
      </c>
      <c r="M26">
        <f>(I26-G26)/J26</f>
        <v>0.39473684210526316</v>
      </c>
      <c r="P26">
        <f t="shared" si="2"/>
        <v>1</v>
      </c>
      <c r="Q26">
        <f t="shared" si="3"/>
        <v>0.60526315789473684</v>
      </c>
      <c r="R26">
        <f t="shared" si="4"/>
        <v>0.39473684210526316</v>
      </c>
    </row>
    <row r="27" spans="1:18" x14ac:dyDescent="0.25">
      <c r="A27" s="3" t="s">
        <v>42</v>
      </c>
      <c r="B27">
        <v>76</v>
      </c>
      <c r="C27">
        <v>0</v>
      </c>
      <c r="D27">
        <v>0</v>
      </c>
      <c r="E27">
        <f t="shared" si="0"/>
        <v>76</v>
      </c>
      <c r="F27">
        <v>0</v>
      </c>
      <c r="G27">
        <f>26-C27</f>
        <v>26</v>
      </c>
      <c r="I27">
        <f>50-C27</f>
        <v>50</v>
      </c>
      <c r="J27">
        <f t="shared" si="1"/>
        <v>76</v>
      </c>
      <c r="K27">
        <f>(G27-F27)/J27</f>
        <v>0.34210526315789475</v>
      </c>
      <c r="L27">
        <f>(J27-I27)/J27</f>
        <v>0.34210526315789475</v>
      </c>
      <c r="M27">
        <f>(I27-G27)/J27</f>
        <v>0.31578947368421051</v>
      </c>
      <c r="P27">
        <f t="shared" si="2"/>
        <v>1</v>
      </c>
      <c r="Q27">
        <f t="shared" si="3"/>
        <v>0.68421052631578949</v>
      </c>
      <c r="R27">
        <f t="shared" si="4"/>
        <v>0.31578947368421051</v>
      </c>
    </row>
    <row r="28" spans="1:18" x14ac:dyDescent="0.25">
      <c r="A28" t="s">
        <v>43</v>
      </c>
      <c r="B28">
        <v>67</v>
      </c>
      <c r="C28">
        <v>0</v>
      </c>
      <c r="D28">
        <v>0</v>
      </c>
      <c r="E28">
        <f t="shared" si="0"/>
        <v>67</v>
      </c>
      <c r="F28">
        <v>0</v>
      </c>
      <c r="G28">
        <f>27-C28</f>
        <v>27</v>
      </c>
      <c r="I28">
        <f>46-C28</f>
        <v>46</v>
      </c>
      <c r="J28">
        <f t="shared" si="1"/>
        <v>67</v>
      </c>
      <c r="K28">
        <f>(G28-F28)/J28</f>
        <v>0.40298507462686567</v>
      </c>
      <c r="L28">
        <f>(J28-I28)/J28</f>
        <v>0.31343283582089554</v>
      </c>
      <c r="M28">
        <f>(I28-G28)/J28</f>
        <v>0.28358208955223879</v>
      </c>
      <c r="P28">
        <f t="shared" si="2"/>
        <v>1</v>
      </c>
      <c r="Q28">
        <f t="shared" si="3"/>
        <v>0.71641791044776126</v>
      </c>
      <c r="R28">
        <f t="shared" si="4"/>
        <v>0.28358208955223879</v>
      </c>
    </row>
    <row r="29" spans="1:18" x14ac:dyDescent="0.25">
      <c r="A29" s="2" t="s">
        <v>44</v>
      </c>
      <c r="B29" s="2">
        <f>74</f>
        <v>74</v>
      </c>
      <c r="C29" s="2">
        <v>6</v>
      </c>
      <c r="D29" s="2">
        <v>0</v>
      </c>
      <c r="E29" s="2">
        <f t="shared" si="0"/>
        <v>68</v>
      </c>
      <c r="F29" s="2">
        <f>0</f>
        <v>0</v>
      </c>
      <c r="G29" s="2">
        <f>29-C29</f>
        <v>23</v>
      </c>
      <c r="H29" s="2">
        <f>I29-G29</f>
        <v>21</v>
      </c>
      <c r="I29" s="2">
        <f>50-C29</f>
        <v>44</v>
      </c>
      <c r="J29" s="2">
        <f t="shared" si="1"/>
        <v>68</v>
      </c>
      <c r="K29" s="2">
        <f>H29/J29</f>
        <v>0.30882352941176472</v>
      </c>
      <c r="L29" s="2"/>
      <c r="M29" s="2">
        <f>(G29-F29)/J29</f>
        <v>0.33823529411764708</v>
      </c>
      <c r="N29" s="2">
        <f>(J29-I29)/J29</f>
        <v>0.35294117647058826</v>
      </c>
      <c r="P29">
        <f t="shared" si="2"/>
        <v>1</v>
      </c>
      <c r="Q29">
        <f t="shared" si="3"/>
        <v>0.30882352941176472</v>
      </c>
      <c r="R29">
        <f t="shared" si="4"/>
        <v>0.69117647058823528</v>
      </c>
    </row>
    <row r="30" spans="1:18" x14ac:dyDescent="0.25">
      <c r="A30" t="s">
        <v>45</v>
      </c>
      <c r="B30">
        <v>161</v>
      </c>
      <c r="C30">
        <v>0</v>
      </c>
      <c r="D30">
        <v>0</v>
      </c>
      <c r="E30">
        <f t="shared" si="0"/>
        <v>161</v>
      </c>
      <c r="F30">
        <v>0</v>
      </c>
      <c r="G30">
        <f>9-C30</f>
        <v>9</v>
      </c>
      <c r="I30">
        <f>130-C30</f>
        <v>130</v>
      </c>
      <c r="J30">
        <f t="shared" si="1"/>
        <v>161</v>
      </c>
      <c r="K30">
        <f>(G30-F30)/J30</f>
        <v>5.5900621118012424E-2</v>
      </c>
      <c r="L30">
        <f>(J30-I30)/J30</f>
        <v>0.19254658385093168</v>
      </c>
      <c r="M30">
        <f>(I30-G30)/J30</f>
        <v>0.75155279503105588</v>
      </c>
      <c r="P30">
        <f t="shared" si="2"/>
        <v>1</v>
      </c>
      <c r="Q30">
        <f t="shared" si="3"/>
        <v>0.2484472049689441</v>
      </c>
      <c r="R30">
        <f t="shared" si="4"/>
        <v>0.75155279503105588</v>
      </c>
    </row>
    <row r="31" spans="1:18" x14ac:dyDescent="0.25">
      <c r="A31" t="s">
        <v>46</v>
      </c>
      <c r="B31">
        <v>171</v>
      </c>
      <c r="C31">
        <v>0</v>
      </c>
      <c r="D31">
        <v>0</v>
      </c>
      <c r="E31">
        <f t="shared" si="0"/>
        <v>171</v>
      </c>
      <c r="F31">
        <f>0</f>
        <v>0</v>
      </c>
      <c r="G31">
        <f>31-C31</f>
        <v>31</v>
      </c>
      <c r="I31">
        <f>129-C31</f>
        <v>129</v>
      </c>
      <c r="J31">
        <f t="shared" si="1"/>
        <v>171</v>
      </c>
      <c r="K31">
        <f>(G31-F31)/J31</f>
        <v>0.18128654970760233</v>
      </c>
      <c r="L31">
        <f>(J31-I31)/J31</f>
        <v>0.24561403508771928</v>
      </c>
      <c r="M31">
        <f>(I31-G31)/J31</f>
        <v>0.57309941520467833</v>
      </c>
      <c r="P31">
        <f t="shared" si="2"/>
        <v>1</v>
      </c>
      <c r="Q31">
        <f t="shared" si="3"/>
        <v>0.42690058479532161</v>
      </c>
      <c r="R31">
        <f t="shared" si="4"/>
        <v>0.57309941520467833</v>
      </c>
    </row>
    <row r="32" spans="1:18" x14ac:dyDescent="0.25">
      <c r="A32" t="s">
        <v>47</v>
      </c>
      <c r="B32">
        <v>177</v>
      </c>
      <c r="C32">
        <v>5</v>
      </c>
      <c r="D32">
        <v>0</v>
      </c>
      <c r="E32">
        <f t="shared" si="0"/>
        <v>172</v>
      </c>
      <c r="F32">
        <f>0</f>
        <v>0</v>
      </c>
      <c r="G32">
        <f>34-C32</f>
        <v>29</v>
      </c>
      <c r="I32">
        <f>128-C32</f>
        <v>123</v>
      </c>
      <c r="J32">
        <f t="shared" si="1"/>
        <v>172</v>
      </c>
      <c r="K32">
        <f>(G32-F32)/J32</f>
        <v>0.16860465116279069</v>
      </c>
      <c r="L32">
        <f>(J32-I32)/J32</f>
        <v>0.28488372093023256</v>
      </c>
      <c r="M32">
        <f>(I32-G32)/J32</f>
        <v>0.54651162790697672</v>
      </c>
      <c r="P32">
        <f t="shared" si="2"/>
        <v>1</v>
      </c>
      <c r="Q32">
        <f t="shared" si="3"/>
        <v>0.45348837209302328</v>
      </c>
      <c r="R32">
        <f t="shared" si="4"/>
        <v>0.54651162790697672</v>
      </c>
    </row>
    <row r="33" spans="1:18" x14ac:dyDescent="0.25">
      <c r="A33" s="2" t="s">
        <v>48</v>
      </c>
      <c r="B33" s="2">
        <v>181</v>
      </c>
      <c r="C33" s="2">
        <v>9</v>
      </c>
      <c r="D33" s="2">
        <v>0</v>
      </c>
      <c r="E33" s="2">
        <f t="shared" si="0"/>
        <v>172</v>
      </c>
      <c r="F33" s="2">
        <v>0</v>
      </c>
      <c r="G33" s="2">
        <f>56-C33</f>
        <v>47</v>
      </c>
      <c r="H33" s="2">
        <f>I33-G33</f>
        <v>79</v>
      </c>
      <c r="I33" s="2">
        <f>135-C33</f>
        <v>126</v>
      </c>
      <c r="J33" s="2">
        <f t="shared" si="1"/>
        <v>172</v>
      </c>
      <c r="K33" s="2">
        <f>H33/J33</f>
        <v>0.45930232558139533</v>
      </c>
      <c r="L33" s="2"/>
      <c r="M33" s="2">
        <f>(G33-F33)/J33</f>
        <v>0.27325581395348836</v>
      </c>
      <c r="N33" s="2">
        <f>(J33-I33)/J33</f>
        <v>0.26744186046511625</v>
      </c>
      <c r="P33">
        <f t="shared" si="2"/>
        <v>1</v>
      </c>
      <c r="Q33">
        <f t="shared" si="3"/>
        <v>0.45930232558139533</v>
      </c>
      <c r="R33">
        <f t="shared" si="4"/>
        <v>0.54069767441860461</v>
      </c>
    </row>
    <row r="34" spans="1:18" x14ac:dyDescent="0.25">
      <c r="A34" t="s">
        <v>49</v>
      </c>
      <c r="B34">
        <v>191</v>
      </c>
      <c r="C34">
        <f>5</f>
        <v>5</v>
      </c>
      <c r="D34">
        <v>11</v>
      </c>
      <c r="E34">
        <f t="shared" ref="E34:E49" si="5">B34-SUM(C34:D34)</f>
        <v>175</v>
      </c>
      <c r="F34">
        <f>0</f>
        <v>0</v>
      </c>
      <c r="G34">
        <f>32-C34</f>
        <v>27</v>
      </c>
      <c r="I34">
        <f>135-C34</f>
        <v>130</v>
      </c>
      <c r="J34">
        <f t="shared" si="1"/>
        <v>175</v>
      </c>
      <c r="K34">
        <f>(G34-F34)/J34</f>
        <v>0.15428571428571428</v>
      </c>
      <c r="L34">
        <f>(J34-I34)/J34</f>
        <v>0.25714285714285712</v>
      </c>
      <c r="M34">
        <f>(I34-G34)/J34</f>
        <v>0.58857142857142852</v>
      </c>
      <c r="P34">
        <f t="shared" si="2"/>
        <v>0.99999999999999989</v>
      </c>
      <c r="Q34">
        <f t="shared" si="3"/>
        <v>0.41142857142857137</v>
      </c>
      <c r="R34">
        <f t="shared" si="4"/>
        <v>0.58857142857142852</v>
      </c>
    </row>
    <row r="35" spans="1:18" x14ac:dyDescent="0.25">
      <c r="A35" t="s">
        <v>50</v>
      </c>
      <c r="B35">
        <v>180</v>
      </c>
      <c r="C35">
        <v>5</v>
      </c>
      <c r="D35">
        <v>13</v>
      </c>
      <c r="E35">
        <f t="shared" si="5"/>
        <v>162</v>
      </c>
      <c r="F35">
        <v>0</v>
      </c>
      <c r="G35">
        <f>30-C35</f>
        <v>25</v>
      </c>
      <c r="I35">
        <f>132-C35</f>
        <v>127</v>
      </c>
      <c r="J35">
        <f t="shared" si="1"/>
        <v>162</v>
      </c>
      <c r="K35">
        <f>(G35-F35)/J35</f>
        <v>0.15432098765432098</v>
      </c>
      <c r="L35">
        <f>(J35-I35)/J35</f>
        <v>0.21604938271604937</v>
      </c>
      <c r="M35">
        <f>(I35-G35)/J35</f>
        <v>0.62962962962962965</v>
      </c>
      <c r="P35">
        <f t="shared" si="2"/>
        <v>1</v>
      </c>
      <c r="Q35">
        <f t="shared" si="3"/>
        <v>0.37037037037037035</v>
      </c>
      <c r="R35">
        <f t="shared" si="4"/>
        <v>0.62962962962962965</v>
      </c>
    </row>
    <row r="36" spans="1:18" x14ac:dyDescent="0.25">
      <c r="A36" t="s">
        <v>51</v>
      </c>
      <c r="B36">
        <v>166</v>
      </c>
      <c r="C36">
        <v>4</v>
      </c>
      <c r="D36">
        <v>5</v>
      </c>
      <c r="E36">
        <f t="shared" si="5"/>
        <v>157</v>
      </c>
      <c r="F36">
        <v>0</v>
      </c>
      <c r="G36">
        <f>29-C36</f>
        <v>25</v>
      </c>
      <c r="I36">
        <f>124-C36</f>
        <v>120</v>
      </c>
      <c r="J36">
        <f t="shared" si="1"/>
        <v>157</v>
      </c>
      <c r="K36">
        <f>(G36-F36)/J36</f>
        <v>0.15923566878980891</v>
      </c>
      <c r="L36">
        <f>(J36-I36)/J36</f>
        <v>0.2356687898089172</v>
      </c>
      <c r="M36">
        <f>(I36-G36)/J36</f>
        <v>0.60509554140127386</v>
      </c>
      <c r="P36">
        <f t="shared" si="2"/>
        <v>1</v>
      </c>
      <c r="Q36">
        <f t="shared" si="3"/>
        <v>0.39490445859872614</v>
      </c>
      <c r="R36">
        <f t="shared" si="4"/>
        <v>0.60509554140127386</v>
      </c>
    </row>
    <row r="37" spans="1:18" x14ac:dyDescent="0.25">
      <c r="A37" s="2" t="s">
        <v>52</v>
      </c>
      <c r="B37" s="2">
        <v>182</v>
      </c>
      <c r="C37" s="2">
        <v>3</v>
      </c>
      <c r="D37" s="2">
        <v>12</v>
      </c>
      <c r="E37" s="2">
        <f t="shared" si="5"/>
        <v>167</v>
      </c>
      <c r="F37" s="2">
        <f>0</f>
        <v>0</v>
      </c>
      <c r="G37" s="2">
        <f>35-C37</f>
        <v>32</v>
      </c>
      <c r="H37" s="2">
        <f>I37-G37</f>
        <v>104</v>
      </c>
      <c r="I37" s="2">
        <f>139-C37</f>
        <v>136</v>
      </c>
      <c r="J37" s="2">
        <f t="shared" si="1"/>
        <v>167</v>
      </c>
      <c r="K37" s="2">
        <f>H37/J37</f>
        <v>0.6227544910179641</v>
      </c>
      <c r="L37" s="2"/>
      <c r="M37" s="2">
        <f>(G37-F37)/J37</f>
        <v>0.19161676646706588</v>
      </c>
      <c r="N37" s="2">
        <f>(J37-I37)/J37</f>
        <v>0.18562874251497005</v>
      </c>
      <c r="P37">
        <f t="shared" si="2"/>
        <v>1</v>
      </c>
      <c r="Q37">
        <f t="shared" si="3"/>
        <v>0.6227544910179641</v>
      </c>
      <c r="R37">
        <f t="shared" si="4"/>
        <v>0.3772455089820359</v>
      </c>
    </row>
    <row r="38" spans="1:18" x14ac:dyDescent="0.25">
      <c r="A38" t="s">
        <v>53</v>
      </c>
      <c r="B38">
        <v>81</v>
      </c>
      <c r="C38">
        <v>0</v>
      </c>
      <c r="D38">
        <v>0</v>
      </c>
      <c r="E38">
        <f t="shared" si="5"/>
        <v>81</v>
      </c>
      <c r="F38">
        <v>0</v>
      </c>
      <c r="G38">
        <v>0</v>
      </c>
      <c r="I38">
        <v>0</v>
      </c>
      <c r="J38">
        <f t="shared" si="1"/>
        <v>81</v>
      </c>
      <c r="K38">
        <f>(F38-G38)/J38</f>
        <v>0</v>
      </c>
      <c r="L38">
        <f>(J38-I38)/J38</f>
        <v>1</v>
      </c>
      <c r="M38">
        <f>(I38-G38)/J38</f>
        <v>0</v>
      </c>
      <c r="P38">
        <f t="shared" si="2"/>
        <v>1</v>
      </c>
      <c r="Q38">
        <f t="shared" si="3"/>
        <v>1</v>
      </c>
      <c r="R38">
        <f t="shared" si="4"/>
        <v>0</v>
      </c>
    </row>
    <row r="39" spans="1:18" x14ac:dyDescent="0.25">
      <c r="A39" t="s">
        <v>54</v>
      </c>
      <c r="B39">
        <v>81</v>
      </c>
      <c r="C39">
        <v>0</v>
      </c>
      <c r="D39">
        <v>0</v>
      </c>
      <c r="E39">
        <f t="shared" si="5"/>
        <v>81</v>
      </c>
      <c r="F39">
        <v>0</v>
      </c>
      <c r="G39">
        <f>31-C39</f>
        <v>31</v>
      </c>
      <c r="I39">
        <f>55-C39</f>
        <v>55</v>
      </c>
      <c r="J39">
        <f t="shared" si="1"/>
        <v>81</v>
      </c>
      <c r="K39">
        <f>(G39-F39)/J39</f>
        <v>0.38271604938271603</v>
      </c>
      <c r="L39">
        <f>(J39-I39)/J39</f>
        <v>0.32098765432098764</v>
      </c>
      <c r="M39">
        <f>(I39-G39)/J39</f>
        <v>0.29629629629629628</v>
      </c>
      <c r="P39">
        <f t="shared" si="2"/>
        <v>1</v>
      </c>
      <c r="Q39">
        <f t="shared" si="3"/>
        <v>0.70370370370370372</v>
      </c>
      <c r="R39">
        <f t="shared" si="4"/>
        <v>0.29629629629629628</v>
      </c>
    </row>
    <row r="40" spans="1:18" x14ac:dyDescent="0.25">
      <c r="A40" t="s">
        <v>55</v>
      </c>
      <c r="B40">
        <v>81</v>
      </c>
      <c r="C40">
        <v>4</v>
      </c>
      <c r="D40">
        <v>4</v>
      </c>
      <c r="E40">
        <f t="shared" si="5"/>
        <v>73</v>
      </c>
      <c r="F40">
        <v>0</v>
      </c>
      <c r="G40">
        <f>32-C40</f>
        <v>28</v>
      </c>
      <c r="I40">
        <f>55-C40</f>
        <v>51</v>
      </c>
      <c r="J40">
        <f t="shared" si="1"/>
        <v>73</v>
      </c>
      <c r="K40">
        <f>(G40-F40)/J40</f>
        <v>0.38356164383561642</v>
      </c>
      <c r="L40">
        <f>(J40-I40)/J40</f>
        <v>0.30136986301369861</v>
      </c>
      <c r="M40">
        <f>(I40-G40)/J40</f>
        <v>0.31506849315068491</v>
      </c>
      <c r="P40">
        <f t="shared" si="2"/>
        <v>1</v>
      </c>
      <c r="Q40">
        <f t="shared" si="3"/>
        <v>0.68493150684931503</v>
      </c>
      <c r="R40">
        <f t="shared" si="4"/>
        <v>0.31506849315068491</v>
      </c>
    </row>
    <row r="41" spans="1:18" x14ac:dyDescent="0.25">
      <c r="A41" s="2" t="s">
        <v>56</v>
      </c>
      <c r="B41" s="2">
        <v>101</v>
      </c>
      <c r="C41" s="2">
        <v>10</v>
      </c>
      <c r="D41" s="2">
        <v>0</v>
      </c>
      <c r="E41" s="2">
        <f t="shared" si="5"/>
        <v>91</v>
      </c>
      <c r="F41" s="2">
        <f>0</f>
        <v>0</v>
      </c>
      <c r="G41" s="2">
        <f>42-C41</f>
        <v>32</v>
      </c>
      <c r="H41" s="2">
        <f>I41-G41</f>
        <v>32</v>
      </c>
      <c r="I41" s="2">
        <f>74-C41</f>
        <v>64</v>
      </c>
      <c r="J41" s="2">
        <f t="shared" si="1"/>
        <v>91</v>
      </c>
      <c r="K41" s="2">
        <f>H41/J41</f>
        <v>0.35164835164835168</v>
      </c>
      <c r="L41" s="2"/>
      <c r="M41" s="2">
        <f>(G41-F41)/J41</f>
        <v>0.35164835164835168</v>
      </c>
      <c r="N41" s="2">
        <f>(J41-I41)/J41</f>
        <v>0.2967032967032967</v>
      </c>
      <c r="P41">
        <f t="shared" si="2"/>
        <v>1</v>
      </c>
      <c r="Q41">
        <f t="shared" si="3"/>
        <v>0.35164835164835168</v>
      </c>
      <c r="R41">
        <f t="shared" si="4"/>
        <v>0.64835164835164838</v>
      </c>
    </row>
    <row r="42" spans="1:18" x14ac:dyDescent="0.25">
      <c r="A42" t="s">
        <v>57</v>
      </c>
      <c r="B42">
        <f>101</f>
        <v>101</v>
      </c>
      <c r="C42">
        <v>11</v>
      </c>
      <c r="D42">
        <v>17</v>
      </c>
      <c r="E42" s="2">
        <f t="shared" si="5"/>
        <v>73</v>
      </c>
      <c r="F42">
        <v>0</v>
      </c>
      <c r="G42">
        <f>0</f>
        <v>0</v>
      </c>
      <c r="I42">
        <f>0</f>
        <v>0</v>
      </c>
      <c r="J42">
        <f t="shared" si="1"/>
        <v>73</v>
      </c>
      <c r="K42">
        <f>(G42-F42)/J42</f>
        <v>0</v>
      </c>
      <c r="L42">
        <f>(J42-I42)/J42</f>
        <v>1</v>
      </c>
      <c r="M42">
        <f>(I42-G42)/J42</f>
        <v>0</v>
      </c>
      <c r="P42">
        <f t="shared" si="2"/>
        <v>1</v>
      </c>
      <c r="Q42">
        <f t="shared" si="3"/>
        <v>1</v>
      </c>
      <c r="R42">
        <f t="shared" si="4"/>
        <v>0</v>
      </c>
    </row>
    <row r="43" spans="1:18" x14ac:dyDescent="0.25">
      <c r="A43" t="s">
        <v>58</v>
      </c>
      <c r="B43">
        <v>69</v>
      </c>
      <c r="C43">
        <v>2</v>
      </c>
      <c r="D43">
        <v>2</v>
      </c>
      <c r="E43">
        <f t="shared" si="5"/>
        <v>65</v>
      </c>
      <c r="F43">
        <v>0</v>
      </c>
      <c r="G43">
        <f>21-C43</f>
        <v>19</v>
      </c>
      <c r="I43">
        <f>43-C43</f>
        <v>41</v>
      </c>
      <c r="J43">
        <f t="shared" si="1"/>
        <v>65</v>
      </c>
      <c r="K43">
        <f>(G43-F43)/J43</f>
        <v>0.29230769230769232</v>
      </c>
      <c r="L43">
        <f>(J43-I43)/J43</f>
        <v>0.36923076923076925</v>
      </c>
      <c r="M43">
        <f>(I43-G43)/J43</f>
        <v>0.33846153846153848</v>
      </c>
      <c r="P43">
        <f t="shared" si="2"/>
        <v>1</v>
      </c>
      <c r="Q43">
        <f t="shared" si="3"/>
        <v>0.66153846153846163</v>
      </c>
      <c r="R43">
        <f t="shared" si="4"/>
        <v>0.33846153846153848</v>
      </c>
    </row>
    <row r="44" spans="1:18" x14ac:dyDescent="0.25">
      <c r="A44" t="s">
        <v>59</v>
      </c>
      <c r="B44">
        <v>81</v>
      </c>
      <c r="C44">
        <v>12</v>
      </c>
      <c r="D44">
        <v>13</v>
      </c>
      <c r="E44">
        <f t="shared" si="5"/>
        <v>56</v>
      </c>
      <c r="F44">
        <v>0</v>
      </c>
      <c r="G44">
        <v>0</v>
      </c>
      <c r="I44">
        <v>0</v>
      </c>
      <c r="J44">
        <f t="shared" si="1"/>
        <v>56</v>
      </c>
      <c r="K44">
        <f>(G44-F44)/J44</f>
        <v>0</v>
      </c>
      <c r="L44">
        <f>(J44-I44)/J44</f>
        <v>1</v>
      </c>
      <c r="M44">
        <f>(I44-G44)/J44</f>
        <v>0</v>
      </c>
      <c r="P44">
        <f t="shared" si="2"/>
        <v>1</v>
      </c>
      <c r="Q44">
        <f t="shared" si="3"/>
        <v>1</v>
      </c>
      <c r="R44">
        <f t="shared" si="4"/>
        <v>0</v>
      </c>
    </row>
    <row r="45" spans="1:18" x14ac:dyDescent="0.25">
      <c r="A45" s="2" t="s">
        <v>60</v>
      </c>
      <c r="B45" s="2">
        <v>52</v>
      </c>
      <c r="C45" s="2">
        <v>0</v>
      </c>
      <c r="D45" s="2">
        <v>0</v>
      </c>
      <c r="E45" s="2">
        <f t="shared" si="5"/>
        <v>52</v>
      </c>
      <c r="F45" s="2">
        <v>0</v>
      </c>
      <c r="G45" s="2">
        <f>25-C45</f>
        <v>25</v>
      </c>
      <c r="H45" s="2">
        <f>I45-G45</f>
        <v>14</v>
      </c>
      <c r="I45" s="2">
        <f>39-C45</f>
        <v>39</v>
      </c>
      <c r="J45" s="2">
        <f t="shared" si="1"/>
        <v>52</v>
      </c>
      <c r="K45" s="2">
        <f>H45/J45</f>
        <v>0.26923076923076922</v>
      </c>
      <c r="L45" s="2"/>
      <c r="M45" s="2">
        <f>(G45-F45)/J45</f>
        <v>0.48076923076923078</v>
      </c>
      <c r="N45" s="2">
        <f>(J45-I45)/J45</f>
        <v>0.25</v>
      </c>
      <c r="P45">
        <f t="shared" si="2"/>
        <v>1</v>
      </c>
      <c r="Q45">
        <f>SUM($K45:$L45)</f>
        <v>0.26923076923076922</v>
      </c>
      <c r="R45">
        <f t="shared" si="4"/>
        <v>0.73076923076923084</v>
      </c>
    </row>
    <row r="46" spans="1:18" x14ac:dyDescent="0.25">
      <c r="A46" t="s">
        <v>61</v>
      </c>
      <c r="B46">
        <v>221</v>
      </c>
      <c r="C46">
        <v>30</v>
      </c>
      <c r="D46">
        <v>5</v>
      </c>
      <c r="E46">
        <f t="shared" si="5"/>
        <v>186</v>
      </c>
      <c r="F46">
        <f>0</f>
        <v>0</v>
      </c>
      <c r="G46">
        <v>0</v>
      </c>
      <c r="I46">
        <f>179-C46</f>
        <v>149</v>
      </c>
      <c r="J46">
        <f t="shared" si="1"/>
        <v>186</v>
      </c>
      <c r="K46">
        <f>(G46-F46)/J46</f>
        <v>0</v>
      </c>
      <c r="L46">
        <f>(J46-I46)/J46</f>
        <v>0.19892473118279569</v>
      </c>
      <c r="M46">
        <f>(I46-G46)/J46</f>
        <v>0.80107526881720426</v>
      </c>
      <c r="P46">
        <f t="shared" si="2"/>
        <v>1</v>
      </c>
      <c r="Q46">
        <f>SUM($K46:$L46)</f>
        <v>0.19892473118279569</v>
      </c>
      <c r="R46">
        <f>SUM($M46:$N46)</f>
        <v>0.80107526881720426</v>
      </c>
    </row>
    <row r="47" spans="1:18" x14ac:dyDescent="0.25">
      <c r="A47" t="s">
        <v>62</v>
      </c>
      <c r="B47">
        <v>191</v>
      </c>
      <c r="C47">
        <v>21</v>
      </c>
      <c r="D47">
        <v>2</v>
      </c>
      <c r="E47">
        <f t="shared" si="5"/>
        <v>168</v>
      </c>
      <c r="F47">
        <v>0</v>
      </c>
      <c r="G47">
        <f>0</f>
        <v>0</v>
      </c>
      <c r="I47">
        <f>174-C47</f>
        <v>153</v>
      </c>
      <c r="J47">
        <f>E47</f>
        <v>168</v>
      </c>
      <c r="K47">
        <f>(G47-F47)/J47</f>
        <v>0</v>
      </c>
      <c r="L47">
        <f>(J47-I47)/J47</f>
        <v>8.9285714285714288E-2</v>
      </c>
      <c r="M47">
        <f>(I47-G47)/J47</f>
        <v>0.9107142857142857</v>
      </c>
      <c r="P47">
        <f t="shared" si="2"/>
        <v>1</v>
      </c>
      <c r="Q47">
        <f t="shared" si="3"/>
        <v>8.9285714285714288E-2</v>
      </c>
      <c r="R47">
        <f t="shared" si="4"/>
        <v>0.9107142857142857</v>
      </c>
    </row>
    <row r="48" spans="1:18" x14ac:dyDescent="0.25">
      <c r="A48" t="s">
        <v>63</v>
      </c>
      <c r="B48">
        <v>191</v>
      </c>
      <c r="C48">
        <v>13</v>
      </c>
      <c r="D48">
        <v>10</v>
      </c>
      <c r="E48">
        <f t="shared" si="5"/>
        <v>168</v>
      </c>
      <c r="F48">
        <v>0</v>
      </c>
      <c r="G48">
        <f>16-C48</f>
        <v>3</v>
      </c>
      <c r="I48">
        <f>168-C48</f>
        <v>155</v>
      </c>
      <c r="J48">
        <f t="shared" si="1"/>
        <v>168</v>
      </c>
      <c r="K48">
        <f>(G48-F48)/J48</f>
        <v>1.7857142857142856E-2</v>
      </c>
      <c r="L48">
        <f>(J48-I48)/J48</f>
        <v>7.7380952380952384E-2</v>
      </c>
      <c r="M48">
        <f>(I48-G48)/J48</f>
        <v>0.90476190476190477</v>
      </c>
      <c r="P48">
        <f t="shared" si="2"/>
        <v>1</v>
      </c>
      <c r="Q48">
        <f t="shared" si="3"/>
        <v>9.5238095238095233E-2</v>
      </c>
      <c r="R48">
        <f t="shared" si="4"/>
        <v>0.90476190476190477</v>
      </c>
    </row>
    <row r="49" spans="1:18" x14ac:dyDescent="0.25">
      <c r="A49" s="2" t="s">
        <v>64</v>
      </c>
      <c r="B49" s="2">
        <v>191</v>
      </c>
      <c r="C49" s="2">
        <f>9</f>
        <v>9</v>
      </c>
      <c r="D49" s="2">
        <v>10</v>
      </c>
      <c r="E49" s="2">
        <f t="shared" si="5"/>
        <v>172</v>
      </c>
      <c r="F49" s="2">
        <f>0</f>
        <v>0</v>
      </c>
      <c r="G49" s="2">
        <f>140-C49</f>
        <v>131</v>
      </c>
      <c r="H49" s="2">
        <f>I49-G49</f>
        <v>17</v>
      </c>
      <c r="I49" s="2">
        <f>157-C49</f>
        <v>148</v>
      </c>
      <c r="J49" s="2">
        <f t="shared" si="1"/>
        <v>172</v>
      </c>
      <c r="K49" s="2">
        <f>(G49-F49)/J49</f>
        <v>0.76162790697674421</v>
      </c>
      <c r="L49" s="2">
        <f>(J49-I49)/J49</f>
        <v>0.13953488372093023</v>
      </c>
      <c r="M49" s="2">
        <f>(I49-G49)/J49</f>
        <v>9.8837209302325577E-2</v>
      </c>
      <c r="N49" s="2"/>
      <c r="O49" s="2"/>
      <c r="P49">
        <f>SUM($K49:$O49)</f>
        <v>1</v>
      </c>
      <c r="Q49">
        <f>SUM($K49:$L49)</f>
        <v>0.90116279069767447</v>
      </c>
      <c r="R49">
        <f>SUM($M49:$O49)</f>
        <v>9.8837209302325577E-2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2021-02-01T17:34:00Z</dcterms:created>
  <dcterms:modified xsi:type="dcterms:W3CDTF">2021-02-01T17:34:26Z</dcterms:modified>
</cp:coreProperties>
</file>