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DAWN DATA\files\"/>
    </mc:Choice>
  </mc:AlternateContent>
  <xr:revisionPtr revIDLastSave="0" documentId="13_ncr:1_{FEA5D9FD-4A09-4406-98AB-AF640EA76546}" xr6:coauthVersionLast="46" xr6:coauthVersionMax="46" xr10:uidLastSave="{00000000-0000-0000-0000-000000000000}"/>
  <bookViews>
    <workbookView xWindow="-120" yWindow="-120" windowWidth="29040" windowHeight="15840" xr2:uid="{2636D804-A080-444B-B89C-07856CED0BF5}"/>
  </bookViews>
  <sheets>
    <sheet name="peak assignment" sheetId="1" r:id="rId1"/>
    <sheet name="INTENSITY RATIOS OF INT PEA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23" i="1" s="1"/>
  <c r="B13" i="1"/>
  <c r="B22" i="1" s="1"/>
  <c r="C11" i="2"/>
  <c r="B11" i="2"/>
  <c r="A11" i="2"/>
  <c r="B8" i="2"/>
  <c r="C8" i="2"/>
  <c r="A8" i="2"/>
  <c r="C7" i="2"/>
  <c r="C6" i="2"/>
  <c r="C5" i="2"/>
  <c r="C4" i="2"/>
  <c r="C3" i="2"/>
  <c r="C2" i="2"/>
  <c r="B7" i="2"/>
  <c r="B6" i="2"/>
  <c r="B5" i="2"/>
  <c r="B4" i="2"/>
  <c r="B3" i="2"/>
  <c r="B2" i="2"/>
  <c r="A7" i="2"/>
  <c r="A6" i="2"/>
  <c r="A5" i="2"/>
  <c r="A4" i="2"/>
  <c r="A3" i="2"/>
  <c r="A2" i="2"/>
  <c r="L22" i="1"/>
  <c r="H25" i="1"/>
  <c r="L18" i="1"/>
  <c r="H27" i="1"/>
  <c r="B12" i="1"/>
  <c r="C12" i="1"/>
  <c r="C21" i="1" s="1"/>
  <c r="D12" i="1"/>
  <c r="E12" i="1"/>
  <c r="F12" i="1"/>
  <c r="G12" i="1"/>
  <c r="G21" i="1" s="1"/>
  <c r="C13" i="1"/>
  <c r="C22" i="1" s="1"/>
  <c r="D13" i="1"/>
  <c r="E13" i="1"/>
  <c r="E22" i="1" s="1"/>
  <c r="F13" i="1"/>
  <c r="G13" i="1"/>
  <c r="C14" i="1"/>
  <c r="C23" i="1" s="1"/>
  <c r="D14" i="1"/>
  <c r="E14" i="1"/>
  <c r="E23" i="1" s="1"/>
  <c r="F14" i="1"/>
  <c r="G14" i="1"/>
  <c r="G23" i="1" s="1"/>
  <c r="B15" i="1"/>
  <c r="C15" i="1"/>
  <c r="D15" i="1"/>
  <c r="E15" i="1"/>
  <c r="E24" i="1" s="1"/>
  <c r="F15" i="1"/>
  <c r="G15" i="1"/>
  <c r="G24" i="1" s="1"/>
  <c r="B16" i="1"/>
  <c r="C16" i="1"/>
  <c r="C25" i="1" s="1"/>
  <c r="D16" i="1"/>
  <c r="E16" i="1"/>
  <c r="F16" i="1"/>
  <c r="G16" i="1"/>
  <c r="G25" i="1" s="1"/>
  <c r="B17" i="1"/>
  <c r="C17" i="1"/>
  <c r="C26" i="1" s="1"/>
  <c r="D17" i="1"/>
  <c r="E17" i="1"/>
  <c r="E26" i="1" s="1"/>
  <c r="F17" i="1"/>
  <c r="G17" i="1"/>
  <c r="B18" i="1"/>
  <c r="C18" i="1"/>
  <c r="C27" i="1" s="1"/>
  <c r="D18" i="1"/>
  <c r="E18" i="1"/>
  <c r="E27" i="1" s="1"/>
  <c r="F18" i="1"/>
  <c r="G18" i="1"/>
  <c r="G27" i="1" s="1"/>
  <c r="C11" i="1"/>
  <c r="C20" i="1" s="1"/>
  <c r="D11" i="1"/>
  <c r="D20" i="1" s="1"/>
  <c r="E11" i="1"/>
  <c r="F11" i="1"/>
  <c r="G11" i="1"/>
  <c r="G20" i="1" s="1"/>
  <c r="B21" i="1"/>
  <c r="D21" i="1"/>
  <c r="E21" i="1"/>
  <c r="F21" i="1"/>
  <c r="D22" i="1"/>
  <c r="F22" i="1"/>
  <c r="G22" i="1"/>
  <c r="D23" i="1"/>
  <c r="F23" i="1"/>
  <c r="B24" i="1"/>
  <c r="C24" i="1"/>
  <c r="D24" i="1"/>
  <c r="F24" i="1"/>
  <c r="B25" i="1"/>
  <c r="D25" i="1"/>
  <c r="E25" i="1"/>
  <c r="F25" i="1"/>
  <c r="B26" i="1"/>
  <c r="D26" i="1"/>
  <c r="F26" i="1"/>
  <c r="G26" i="1"/>
  <c r="B27" i="1"/>
  <c r="D27" i="1"/>
  <c r="F27" i="1"/>
  <c r="E20" i="1"/>
  <c r="F20" i="1"/>
  <c r="B11" i="1"/>
  <c r="B20" i="1" s="1"/>
  <c r="I9" i="1"/>
  <c r="H9" i="1"/>
  <c r="G9" i="1"/>
  <c r="F9" i="1"/>
  <c r="D9" i="1"/>
  <c r="C9" i="1"/>
  <c r="B9" i="1"/>
  <c r="I3" i="1"/>
  <c r="I4" i="1"/>
  <c r="I5" i="1"/>
  <c r="I2" i="1"/>
  <c r="H3" i="1"/>
  <c r="H4" i="1"/>
  <c r="H5" i="1"/>
  <c r="H6" i="1"/>
  <c r="I6" i="1" s="1"/>
  <c r="H7" i="1"/>
  <c r="I7" i="1" s="1"/>
  <c r="H8" i="1"/>
  <c r="I8" i="1" s="1"/>
  <c r="H2" i="1"/>
  <c r="H22" i="1" l="1"/>
  <c r="H23" i="1"/>
  <c r="H21" i="1"/>
  <c r="H24" i="1"/>
  <c r="H20" i="1"/>
</calcChain>
</file>

<file path=xl/sharedStrings.xml><?xml version="1.0" encoding="utf-8"?>
<sst xmlns="http://schemas.openxmlformats.org/spreadsheetml/2006/main" count="39" uniqueCount="29">
  <si>
    <t>order</t>
  </si>
  <si>
    <t>root3</t>
  </si>
  <si>
    <t>?</t>
  </si>
  <si>
    <t>2theta</t>
  </si>
  <si>
    <t>average</t>
  </si>
  <si>
    <t>wavelength ang</t>
  </si>
  <si>
    <t>d spacing</t>
  </si>
  <si>
    <t>average theta</t>
  </si>
  <si>
    <t>theta</t>
  </si>
  <si>
    <t>n</t>
  </si>
  <si>
    <t>root 7</t>
  </si>
  <si>
    <t>2root3</t>
  </si>
  <si>
    <t>4TH ORDER</t>
  </si>
  <si>
    <t>3RD ORDER</t>
  </si>
  <si>
    <t>ROOT 7</t>
  </si>
  <si>
    <t>2ROOT3</t>
  </si>
  <si>
    <t>COMBINE</t>
  </si>
  <si>
    <t>1ST ORDER</t>
  </si>
  <si>
    <t>2ND ORDER</t>
  </si>
  <si>
    <t>ROOT 3</t>
  </si>
  <si>
    <t>RATIO 1 TO ROOT 3</t>
  </si>
  <si>
    <t>RATIO 1 TO 2</t>
  </si>
  <si>
    <t>RATIO ROOT 3 TO 2</t>
  </si>
  <si>
    <t>FROM POLAR OF FILE</t>
  </si>
  <si>
    <t>FROM AZIMUTHAL FROM CHART</t>
  </si>
  <si>
    <t>9-15</t>
  </si>
  <si>
    <t>24-32</t>
  </si>
  <si>
    <t>1.6-3.6</t>
  </si>
  <si>
    <t>use the ratio of 9 individual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</si>
</sst>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3C7A-51AD-46F7-9BEC-4A8AE7132A9C}">
  <dimension ref="A1:L27"/>
  <sheetViews>
    <sheetView tabSelected="1" workbookViewId="0">
      <selection activeCell="C9" sqref="C9"/>
    </sheetView>
  </sheetViews>
  <sheetFormatPr defaultRowHeight="15" x14ac:dyDescent="0.25"/>
  <sheetData>
    <row r="1" spans="1:12" x14ac:dyDescent="0.25">
      <c r="A1" t="s">
        <v>0</v>
      </c>
      <c r="B1" t="s">
        <v>3</v>
      </c>
      <c r="H1" t="s">
        <v>4</v>
      </c>
      <c r="I1" t="s">
        <v>7</v>
      </c>
      <c r="K1" t="s">
        <v>5</v>
      </c>
      <c r="L1" t="s">
        <v>6</v>
      </c>
    </row>
    <row r="2" spans="1:12" x14ac:dyDescent="0.25">
      <c r="A2">
        <v>1</v>
      </c>
      <c r="B2">
        <v>0.24</v>
      </c>
      <c r="C2">
        <v>0.27</v>
      </c>
      <c r="D2">
        <v>0.25</v>
      </c>
      <c r="E2">
        <v>0.23</v>
      </c>
      <c r="F2">
        <v>0.25</v>
      </c>
      <c r="G2">
        <v>0.24</v>
      </c>
      <c r="H2">
        <f>AVERAGE(B2:G2)</f>
        <v>0.24666666666666667</v>
      </c>
      <c r="I2">
        <f>H2/2</f>
        <v>0.12333333333333334</v>
      </c>
      <c r="K2">
        <v>0.88560000000000005</v>
      </c>
      <c r="L2">
        <v>209.79</v>
      </c>
    </row>
    <row r="3" spans="1:12" x14ac:dyDescent="0.25">
      <c r="A3" t="s">
        <v>1</v>
      </c>
      <c r="B3">
        <v>0.44</v>
      </c>
      <c r="C3">
        <v>0.4</v>
      </c>
      <c r="D3">
        <v>0.44</v>
      </c>
      <c r="E3">
        <v>0.45</v>
      </c>
      <c r="F3">
        <v>0.4</v>
      </c>
      <c r="G3">
        <v>0.43</v>
      </c>
      <c r="H3">
        <f t="shared" ref="H3:H9" si="0">AVERAGE(B3:G3)</f>
        <v>0.42666666666666669</v>
      </c>
      <c r="I3">
        <f t="shared" ref="I3:I9" si="1">H3/2</f>
        <v>0.21333333333333335</v>
      </c>
    </row>
    <row r="4" spans="1:12" x14ac:dyDescent="0.25">
      <c r="A4">
        <v>2</v>
      </c>
      <c r="B4">
        <v>0.51</v>
      </c>
      <c r="C4">
        <v>0.48</v>
      </c>
      <c r="D4">
        <v>0.48</v>
      </c>
      <c r="E4">
        <v>0.52</v>
      </c>
      <c r="F4">
        <v>0.49</v>
      </c>
      <c r="G4">
        <v>0.47</v>
      </c>
      <c r="H4">
        <f t="shared" si="0"/>
        <v>0.4916666666666667</v>
      </c>
      <c r="I4">
        <f t="shared" si="1"/>
        <v>0.24583333333333335</v>
      </c>
    </row>
    <row r="5" spans="1:12" x14ac:dyDescent="0.25">
      <c r="A5" t="s">
        <v>14</v>
      </c>
      <c r="B5">
        <v>0.62</v>
      </c>
      <c r="C5">
        <v>0.63</v>
      </c>
      <c r="D5">
        <v>0.62</v>
      </c>
      <c r="E5">
        <v>0.66</v>
      </c>
      <c r="F5">
        <v>0.62</v>
      </c>
      <c r="G5">
        <v>0.66</v>
      </c>
      <c r="H5">
        <f t="shared" si="0"/>
        <v>0.63500000000000012</v>
      </c>
      <c r="I5">
        <f t="shared" si="1"/>
        <v>0.31750000000000006</v>
      </c>
    </row>
    <row r="6" spans="1:12" x14ac:dyDescent="0.25">
      <c r="A6" t="s">
        <v>13</v>
      </c>
      <c r="B6">
        <v>0.74</v>
      </c>
      <c r="C6">
        <v>0.73</v>
      </c>
      <c r="D6">
        <v>0.71</v>
      </c>
      <c r="E6">
        <v>0.72</v>
      </c>
      <c r="F6">
        <v>0.73</v>
      </c>
      <c r="G6">
        <v>0.77</v>
      </c>
      <c r="H6">
        <f t="shared" si="0"/>
        <v>0.73333333333333328</v>
      </c>
      <c r="I6">
        <f t="shared" si="1"/>
        <v>0.36666666666666664</v>
      </c>
    </row>
    <row r="7" spans="1:12" x14ac:dyDescent="0.25">
      <c r="A7" t="s">
        <v>15</v>
      </c>
      <c r="B7">
        <v>0.81</v>
      </c>
      <c r="C7">
        <v>0.83</v>
      </c>
      <c r="D7">
        <v>0.82</v>
      </c>
      <c r="E7">
        <v>0.82</v>
      </c>
      <c r="F7">
        <v>0.82</v>
      </c>
      <c r="G7">
        <v>0.81</v>
      </c>
      <c r="H7">
        <f t="shared" si="0"/>
        <v>0.81833333333333336</v>
      </c>
      <c r="I7">
        <f t="shared" si="1"/>
        <v>0.40916666666666668</v>
      </c>
    </row>
    <row r="8" spans="1:12" x14ac:dyDescent="0.25">
      <c r="A8" t="s">
        <v>2</v>
      </c>
      <c r="B8">
        <v>0.85</v>
      </c>
      <c r="C8">
        <v>0.86</v>
      </c>
      <c r="D8">
        <v>0.86</v>
      </c>
      <c r="E8">
        <v>0.86</v>
      </c>
      <c r="F8">
        <v>0.86</v>
      </c>
      <c r="G8">
        <v>0.9</v>
      </c>
      <c r="H8">
        <f t="shared" si="0"/>
        <v>0.8650000000000001</v>
      </c>
      <c r="I8">
        <f t="shared" si="1"/>
        <v>0.43250000000000005</v>
      </c>
    </row>
    <row r="9" spans="1:12" x14ac:dyDescent="0.25">
      <c r="A9" t="s">
        <v>12</v>
      </c>
      <c r="B9">
        <f>0.96</f>
        <v>0.96</v>
      </c>
      <c r="C9">
        <f>0.96</f>
        <v>0.96</v>
      </c>
      <c r="D9">
        <f>0.95</f>
        <v>0.95</v>
      </c>
      <c r="E9">
        <v>0.92</v>
      </c>
      <c r="F9">
        <f>0.92</f>
        <v>0.92</v>
      </c>
      <c r="G9">
        <f>0.95</f>
        <v>0.95</v>
      </c>
      <c r="H9">
        <f t="shared" si="0"/>
        <v>0.94333333333333336</v>
      </c>
      <c r="I9">
        <f t="shared" si="1"/>
        <v>0.47166666666666668</v>
      </c>
    </row>
    <row r="10" spans="1:12" x14ac:dyDescent="0.25">
      <c r="A10" t="s">
        <v>0</v>
      </c>
      <c r="B10" t="s">
        <v>8</v>
      </c>
    </row>
    <row r="11" spans="1:12" x14ac:dyDescent="0.25">
      <c r="A11">
        <v>1</v>
      </c>
      <c r="B11">
        <f>B2*PI()/(2*180)</f>
        <v>2.0943951023931952E-3</v>
      </c>
      <c r="C11">
        <f t="shared" ref="C11:G11" si="2">C2*PI()/(2*180)</f>
        <v>2.3561944901923449E-3</v>
      </c>
      <c r="D11">
        <f t="shared" si="2"/>
        <v>2.1816615649929119E-3</v>
      </c>
      <c r="E11">
        <f t="shared" si="2"/>
        <v>2.007128639793479E-3</v>
      </c>
      <c r="F11">
        <f t="shared" si="2"/>
        <v>2.1816615649929119E-3</v>
      </c>
      <c r="G11">
        <f t="shared" si="2"/>
        <v>2.0943951023931952E-3</v>
      </c>
    </row>
    <row r="12" spans="1:12" x14ac:dyDescent="0.25">
      <c r="A12" t="s">
        <v>1</v>
      </c>
      <c r="B12">
        <f t="shared" ref="B12:G12" si="3">B3*PI()/(2*180)</f>
        <v>3.8397243543875246E-3</v>
      </c>
      <c r="C12">
        <f t="shared" si="3"/>
        <v>3.4906585039886592E-3</v>
      </c>
      <c r="D12">
        <f t="shared" si="3"/>
        <v>3.8397243543875246E-3</v>
      </c>
      <c r="E12">
        <f t="shared" si="3"/>
        <v>3.9269908169872417E-3</v>
      </c>
      <c r="F12">
        <f t="shared" si="3"/>
        <v>3.4906585039886592E-3</v>
      </c>
      <c r="G12">
        <f t="shared" si="3"/>
        <v>3.7524578917878084E-3</v>
      </c>
    </row>
    <row r="13" spans="1:12" x14ac:dyDescent="0.25">
      <c r="A13">
        <v>2</v>
      </c>
      <c r="B13">
        <f>B4*PI()/(2*180)</f>
        <v>4.4505895925855401E-3</v>
      </c>
      <c r="C13">
        <f t="shared" ref="B13:G13" si="4">C4*PI()/(2*180)</f>
        <v>4.1887902047863905E-3</v>
      </c>
      <c r="D13">
        <f t="shared" si="4"/>
        <v>4.1887902047863905E-3</v>
      </c>
      <c r="E13">
        <f t="shared" si="4"/>
        <v>4.5378560551852572E-3</v>
      </c>
      <c r="F13">
        <f t="shared" si="4"/>
        <v>4.2760566673861067E-3</v>
      </c>
      <c r="G13">
        <f t="shared" si="4"/>
        <v>4.1015237421866742E-3</v>
      </c>
    </row>
    <row r="14" spans="1:12" x14ac:dyDescent="0.25">
      <c r="A14" t="s">
        <v>2</v>
      </c>
      <c r="B14">
        <f>B5*PI()/(2*180)</f>
        <v>5.4105206811824215E-3</v>
      </c>
      <c r="C14">
        <f t="shared" ref="B14:G14" si="5">C5*PI()/(2*180)</f>
        <v>5.4977871437821377E-3</v>
      </c>
      <c r="D14">
        <f t="shared" si="5"/>
        <v>5.4105206811824215E-3</v>
      </c>
      <c r="E14">
        <f t="shared" si="5"/>
        <v>5.7595865315812882E-3</v>
      </c>
      <c r="F14">
        <f t="shared" si="5"/>
        <v>5.4105206811824215E-3</v>
      </c>
      <c r="G14">
        <f t="shared" si="5"/>
        <v>5.7595865315812882E-3</v>
      </c>
    </row>
    <row r="15" spans="1:12" x14ac:dyDescent="0.25">
      <c r="A15" t="s">
        <v>2</v>
      </c>
      <c r="B15">
        <f t="shared" ref="B15:G15" si="6">B6*PI()/(2*180)</f>
        <v>6.45771823237902E-3</v>
      </c>
      <c r="C15">
        <f t="shared" si="6"/>
        <v>6.3704517697793029E-3</v>
      </c>
      <c r="D15">
        <f t="shared" si="6"/>
        <v>6.1959188445798695E-3</v>
      </c>
      <c r="E15">
        <f t="shared" si="6"/>
        <v>6.2831853071795866E-3</v>
      </c>
      <c r="F15">
        <f t="shared" si="6"/>
        <v>6.3704517697793029E-3</v>
      </c>
      <c r="G15">
        <f t="shared" si="6"/>
        <v>6.7195176201781687E-3</v>
      </c>
    </row>
    <row r="16" spans="1:12" x14ac:dyDescent="0.25">
      <c r="A16" t="s">
        <v>2</v>
      </c>
      <c r="B16">
        <f t="shared" ref="B16:G16" si="7">B7*PI()/(2*180)</f>
        <v>7.0685834705770355E-3</v>
      </c>
      <c r="C16">
        <f t="shared" si="7"/>
        <v>7.2431163957764671E-3</v>
      </c>
      <c r="D16">
        <f t="shared" si="7"/>
        <v>7.15584993317675E-3</v>
      </c>
      <c r="E16">
        <f t="shared" si="7"/>
        <v>7.15584993317675E-3</v>
      </c>
      <c r="F16">
        <f t="shared" si="7"/>
        <v>7.15584993317675E-3</v>
      </c>
      <c r="G16">
        <f t="shared" si="7"/>
        <v>7.0685834705770355E-3</v>
      </c>
    </row>
    <row r="17" spans="1:12" x14ac:dyDescent="0.25">
      <c r="A17" t="s">
        <v>2</v>
      </c>
      <c r="B17">
        <f t="shared" ref="B17:G17" si="8">B8*PI()/(2*180)</f>
        <v>7.4176493209759005E-3</v>
      </c>
      <c r="C17">
        <f t="shared" si="8"/>
        <v>7.5049157835756167E-3</v>
      </c>
      <c r="D17">
        <f t="shared" si="8"/>
        <v>7.5049157835756167E-3</v>
      </c>
      <c r="E17">
        <f t="shared" si="8"/>
        <v>7.5049157835756167E-3</v>
      </c>
      <c r="F17">
        <f t="shared" si="8"/>
        <v>7.5049157835756167E-3</v>
      </c>
      <c r="G17">
        <f t="shared" si="8"/>
        <v>7.8539816339744835E-3</v>
      </c>
    </row>
    <row r="18" spans="1:12" x14ac:dyDescent="0.25">
      <c r="B18">
        <f t="shared" ref="B18:G18" si="9">B9*PI()/(2*180)</f>
        <v>8.377580409572781E-3</v>
      </c>
      <c r="C18">
        <f t="shared" si="9"/>
        <v>8.377580409572781E-3</v>
      </c>
      <c r="D18">
        <f t="shared" si="9"/>
        <v>8.2903139469730647E-3</v>
      </c>
      <c r="E18">
        <f t="shared" si="9"/>
        <v>8.028514559173916E-3</v>
      </c>
      <c r="F18">
        <f t="shared" si="9"/>
        <v>8.028514559173916E-3</v>
      </c>
      <c r="G18">
        <f t="shared" si="9"/>
        <v>8.2903139469730647E-3</v>
      </c>
      <c r="L18">
        <f>SQRT(13)</f>
        <v>3.6055512754639891</v>
      </c>
    </row>
    <row r="19" spans="1:12" x14ac:dyDescent="0.25">
      <c r="A19" t="s">
        <v>0</v>
      </c>
      <c r="B19" t="s">
        <v>9</v>
      </c>
      <c r="H19" t="s">
        <v>4</v>
      </c>
    </row>
    <row r="20" spans="1:12" x14ac:dyDescent="0.25">
      <c r="A20">
        <v>1</v>
      </c>
      <c r="B20">
        <f>2*$L$2*SIN(B11)/$K$2</f>
        <v>0.9922828078277155</v>
      </c>
      <c r="C20">
        <f t="shared" ref="C20:G20" si="10">2*$L$2*SIN(C11)/$K$2</f>
        <v>1.1163179420242817</v>
      </c>
      <c r="D20">
        <f t="shared" si="10"/>
        <v>1.033627860536384</v>
      </c>
      <c r="E20">
        <f t="shared" si="10"/>
        <v>0.95093774756238147</v>
      </c>
      <c r="F20">
        <f t="shared" si="10"/>
        <v>1.033627860536384</v>
      </c>
      <c r="G20">
        <f t="shared" si="10"/>
        <v>0.9922828078277155</v>
      </c>
      <c r="H20">
        <f>AVERAGE(B20:G20)</f>
        <v>1.0198461710524771</v>
      </c>
    </row>
    <row r="21" spans="1:12" x14ac:dyDescent="0.25">
      <c r="A21" t="s">
        <v>1</v>
      </c>
      <c r="B21">
        <f t="shared" ref="B21:G21" si="11">2*$L$2*SIN(B12)/$K$2</f>
        <v>1.8191820074704335</v>
      </c>
      <c r="C21">
        <f t="shared" si="11"/>
        <v>1.6538025302614876</v>
      </c>
      <c r="D21">
        <f t="shared" si="11"/>
        <v>1.8191820074704335</v>
      </c>
      <c r="E21">
        <f t="shared" si="11"/>
        <v>1.8605268429251598</v>
      </c>
      <c r="F21">
        <f t="shared" si="11"/>
        <v>1.6538025302614876</v>
      </c>
      <c r="G21">
        <f t="shared" si="11"/>
        <v>1.7778371581618444</v>
      </c>
      <c r="H21">
        <f t="shared" ref="H21:H27" si="12">AVERAGE(B21:G21)</f>
        <v>1.7640555127584745</v>
      </c>
    </row>
    <row r="22" spans="1:12" x14ac:dyDescent="0.25">
      <c r="A22">
        <v>2</v>
      </c>
      <c r="B22">
        <f t="shared" ref="B22:G22" si="13">2*$L$2*SIN(B13)/$K$2</f>
        <v>2.1085955470902964</v>
      </c>
      <c r="C22">
        <f t="shared" si="13"/>
        <v>1.98456126301757</v>
      </c>
      <c r="D22">
        <f t="shared" si="13"/>
        <v>1.98456126301757</v>
      </c>
      <c r="E22">
        <f t="shared" si="13"/>
        <v>2.1499402767519369</v>
      </c>
      <c r="F22">
        <f t="shared" si="13"/>
        <v>2.0259060399082549</v>
      </c>
      <c r="G22">
        <f t="shared" si="13"/>
        <v>1.9432164710135866</v>
      </c>
      <c r="H22">
        <f t="shared" si="12"/>
        <v>2.0327968101332026</v>
      </c>
      <c r="L22">
        <f>SQRT(12)</f>
        <v>3.4641016151377544</v>
      </c>
    </row>
    <row r="23" spans="1:12" x14ac:dyDescent="0.25">
      <c r="A23" t="s">
        <v>10</v>
      </c>
      <c r="B23">
        <f t="shared" ref="B23:G23" si="14">2*$L$2*SIN(B14)/$K$2</f>
        <v>2.5633866209165768</v>
      </c>
      <c r="C23">
        <f t="shared" si="14"/>
        <v>2.6047311531610027</v>
      </c>
      <c r="D23">
        <f t="shared" si="14"/>
        <v>2.5633866209165768</v>
      </c>
      <c r="E23">
        <f t="shared" si="14"/>
        <v>2.7287646296178814</v>
      </c>
      <c r="F23">
        <f t="shared" si="14"/>
        <v>2.5633866209165768</v>
      </c>
      <c r="G23">
        <f t="shared" si="14"/>
        <v>2.7287646296178814</v>
      </c>
      <c r="H23">
        <f t="shared" si="12"/>
        <v>2.6254033791910825</v>
      </c>
    </row>
    <row r="24" spans="1:12" x14ac:dyDescent="0.25">
      <c r="A24">
        <v>3</v>
      </c>
      <c r="B24">
        <f t="shared" ref="B24:G24" si="15">2*$L$2*SIN(B15)/$K$2</f>
        <v>3.0595196293946416</v>
      </c>
      <c r="C24">
        <f t="shared" si="15"/>
        <v>3.0181753326650784</v>
      </c>
      <c r="D24">
        <f t="shared" si="15"/>
        <v>2.9354866705666485</v>
      </c>
      <c r="E24">
        <f t="shared" si="15"/>
        <v>2.9768310129507958</v>
      </c>
      <c r="F24">
        <f t="shared" si="15"/>
        <v>3.0181753326650784</v>
      </c>
      <c r="G24">
        <f t="shared" si="15"/>
        <v>3.1835523785264659</v>
      </c>
      <c r="H24">
        <f t="shared" si="12"/>
        <v>3.0319567261281182</v>
      </c>
    </row>
    <row r="25" spans="1:12" x14ac:dyDescent="0.25">
      <c r="A25" s="1" t="s">
        <v>11</v>
      </c>
      <c r="B25" s="1">
        <f t="shared" ref="B25:G25" si="16">2*$L$2*SIN(B16)/$K$2</f>
        <v>3.3489290364816542</v>
      </c>
      <c r="C25" s="1">
        <f t="shared" si="16"/>
        <v>3.4316172136973435</v>
      </c>
      <c r="D25" s="1">
        <f t="shared" si="16"/>
        <v>3.390273137998701</v>
      </c>
      <c r="E25" s="1">
        <f t="shared" si="16"/>
        <v>3.390273137998701</v>
      </c>
      <c r="F25" s="1">
        <f t="shared" si="16"/>
        <v>3.390273137998701</v>
      </c>
      <c r="G25" s="1">
        <f t="shared" si="16"/>
        <v>3.3489290364816542</v>
      </c>
      <c r="H25" s="1">
        <f>AVERAGE(B25:G26)</f>
        <v>3.4798518426832312</v>
      </c>
      <c r="I25" s="1" t="s">
        <v>16</v>
      </c>
    </row>
    <row r="26" spans="1:12" x14ac:dyDescent="0.25">
      <c r="A26" s="1"/>
      <c r="B26" s="1">
        <f t="shared" ref="B26:G26" si="17">2*$L$2*SIN(B17)/$K$2</f>
        <v>3.5143052863799964</v>
      </c>
      <c r="C26" s="1">
        <f t="shared" si="17"/>
        <v>3.5556492827343007</v>
      </c>
      <c r="D26" s="1">
        <f t="shared" si="17"/>
        <v>3.5556492827343007</v>
      </c>
      <c r="E26" s="1">
        <f t="shared" si="17"/>
        <v>3.5556492827343007</v>
      </c>
      <c r="F26" s="1">
        <f t="shared" si="17"/>
        <v>3.5556492827343007</v>
      </c>
      <c r="G26" s="1">
        <f t="shared" si="17"/>
        <v>3.721024994224821</v>
      </c>
      <c r="H26" s="1"/>
      <c r="I26" s="1"/>
    </row>
    <row r="27" spans="1:12" x14ac:dyDescent="0.25">
      <c r="A27" t="s">
        <v>12</v>
      </c>
      <c r="B27">
        <f t="shared" ref="B27:G27" si="18">2*$L$2*SIN(B18)/$K$2</f>
        <v>3.9690877050468081</v>
      </c>
      <c r="C27">
        <f t="shared" si="18"/>
        <v>3.9690877050468081</v>
      </c>
      <c r="D27">
        <f t="shared" si="18"/>
        <v>3.9277439936390102</v>
      </c>
      <c r="E27">
        <f t="shared" si="18"/>
        <v>3.8037126812061324</v>
      </c>
      <c r="F27">
        <f t="shared" si="18"/>
        <v>3.8037126812061324</v>
      </c>
      <c r="G27">
        <f t="shared" si="18"/>
        <v>3.9277439936390102</v>
      </c>
      <c r="H27">
        <f t="shared" si="12"/>
        <v>3.9001814599639832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DFA0-122E-4F82-8AE2-816026990757}">
  <dimension ref="A1:D16"/>
  <sheetViews>
    <sheetView workbookViewId="0">
      <selection activeCell="C22" sqref="C22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7.85546875" bestFit="1" customWidth="1"/>
    <col min="4" max="4" width="29.7109375" bestFit="1" customWidth="1"/>
  </cols>
  <sheetData>
    <row r="1" spans="1:4" x14ac:dyDescent="0.25">
      <c r="A1" t="s">
        <v>17</v>
      </c>
      <c r="B1" t="s">
        <v>19</v>
      </c>
      <c r="C1" t="s">
        <v>18</v>
      </c>
    </row>
    <row r="2" spans="1:4" x14ac:dyDescent="0.25">
      <c r="A2">
        <f>729603</f>
        <v>729603</v>
      </c>
      <c r="B2">
        <f>86599.5</f>
        <v>86599.5</v>
      </c>
      <c r="C2">
        <f>20825.5</f>
        <v>20825.5</v>
      </c>
    </row>
    <row r="3" spans="1:4" x14ac:dyDescent="0.25">
      <c r="A3">
        <f>568071</f>
        <v>568071</v>
      </c>
      <c r="B3">
        <f>67999</f>
        <v>67999</v>
      </c>
      <c r="C3">
        <f>34266.7</f>
        <v>34266.699999999997</v>
      </c>
    </row>
    <row r="4" spans="1:4" x14ac:dyDescent="0.25">
      <c r="A4">
        <f>580679</f>
        <v>580679</v>
      </c>
      <c r="B4">
        <f>56698.8</f>
        <v>56698.8</v>
      </c>
      <c r="C4">
        <f>18069.1</f>
        <v>18069.099999999999</v>
      </c>
    </row>
    <row r="5" spans="1:4" x14ac:dyDescent="0.25">
      <c r="A5">
        <f>671355</f>
        <v>671355</v>
      </c>
      <c r="B5">
        <f>75950.1</f>
        <v>75950.100000000006</v>
      </c>
      <c r="C5">
        <f>27093.4</f>
        <v>27093.4</v>
      </c>
    </row>
    <row r="6" spans="1:4" x14ac:dyDescent="0.25">
      <c r="A6">
        <f>598434</f>
        <v>598434</v>
      </c>
      <c r="B6">
        <f>70440.1</f>
        <v>70440.100000000006</v>
      </c>
      <c r="C6">
        <f>9982.35</f>
        <v>9982.35</v>
      </c>
    </row>
    <row r="7" spans="1:4" x14ac:dyDescent="0.25">
      <c r="A7">
        <f>654288</f>
        <v>654288</v>
      </c>
      <c r="B7">
        <f>67465</f>
        <v>67465</v>
      </c>
      <c r="C7">
        <f>8322.33</f>
        <v>8322.33</v>
      </c>
    </row>
    <row r="8" spans="1:4" x14ac:dyDescent="0.25">
      <c r="A8">
        <f>SUM(A2:A7)</f>
        <v>3802430</v>
      </c>
      <c r="B8">
        <f t="shared" ref="B8:C8" si="0">SUM(B2:B7)</f>
        <v>425152.5</v>
      </c>
      <c r="C8">
        <f t="shared" si="0"/>
        <v>118559.37999999999</v>
      </c>
    </row>
    <row r="10" spans="1:4" x14ac:dyDescent="0.25">
      <c r="A10" t="s">
        <v>20</v>
      </c>
      <c r="B10" t="s">
        <v>21</v>
      </c>
      <c r="C10" t="s">
        <v>22</v>
      </c>
    </row>
    <row r="11" spans="1:4" x14ac:dyDescent="0.25">
      <c r="A11">
        <f>A8/B8</f>
        <v>8.9436849130606078</v>
      </c>
      <c r="B11">
        <f>A8/C8</f>
        <v>32.071945720363928</v>
      </c>
      <c r="C11">
        <f>B11/A11</f>
        <v>3.5859878821903428</v>
      </c>
      <c r="D11" t="s">
        <v>23</v>
      </c>
    </row>
    <row r="13" spans="1:4" x14ac:dyDescent="0.25">
      <c r="A13">
        <v>15</v>
      </c>
      <c r="B13">
        <v>24</v>
      </c>
      <c r="C13">
        <v>1.6</v>
      </c>
      <c r="D13" t="s">
        <v>24</v>
      </c>
    </row>
    <row r="14" spans="1:4" x14ac:dyDescent="0.25">
      <c r="A14" s="2" t="s">
        <v>25</v>
      </c>
      <c r="B14" t="s">
        <v>26</v>
      </c>
      <c r="C14" t="s">
        <v>27</v>
      </c>
    </row>
    <row r="15" spans="1:4" x14ac:dyDescent="0.25">
      <c r="A15" s="3">
        <v>9</v>
      </c>
    </row>
    <row r="16" spans="1:4" x14ac:dyDescent="0.25">
      <c r="A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 assignment</vt:lpstr>
      <vt:lpstr>INTENSITY RATIOS OF INT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2021-02-10T15:17:52Z</dcterms:created>
  <dcterms:modified xsi:type="dcterms:W3CDTF">2021-02-28T22:38:19Z</dcterms:modified>
</cp:coreProperties>
</file>