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pyros\EWEM\1_Semester\46300_Wind_Turbine_Technology_and_Aerodynamics\Assignments\Assignment_1\WTTA_BEM\"/>
    </mc:Choice>
  </mc:AlternateContent>
  <xr:revisionPtr revIDLastSave="0" documentId="13_ncr:1_{C8ADC4B8-B458-4F30-88FE-7E82EE878436}" xr6:coauthVersionLast="47" xr6:coauthVersionMax="47" xr10:uidLastSave="{00000000-0000-0000-0000-000000000000}"/>
  <bookViews>
    <workbookView xWindow="12710" yWindow="0" windowWidth="12980" windowHeight="16090" activeTab="1" xr2:uid="{00000000-000D-0000-FFFF-FFFF00000000}"/>
  </bookViews>
  <sheets>
    <sheet name="BEM" sheetId="1" r:id="rId1"/>
    <sheet name="Q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34" i="1" s="1"/>
  <c r="C28" i="1"/>
  <c r="C35" i="1" s="1"/>
  <c r="C29" i="1"/>
  <c r="C36" i="1" s="1"/>
  <c r="C26" i="1"/>
  <c r="C33" i="1" s="1"/>
  <c r="G12" i="1"/>
  <c r="I18" i="1" s="1"/>
  <c r="H12" i="1"/>
  <c r="G13" i="1"/>
  <c r="I19" i="1" s="1"/>
  <c r="H13" i="1"/>
  <c r="G14" i="1"/>
  <c r="I20" i="1" s="1"/>
  <c r="H14" i="1"/>
  <c r="G11" i="1"/>
  <c r="I17" i="1" s="1"/>
  <c r="H11" i="1"/>
  <c r="G26" i="1" s="1"/>
  <c r="D12" i="1"/>
  <c r="D27" i="1" s="1"/>
  <c r="D13" i="1"/>
  <c r="F19" i="1" s="1"/>
  <c r="D14" i="1"/>
  <c r="F20" i="1" s="1"/>
  <c r="D11" i="1"/>
  <c r="F17" i="1" s="1"/>
  <c r="E12" i="1"/>
  <c r="F12" i="1" s="1"/>
  <c r="E13" i="1"/>
  <c r="E14" i="1"/>
  <c r="E11" i="1"/>
  <c r="E26" i="1" s="1"/>
  <c r="M12" i="1"/>
  <c r="F34" i="1" s="1"/>
  <c r="N12" i="1"/>
  <c r="G34" i="1" s="1"/>
  <c r="M13" i="1"/>
  <c r="F35" i="1" s="1"/>
  <c r="N13" i="1"/>
  <c r="M14" i="1"/>
  <c r="O20" i="1" s="1"/>
  <c r="N14" i="1"/>
  <c r="O14" i="1" s="1"/>
  <c r="N11" i="1"/>
  <c r="G33" i="1" s="1"/>
  <c r="M11" i="1"/>
  <c r="F33" i="1" s="1"/>
  <c r="J12" i="1"/>
  <c r="L18" i="1" s="1"/>
  <c r="K12" i="1"/>
  <c r="L12" i="1" s="1"/>
  <c r="J13" i="1"/>
  <c r="L19" i="1" s="1"/>
  <c r="K13" i="1"/>
  <c r="E35" i="1" s="1"/>
  <c r="J14" i="1"/>
  <c r="D36" i="1" s="1"/>
  <c r="K14" i="1"/>
  <c r="E36" i="1" s="1"/>
  <c r="K11" i="1"/>
  <c r="E33" i="1" s="1"/>
  <c r="J11" i="1"/>
  <c r="L17" i="1" s="1"/>
  <c r="J9" i="1"/>
  <c r="O19" i="1" l="1"/>
  <c r="O13" i="1"/>
  <c r="L20" i="1"/>
  <c r="L14" i="1"/>
  <c r="O12" i="1"/>
  <c r="O18" i="1"/>
  <c r="I34" i="1"/>
  <c r="I14" i="1"/>
  <c r="G29" i="1"/>
  <c r="F29" i="1"/>
  <c r="F14" i="1"/>
  <c r="F13" i="1"/>
  <c r="I12" i="1"/>
  <c r="F36" i="1"/>
  <c r="G35" i="1"/>
  <c r="I35" i="1" s="1"/>
  <c r="G36" i="1"/>
  <c r="H36" i="1"/>
  <c r="D26" i="1"/>
  <c r="H26" i="1" s="1"/>
  <c r="I13" i="1"/>
  <c r="D34" i="1"/>
  <c r="E29" i="1"/>
  <c r="G27" i="1"/>
  <c r="E28" i="1"/>
  <c r="D28" i="1"/>
  <c r="D35" i="1"/>
  <c r="H35" i="1" s="1"/>
  <c r="O17" i="1"/>
  <c r="F27" i="1"/>
  <c r="E27" i="1"/>
  <c r="H27" i="1" s="1"/>
  <c r="D33" i="1"/>
  <c r="H33" i="1" s="1"/>
  <c r="G28" i="1"/>
  <c r="F18" i="1"/>
  <c r="F28" i="1"/>
  <c r="D29" i="1"/>
  <c r="F26" i="1"/>
  <c r="I26" i="1" s="1"/>
  <c r="E34" i="1"/>
  <c r="H34" i="1"/>
  <c r="I33" i="1"/>
  <c r="L13" i="1"/>
  <c r="I11" i="1"/>
  <c r="F11" i="1"/>
  <c r="O11" i="1"/>
  <c r="L11" i="1"/>
  <c r="I36" i="1" l="1"/>
  <c r="I29" i="1"/>
  <c r="I28" i="1"/>
  <c r="H28" i="1"/>
  <c r="I27" i="1"/>
  <c r="H29" i="1"/>
</calcChain>
</file>

<file path=xl/sharedStrings.xml><?xml version="1.0" encoding="utf-8"?>
<sst xmlns="http://schemas.openxmlformats.org/spreadsheetml/2006/main" count="77" uniqueCount="35">
  <si>
    <t>V_0</t>
  </si>
  <si>
    <t>omega</t>
  </si>
  <si>
    <t>theta</t>
  </si>
  <si>
    <t>C_P</t>
  </si>
  <si>
    <t>C_T</t>
  </si>
  <si>
    <t>P_out</t>
  </si>
  <si>
    <t>Thrust</t>
  </si>
  <si>
    <t>BEM</t>
  </si>
  <si>
    <t>Power</t>
  </si>
  <si>
    <t>Torque</t>
  </si>
  <si>
    <t>CP</t>
  </si>
  <si>
    <t>CT</t>
  </si>
  <si>
    <t>ASHES_ORIGINAL_MEAN</t>
  </si>
  <si>
    <t>ASHES_ORIGINAL_STANDARD_DEVIATION</t>
  </si>
  <si>
    <t>MEAN</t>
  </si>
  <si>
    <t>Error [%]</t>
  </si>
  <si>
    <t>PYTHON</t>
  </si>
  <si>
    <t>Thrust [kN]</t>
  </si>
  <si>
    <t>CP [-]</t>
  </si>
  <si>
    <t>CT [-]</t>
  </si>
  <si>
    <t>Ashes</t>
  </si>
  <si>
    <t>Power [kW]</t>
  </si>
  <si>
    <t xml:space="preserve">Thrust </t>
  </si>
  <si>
    <t>BEM Error [%]</t>
  </si>
  <si>
    <t>Wind</t>
  </si>
  <si>
    <t xml:space="preserve"> Speed [m/s]</t>
  </si>
  <si>
    <t>FOR LATEX</t>
  </si>
  <si>
    <t>C_P_max</t>
  </si>
  <si>
    <t>Wilson \&amp; Walker</t>
  </si>
  <si>
    <t>Glauret</t>
  </si>
  <si>
    <t>theta_p</t>
  </si>
  <si>
    <t>lamda</t>
  </si>
  <si>
    <t>$C_P$ [-]</t>
  </si>
  <si>
    <t>$\theta_p$ [deg]</t>
  </si>
  <si>
    <t>$\lambda$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</si>
</sst>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B1" zoomScale="85" zoomScaleNormal="85" workbookViewId="0">
      <selection activeCell="C22" sqref="C22:I23"/>
    </sheetView>
  </sheetViews>
  <sheetFormatPr defaultRowHeight="14.5" x14ac:dyDescent="0.35"/>
  <cols>
    <col min="1" max="2" width="8.7265625" style="2"/>
    <col min="3" max="3" width="10" style="2" bestFit="1" customWidth="1"/>
    <col min="4" max="7" width="8.7265625" style="2"/>
  </cols>
  <sheetData>
    <row r="1" spans="1:19" x14ac:dyDescent="0.35">
      <c r="A1" s="11" t="s">
        <v>7</v>
      </c>
      <c r="B1" s="11"/>
      <c r="C1" s="11"/>
      <c r="D1" s="11"/>
      <c r="E1" s="11"/>
      <c r="F1" s="11"/>
      <c r="G1" s="11"/>
      <c r="I1" s="11" t="s">
        <v>12</v>
      </c>
      <c r="J1" s="11"/>
      <c r="K1" s="11"/>
      <c r="L1" s="11"/>
      <c r="M1" s="11"/>
      <c r="O1" s="11" t="s">
        <v>13</v>
      </c>
      <c r="P1" s="11"/>
      <c r="Q1" s="11"/>
      <c r="R1" s="11"/>
      <c r="S1" s="11"/>
    </row>
    <row r="2" spans="1:1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8</v>
      </c>
      <c r="J2" s="1" t="s">
        <v>9</v>
      </c>
      <c r="K2" s="5" t="s">
        <v>6</v>
      </c>
      <c r="L2" s="1" t="s">
        <v>10</v>
      </c>
      <c r="M2" s="1" t="s">
        <v>11</v>
      </c>
      <c r="O2" s="1" t="s">
        <v>8</v>
      </c>
      <c r="P2" s="1" t="s">
        <v>9</v>
      </c>
      <c r="Q2" s="1" t="s">
        <v>6</v>
      </c>
      <c r="R2" s="1" t="s">
        <v>10</v>
      </c>
      <c r="S2" s="1" t="s">
        <v>11</v>
      </c>
    </row>
    <row r="3" spans="1:19" x14ac:dyDescent="0.35">
      <c r="A3" s="2">
        <v>5</v>
      </c>
      <c r="B3" s="2">
        <v>4.2561772550691899</v>
      </c>
      <c r="C3" s="2">
        <v>5.12820512820511E-2</v>
      </c>
      <c r="D3" s="2">
        <v>0.46619198239477427</v>
      </c>
      <c r="E3" s="2">
        <v>0.83494963426238644</v>
      </c>
      <c r="F3" s="2">
        <v>891.59641227961231</v>
      </c>
      <c r="G3" s="2">
        <v>319.36975600413621</v>
      </c>
      <c r="I3">
        <v>887.22699999999998</v>
      </c>
      <c r="J3">
        <v>1990.69</v>
      </c>
      <c r="K3">
        <v>317.83999999999997</v>
      </c>
      <c r="L3">
        <v>46.480600000000003</v>
      </c>
      <c r="M3">
        <v>83.255799999999994</v>
      </c>
      <c r="O3">
        <v>3.1906799999999999E-2</v>
      </c>
      <c r="P3">
        <v>7.1590100000000004E-2</v>
      </c>
      <c r="Q3">
        <v>7.3744300000000004E-3</v>
      </c>
      <c r="R3">
        <v>1.6715499999999999E-3</v>
      </c>
      <c r="S3">
        <v>1.9316699999999999E-3</v>
      </c>
    </row>
    <row r="4" spans="1:19" x14ac:dyDescent="0.35">
      <c r="A4" s="2">
        <v>9</v>
      </c>
      <c r="B4" s="2">
        <v>7.6611190591245419</v>
      </c>
      <c r="C4" s="2">
        <v>5.12820512820511E-2</v>
      </c>
      <c r="D4" s="2">
        <v>0.46619198239477427</v>
      </c>
      <c r="E4" s="2">
        <v>0.83494963426238644</v>
      </c>
      <c r="F4" s="2">
        <v>5199.7902764146993</v>
      </c>
      <c r="G4" s="2">
        <v>1034.758009453401</v>
      </c>
      <c r="I4">
        <v>5174.26</v>
      </c>
      <c r="J4">
        <v>6449.63</v>
      </c>
      <c r="K4">
        <v>1029.82</v>
      </c>
      <c r="L4">
        <v>46.480200000000004</v>
      </c>
      <c r="M4">
        <v>83.257499999999993</v>
      </c>
      <c r="O4">
        <v>0.16372800000000001</v>
      </c>
      <c r="P4">
        <v>0.20408399999999999</v>
      </c>
      <c r="Q4">
        <v>1.95479E-2</v>
      </c>
      <c r="R4">
        <v>1.47076E-3</v>
      </c>
      <c r="S4">
        <v>1.5803900000000001E-3</v>
      </c>
    </row>
    <row r="5" spans="1:19" x14ac:dyDescent="0.35">
      <c r="A5" s="2">
        <v>11</v>
      </c>
      <c r="B5" s="2">
        <v>9.3635899611522166</v>
      </c>
      <c r="C5" s="2">
        <v>5.12820512820511E-2</v>
      </c>
      <c r="D5" s="2">
        <v>0.46619198239477438</v>
      </c>
      <c r="E5" s="2">
        <v>0.83494963426238633</v>
      </c>
      <c r="F5" s="2">
        <v>9493.7185979533115</v>
      </c>
      <c r="G5" s="2">
        <v>1545.7496190600191</v>
      </c>
      <c r="I5">
        <v>9447.1</v>
      </c>
      <c r="J5">
        <v>9635.07</v>
      </c>
      <c r="K5">
        <v>1538.32</v>
      </c>
      <c r="L5">
        <v>46.4801</v>
      </c>
      <c r="M5">
        <v>83.254499999999993</v>
      </c>
      <c r="O5">
        <v>0.27840399999999998</v>
      </c>
      <c r="P5">
        <v>0.283943</v>
      </c>
      <c r="Q5">
        <v>2.6411799999999999E-2</v>
      </c>
      <c r="R5">
        <v>1.36976E-3</v>
      </c>
      <c r="S5">
        <v>1.42943E-3</v>
      </c>
    </row>
    <row r="6" spans="1:19" x14ac:dyDescent="0.35">
      <c r="A6" s="2">
        <v>20</v>
      </c>
      <c r="B6" s="2">
        <v>9.7262212615879626</v>
      </c>
      <c r="C6" s="2">
        <v>17.114093959731541</v>
      </c>
      <c r="D6" s="2">
        <v>8.8949175771355776E-2</v>
      </c>
      <c r="E6" s="2">
        <v>0.1126395522839171</v>
      </c>
      <c r="F6" s="2">
        <v>10887.430962405449</v>
      </c>
      <c r="G6" s="2">
        <v>689.35734282673877</v>
      </c>
      <c r="I6">
        <v>10715.8</v>
      </c>
      <c r="J6">
        <v>10521.2</v>
      </c>
      <c r="K6">
        <v>675.93299999999999</v>
      </c>
      <c r="L6">
        <v>8.7716799999999999</v>
      </c>
      <c r="M6">
        <v>11.066000000000001</v>
      </c>
      <c r="O6">
        <v>0.90760799999999997</v>
      </c>
      <c r="P6">
        <v>0.89111799999999997</v>
      </c>
      <c r="Q6">
        <v>7.6997599999999999E-2</v>
      </c>
      <c r="R6">
        <v>7.4294200000000002E-4</v>
      </c>
      <c r="S6">
        <v>1.26056E-3</v>
      </c>
    </row>
    <row r="9" spans="1:19" x14ac:dyDescent="0.35">
      <c r="D9" s="10" t="s">
        <v>8</v>
      </c>
      <c r="E9" s="10"/>
      <c r="F9" s="10"/>
      <c r="G9" s="10" t="s">
        <v>6</v>
      </c>
      <c r="H9" s="10"/>
      <c r="I9" s="10"/>
      <c r="J9" s="10" t="str">
        <f>D2</f>
        <v>C_P</v>
      </c>
      <c r="K9" s="10"/>
      <c r="L9" s="10"/>
      <c r="M9" s="10" t="s">
        <v>4</v>
      </c>
      <c r="N9" s="10"/>
      <c r="O9" s="10"/>
    </row>
    <row r="10" spans="1:19" x14ac:dyDescent="0.35">
      <c r="D10" s="3" t="s">
        <v>7</v>
      </c>
      <c r="E10" s="3" t="s">
        <v>14</v>
      </c>
      <c r="F10" s="4" t="s">
        <v>15</v>
      </c>
      <c r="G10" s="3" t="s">
        <v>7</v>
      </c>
      <c r="H10" s="3" t="s">
        <v>14</v>
      </c>
      <c r="I10" s="4" t="s">
        <v>15</v>
      </c>
      <c r="J10" s="3" t="s">
        <v>7</v>
      </c>
      <c r="K10" s="3" t="s">
        <v>14</v>
      </c>
      <c r="L10" s="4" t="s">
        <v>15</v>
      </c>
      <c r="M10" s="3" t="s">
        <v>7</v>
      </c>
      <c r="N10" s="3" t="s">
        <v>14</v>
      </c>
      <c r="O10" s="4" t="s">
        <v>15</v>
      </c>
    </row>
    <row r="11" spans="1:19" x14ac:dyDescent="0.35">
      <c r="C11" s="2">
        <v>5</v>
      </c>
      <c r="D11" s="2">
        <f>$F3</f>
        <v>891.59641227961231</v>
      </c>
      <c r="E11" s="2">
        <f>$I3</f>
        <v>887.22699999999998</v>
      </c>
      <c r="F11" s="4">
        <f>ROUND(ABS((E11-D11)/E11)*100, 3)</f>
        <v>0.49199999999999999</v>
      </c>
      <c r="G11" s="2">
        <f>$G3</f>
        <v>319.36975600413621</v>
      </c>
      <c r="H11" s="2">
        <f>$K3</f>
        <v>317.83999999999997</v>
      </c>
      <c r="I11" s="4">
        <f>ROUND(ABS((H11-G11)/H11)*100, 3)</f>
        <v>0.48099999999999998</v>
      </c>
      <c r="J11" s="2">
        <f>$D3*100</f>
        <v>46.619198239477427</v>
      </c>
      <c r="K11" s="2">
        <f>$L3</f>
        <v>46.480600000000003</v>
      </c>
      <c r="L11" s="4">
        <f>ROUND(ABS((K11-J11)/K11)*100, 3)</f>
        <v>0.29799999999999999</v>
      </c>
      <c r="M11" s="2">
        <f>$E3*100</f>
        <v>83.494963426238641</v>
      </c>
      <c r="N11" s="2">
        <f>$M3</f>
        <v>83.255799999999994</v>
      </c>
      <c r="O11" s="4">
        <f>ROUND(ABS((N11-M11)/N11)*100, 3)</f>
        <v>0.28699999999999998</v>
      </c>
    </row>
    <row r="12" spans="1:19" x14ac:dyDescent="0.35">
      <c r="C12" s="2">
        <v>9</v>
      </c>
      <c r="D12" s="2">
        <f>$F4</f>
        <v>5199.7902764146993</v>
      </c>
      <c r="E12" s="2">
        <f>$I4</f>
        <v>5174.26</v>
      </c>
      <c r="F12" s="4">
        <f t="shared" ref="F12:F14" si="0">ROUND(ABS((E12-D12)/E12)*100, 3)</f>
        <v>0.49299999999999999</v>
      </c>
      <c r="G12" s="2">
        <f>$G4</f>
        <v>1034.758009453401</v>
      </c>
      <c r="H12" s="2">
        <f>$K4</f>
        <v>1029.82</v>
      </c>
      <c r="I12" s="4">
        <f t="shared" ref="I12:I14" si="1">ROUND(ABS((H12-G12)/H12)*100, 3)</f>
        <v>0.48</v>
      </c>
      <c r="J12" s="2">
        <f>$D4*100</f>
        <v>46.619198239477427</v>
      </c>
      <c r="K12" s="2">
        <f>$L4</f>
        <v>46.480200000000004</v>
      </c>
      <c r="L12" s="4">
        <f t="shared" ref="L12:L14" si="2">ROUND(ABS((K12-J12)/K12)*100, 3)</f>
        <v>0.29899999999999999</v>
      </c>
      <c r="M12" s="2">
        <f>$E4*100</f>
        <v>83.494963426238641</v>
      </c>
      <c r="N12" s="2">
        <f>$M4</f>
        <v>83.257499999999993</v>
      </c>
      <c r="O12" s="4">
        <f t="shared" ref="O12:O13" si="3">ROUND(ABS((N12-M12)/N12)*100, 3)</f>
        <v>0.28499999999999998</v>
      </c>
    </row>
    <row r="13" spans="1:19" x14ac:dyDescent="0.35">
      <c r="C13" s="2">
        <v>11</v>
      </c>
      <c r="D13" s="2">
        <f>$F5</f>
        <v>9493.7185979533115</v>
      </c>
      <c r="E13" s="2">
        <f>$I5</f>
        <v>9447.1</v>
      </c>
      <c r="F13" s="4">
        <f t="shared" si="0"/>
        <v>0.49299999999999999</v>
      </c>
      <c r="G13" s="2">
        <f>$G5</f>
        <v>1545.7496190600191</v>
      </c>
      <c r="H13" s="2">
        <f>$K5</f>
        <v>1538.32</v>
      </c>
      <c r="I13" s="4">
        <f t="shared" si="1"/>
        <v>0.48299999999999998</v>
      </c>
      <c r="J13" s="2">
        <f>$D5*100</f>
        <v>46.619198239477441</v>
      </c>
      <c r="K13" s="2">
        <f>$L5</f>
        <v>46.4801</v>
      </c>
      <c r="L13" s="4">
        <f t="shared" si="2"/>
        <v>0.29899999999999999</v>
      </c>
      <c r="M13" s="2">
        <f>$E5*100</f>
        <v>83.494963426238627</v>
      </c>
      <c r="N13" s="2">
        <f>$M5</f>
        <v>83.254499999999993</v>
      </c>
      <c r="O13" s="4">
        <f t="shared" si="3"/>
        <v>0.28899999999999998</v>
      </c>
    </row>
    <row r="14" spans="1:19" x14ac:dyDescent="0.35">
      <c r="C14" s="2">
        <v>20</v>
      </c>
      <c r="D14" s="2">
        <f>$F6</f>
        <v>10887.430962405449</v>
      </c>
      <c r="E14" s="2">
        <f>$I6</f>
        <v>10715.8</v>
      </c>
      <c r="F14" s="4">
        <f t="shared" si="0"/>
        <v>1.6020000000000001</v>
      </c>
      <c r="G14" s="2">
        <f>$G6</f>
        <v>689.35734282673877</v>
      </c>
      <c r="H14" s="2">
        <f>$K6</f>
        <v>675.93299999999999</v>
      </c>
      <c r="I14" s="4">
        <f t="shared" si="1"/>
        <v>1.986</v>
      </c>
      <c r="J14" s="2">
        <f>$D6*100</f>
        <v>8.894917577135578</v>
      </c>
      <c r="K14" s="2">
        <f>$L6</f>
        <v>8.7716799999999999</v>
      </c>
      <c r="L14" s="4">
        <f t="shared" si="2"/>
        <v>1.405</v>
      </c>
      <c r="M14" s="2">
        <f>$E6*100</f>
        <v>11.26395522839171</v>
      </c>
      <c r="N14" s="2">
        <f>$M6</f>
        <v>11.066000000000001</v>
      </c>
      <c r="O14" s="4">
        <f>ROUND(ABS((N14-M14)/N14)*100, 3)</f>
        <v>1.7889999999999999</v>
      </c>
    </row>
    <row r="15" spans="1:19" x14ac:dyDescent="0.35">
      <c r="D15"/>
      <c r="E15"/>
      <c r="F15"/>
      <c r="G15"/>
      <c r="J15" s="2"/>
      <c r="K15" s="2"/>
      <c r="L15" s="2"/>
      <c r="M15" s="2"/>
    </row>
    <row r="16" spans="1:19" x14ac:dyDescent="0.35">
      <c r="D16"/>
      <c r="E16" s="3" t="s">
        <v>16</v>
      </c>
      <c r="F16" s="4" t="s">
        <v>15</v>
      </c>
      <c r="G16"/>
      <c r="H16" s="3" t="s">
        <v>16</v>
      </c>
      <c r="I16" s="4" t="s">
        <v>15</v>
      </c>
      <c r="J16" s="2"/>
      <c r="K16" s="3" t="s">
        <v>16</v>
      </c>
      <c r="L16" s="4" t="s">
        <v>15</v>
      </c>
      <c r="M16" s="2"/>
      <c r="N16" s="3" t="s">
        <v>16</v>
      </c>
      <c r="O16" s="4" t="s">
        <v>15</v>
      </c>
    </row>
    <row r="17" spans="3:15" x14ac:dyDescent="0.35">
      <c r="D17"/>
      <c r="E17" s="2">
        <v>887.21</v>
      </c>
      <c r="F17" s="4">
        <f>ROUND(ABS((E17-D11)/E17)*100, 3)</f>
        <v>0.49399999999999999</v>
      </c>
      <c r="G17"/>
      <c r="H17" s="2">
        <v>317.83999999999997</v>
      </c>
      <c r="I17" s="4">
        <f>ROUND(ABS((H17-G11)/H17)*100, 3)</f>
        <v>0.48099999999999998</v>
      </c>
      <c r="J17" s="2"/>
      <c r="K17" s="2">
        <v>46.48</v>
      </c>
      <c r="L17" s="4">
        <f>ROUND(ABS((K17-J11)/K17)*100, 3)</f>
        <v>0.29899999999999999</v>
      </c>
      <c r="M17" s="2"/>
      <c r="N17" s="2">
        <v>83.26</v>
      </c>
      <c r="O17" s="4">
        <f>ROUND(ABS((N17-M11)/N17)*100, 3)</f>
        <v>0.28199999999999997</v>
      </c>
    </row>
    <row r="18" spans="3:15" x14ac:dyDescent="0.35">
      <c r="D18"/>
      <c r="E18" s="2">
        <v>5174.22</v>
      </c>
      <c r="F18" s="4">
        <f t="shared" ref="F18:F20" si="4">ROUND(ABS((E18-D12)/E18)*100, 3)</f>
        <v>0.49399999999999999</v>
      </c>
      <c r="G18"/>
      <c r="H18" s="2">
        <v>1029.82</v>
      </c>
      <c r="I18" s="4">
        <f t="shared" ref="I18:I20" si="5">ROUND(ABS((H18-G12)/H18)*100, 3)</f>
        <v>0.48</v>
      </c>
      <c r="J18" s="2"/>
      <c r="K18" s="2">
        <v>46.48</v>
      </c>
      <c r="L18" s="4">
        <f t="shared" ref="L18:L20" si="6">ROUND(ABS((K18-J12)/K18)*100, 3)</f>
        <v>0.29899999999999999</v>
      </c>
      <c r="M18" s="2"/>
      <c r="N18" s="2">
        <v>83.26</v>
      </c>
      <c r="O18" s="4">
        <f t="shared" ref="O18:O20" si="7">ROUND(ABS((N18-M12)/N18)*100, 3)</f>
        <v>0.28199999999999997</v>
      </c>
    </row>
    <row r="19" spans="3:15" x14ac:dyDescent="0.35">
      <c r="D19"/>
      <c r="E19" s="2">
        <v>9447.02</v>
      </c>
      <c r="F19" s="4">
        <f t="shared" si="4"/>
        <v>0.49399999999999999</v>
      </c>
      <c r="G19"/>
      <c r="H19" s="2">
        <v>1538.22</v>
      </c>
      <c r="I19" s="4">
        <f t="shared" si="5"/>
        <v>0.49</v>
      </c>
      <c r="J19" s="2"/>
      <c r="K19" s="2">
        <v>46.48</v>
      </c>
      <c r="L19" s="4">
        <f t="shared" si="6"/>
        <v>0.29899999999999999</v>
      </c>
      <c r="M19" s="2"/>
      <c r="N19" s="2">
        <v>83.25</v>
      </c>
      <c r="O19" s="4">
        <f t="shared" si="7"/>
        <v>0.29399999999999998</v>
      </c>
    </row>
    <row r="20" spans="3:15" x14ac:dyDescent="0.35">
      <c r="D20"/>
      <c r="E20" s="2">
        <v>10715.9</v>
      </c>
      <c r="F20" s="4">
        <f t="shared" si="4"/>
        <v>1.601</v>
      </c>
      <c r="G20"/>
      <c r="H20" s="2">
        <v>675.94</v>
      </c>
      <c r="I20" s="4">
        <f t="shared" si="5"/>
        <v>1.9850000000000001</v>
      </c>
      <c r="J20" s="2"/>
      <c r="K20" s="2">
        <v>8.77</v>
      </c>
      <c r="L20" s="4">
        <f t="shared" si="6"/>
        <v>1.4239999999999999</v>
      </c>
      <c r="M20" s="2"/>
      <c r="N20" s="2">
        <v>11.07</v>
      </c>
      <c r="O20" s="4">
        <f t="shared" si="7"/>
        <v>1.752</v>
      </c>
    </row>
    <row r="22" spans="3:15" x14ac:dyDescent="0.35">
      <c r="C22" s="8" t="s">
        <v>26</v>
      </c>
      <c r="D22" s="8"/>
      <c r="E22" s="8"/>
      <c r="F22" s="8"/>
      <c r="G22" s="8"/>
      <c r="H22" s="8"/>
      <c r="I22" s="8"/>
    </row>
    <row r="23" spans="3:15" x14ac:dyDescent="0.35">
      <c r="C23" s="8"/>
      <c r="D23" s="8"/>
      <c r="E23" s="8"/>
      <c r="F23" s="8"/>
      <c r="G23" s="8"/>
      <c r="H23" s="8"/>
      <c r="I23" s="8"/>
    </row>
    <row r="24" spans="3:15" x14ac:dyDescent="0.35">
      <c r="C24" s="2" t="s">
        <v>24</v>
      </c>
      <c r="D24" s="9" t="s">
        <v>21</v>
      </c>
      <c r="E24" s="9"/>
      <c r="F24" s="9" t="s">
        <v>17</v>
      </c>
      <c r="G24" s="9"/>
      <c r="H24" s="9" t="s">
        <v>23</v>
      </c>
      <c r="I24" s="9"/>
    </row>
    <row r="25" spans="3:15" x14ac:dyDescent="0.35">
      <c r="C25" s="2" t="s">
        <v>25</v>
      </c>
      <c r="D25" s="2" t="s">
        <v>7</v>
      </c>
      <c r="E25" s="2" t="s">
        <v>20</v>
      </c>
      <c r="F25" s="2" t="s">
        <v>7</v>
      </c>
      <c r="G25" s="2" t="s">
        <v>20</v>
      </c>
      <c r="H25" s="2" t="s">
        <v>8</v>
      </c>
      <c r="I25" s="2" t="s">
        <v>22</v>
      </c>
    </row>
    <row r="26" spans="3:15" x14ac:dyDescent="0.35">
      <c r="C26" s="7">
        <f>C11</f>
        <v>5</v>
      </c>
      <c r="D26" s="2">
        <f t="shared" ref="D26:E29" si="8">ROUND(D11,1)</f>
        <v>891.6</v>
      </c>
      <c r="E26" s="2">
        <f t="shared" si="8"/>
        <v>887.2</v>
      </c>
      <c r="F26" s="2">
        <f t="shared" ref="F26:G29" si="9">ROUND(G11,1)</f>
        <v>319.39999999999998</v>
      </c>
      <c r="G26" s="2">
        <f t="shared" si="9"/>
        <v>317.8</v>
      </c>
      <c r="H26" s="6">
        <f>ROUND(ABS((E26-D26)/E26)*100, 2)</f>
        <v>0.5</v>
      </c>
      <c r="I26" s="6">
        <f>ROUND(ABS((G26-F26)/G26)*100, 2)</f>
        <v>0.5</v>
      </c>
    </row>
    <row r="27" spans="3:15" x14ac:dyDescent="0.35">
      <c r="C27" s="7">
        <f>C12</f>
        <v>9</v>
      </c>
      <c r="D27" s="2">
        <f t="shared" si="8"/>
        <v>5199.8</v>
      </c>
      <c r="E27" s="2">
        <f t="shared" si="8"/>
        <v>5174.3</v>
      </c>
      <c r="F27" s="2">
        <f t="shared" si="9"/>
        <v>1034.8</v>
      </c>
      <c r="G27" s="2">
        <f t="shared" si="9"/>
        <v>1029.8</v>
      </c>
      <c r="H27" s="6">
        <f t="shared" ref="H27:H29" si="10">ROUND(ABS((E27-D27)/E27)*100, 2)</f>
        <v>0.49</v>
      </c>
      <c r="I27" s="6">
        <f t="shared" ref="I27:I29" si="11">ROUND(ABS((G27-F27)/G27)*100, 2)</f>
        <v>0.49</v>
      </c>
    </row>
    <row r="28" spans="3:15" x14ac:dyDescent="0.35">
      <c r="C28" s="7">
        <f>C13</f>
        <v>11</v>
      </c>
      <c r="D28" s="2">
        <f t="shared" si="8"/>
        <v>9493.7000000000007</v>
      </c>
      <c r="E28" s="2">
        <f t="shared" si="8"/>
        <v>9447.1</v>
      </c>
      <c r="F28" s="2">
        <f t="shared" si="9"/>
        <v>1545.7</v>
      </c>
      <c r="G28" s="2">
        <f t="shared" si="9"/>
        <v>1538.3</v>
      </c>
      <c r="H28" s="6">
        <f t="shared" si="10"/>
        <v>0.49</v>
      </c>
      <c r="I28" s="6">
        <f t="shared" si="11"/>
        <v>0.48</v>
      </c>
    </row>
    <row r="29" spans="3:15" x14ac:dyDescent="0.35">
      <c r="C29" s="7">
        <f>C14</f>
        <v>20</v>
      </c>
      <c r="D29" s="2">
        <f t="shared" si="8"/>
        <v>10887.4</v>
      </c>
      <c r="E29" s="2">
        <f t="shared" si="8"/>
        <v>10715.8</v>
      </c>
      <c r="F29" s="2">
        <f t="shared" si="9"/>
        <v>689.4</v>
      </c>
      <c r="G29" s="2">
        <f t="shared" si="9"/>
        <v>675.9</v>
      </c>
      <c r="H29" s="6">
        <f t="shared" si="10"/>
        <v>1.6</v>
      </c>
      <c r="I29" s="6">
        <f t="shared" si="11"/>
        <v>2</v>
      </c>
    </row>
    <row r="31" spans="3:15" x14ac:dyDescent="0.35">
      <c r="C31" s="2" t="s">
        <v>24</v>
      </c>
      <c r="D31" s="9" t="s">
        <v>18</v>
      </c>
      <c r="E31" s="9"/>
      <c r="F31" s="9" t="s">
        <v>19</v>
      </c>
      <c r="G31" s="9"/>
      <c r="H31" s="9" t="s">
        <v>23</v>
      </c>
      <c r="I31" s="9"/>
    </row>
    <row r="32" spans="3:15" x14ac:dyDescent="0.35">
      <c r="C32" s="2" t="s">
        <v>25</v>
      </c>
      <c r="D32" s="2" t="s">
        <v>7</v>
      </c>
      <c r="E32" s="2" t="s">
        <v>20</v>
      </c>
      <c r="F32" s="2" t="s">
        <v>7</v>
      </c>
      <c r="G32" s="2" t="s">
        <v>20</v>
      </c>
      <c r="H32" s="2" t="s">
        <v>8</v>
      </c>
      <c r="I32" s="2" t="s">
        <v>22</v>
      </c>
    </row>
    <row r="33" spans="3:9" x14ac:dyDescent="0.35">
      <c r="C33" s="7">
        <f>C26</f>
        <v>5</v>
      </c>
      <c r="D33" s="2">
        <f t="shared" ref="D33:E36" si="12">ROUND(J11/100,3)</f>
        <v>0.46600000000000003</v>
      </c>
      <c r="E33" s="2">
        <f t="shared" si="12"/>
        <v>0.46500000000000002</v>
      </c>
      <c r="F33" s="2">
        <f t="shared" ref="F33:G36" si="13">ROUND(M11/100,3)</f>
        <v>0.83499999999999996</v>
      </c>
      <c r="G33" s="2">
        <f t="shared" si="13"/>
        <v>0.83299999999999996</v>
      </c>
      <c r="H33" s="6">
        <f>ROUND(ABS((E33-D33)/E33)*100, 2)</f>
        <v>0.22</v>
      </c>
      <c r="I33" s="6">
        <f>ROUND(ABS((G33-F33)/G33)*100, 2)</f>
        <v>0.24</v>
      </c>
    </row>
    <row r="34" spans="3:9" x14ac:dyDescent="0.35">
      <c r="C34" s="7">
        <f t="shared" ref="C34:C36" si="14">C27</f>
        <v>9</v>
      </c>
      <c r="D34" s="2">
        <f t="shared" si="12"/>
        <v>0.46600000000000003</v>
      </c>
      <c r="E34" s="2">
        <f t="shared" si="12"/>
        <v>0.46500000000000002</v>
      </c>
      <c r="F34" s="2">
        <f t="shared" si="13"/>
        <v>0.83499999999999996</v>
      </c>
      <c r="G34" s="2">
        <f t="shared" si="13"/>
        <v>0.83299999999999996</v>
      </c>
      <c r="H34" s="6">
        <f t="shared" ref="H34:H36" si="15">ROUND(ABS((E34-D34)/E34)*100, 2)</f>
        <v>0.22</v>
      </c>
      <c r="I34" s="6">
        <f t="shared" ref="I34:I36" si="16">ROUND(ABS((G34-F34)/G34)*100, 2)</f>
        <v>0.24</v>
      </c>
    </row>
    <row r="35" spans="3:9" x14ac:dyDescent="0.35">
      <c r="C35" s="7">
        <f t="shared" si="14"/>
        <v>11</v>
      </c>
      <c r="D35" s="2">
        <f t="shared" si="12"/>
        <v>0.46600000000000003</v>
      </c>
      <c r="E35" s="2">
        <f t="shared" si="12"/>
        <v>0.46500000000000002</v>
      </c>
      <c r="F35" s="2">
        <f t="shared" si="13"/>
        <v>0.83499999999999996</v>
      </c>
      <c r="G35" s="2">
        <f t="shared" si="13"/>
        <v>0.83299999999999996</v>
      </c>
      <c r="H35" s="6">
        <f t="shared" si="15"/>
        <v>0.22</v>
      </c>
      <c r="I35" s="6">
        <f t="shared" si="16"/>
        <v>0.24</v>
      </c>
    </row>
    <row r="36" spans="3:9" x14ac:dyDescent="0.35">
      <c r="C36" s="7">
        <f t="shared" si="14"/>
        <v>20</v>
      </c>
      <c r="D36" s="2">
        <f t="shared" si="12"/>
        <v>8.8999999999999996E-2</v>
      </c>
      <c r="E36" s="2">
        <f t="shared" si="12"/>
        <v>8.7999999999999995E-2</v>
      </c>
      <c r="F36" s="2">
        <f t="shared" si="13"/>
        <v>0.113</v>
      </c>
      <c r="G36" s="2">
        <f t="shared" si="13"/>
        <v>0.111</v>
      </c>
      <c r="H36" s="6">
        <f t="shared" si="15"/>
        <v>1.1399999999999999</v>
      </c>
      <c r="I36" s="6">
        <f t="shared" si="16"/>
        <v>1.8</v>
      </c>
    </row>
  </sheetData>
  <mergeCells count="14">
    <mergeCell ref="G9:I9"/>
    <mergeCell ref="A1:G1"/>
    <mergeCell ref="I1:M1"/>
    <mergeCell ref="O1:S1"/>
    <mergeCell ref="J9:L9"/>
    <mergeCell ref="M9:O9"/>
    <mergeCell ref="D9:F9"/>
    <mergeCell ref="C22:I23"/>
    <mergeCell ref="F24:G24"/>
    <mergeCell ref="D24:E24"/>
    <mergeCell ref="H24:I24"/>
    <mergeCell ref="D31:E31"/>
    <mergeCell ref="F31:G31"/>
    <mergeCell ref="H31:I3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0F8C-AEE3-4599-86B7-5CB00511DB7F}">
  <dimension ref="B2:H11"/>
  <sheetViews>
    <sheetView tabSelected="1" workbookViewId="0">
      <selection activeCell="K14" sqref="K14"/>
    </sheetView>
  </sheetViews>
  <sheetFormatPr defaultRowHeight="14.5" x14ac:dyDescent="0.35"/>
  <sheetData>
    <row r="2" spans="2:8" x14ac:dyDescent="0.35">
      <c r="B2" s="8" t="s">
        <v>26</v>
      </c>
      <c r="C2" s="8"/>
      <c r="D2" s="8"/>
      <c r="E2" s="8"/>
      <c r="F2" s="8"/>
      <c r="G2" s="8"/>
      <c r="H2" s="8"/>
    </row>
    <row r="3" spans="2:8" x14ac:dyDescent="0.35">
      <c r="B3" s="8"/>
      <c r="C3" s="8"/>
      <c r="D3" s="8"/>
      <c r="E3" s="8"/>
      <c r="F3" s="8"/>
      <c r="G3" s="8"/>
      <c r="H3" s="8"/>
    </row>
    <row r="4" spans="2:8" x14ac:dyDescent="0.35">
      <c r="D4" t="s">
        <v>29</v>
      </c>
      <c r="E4" t="s">
        <v>28</v>
      </c>
    </row>
    <row r="5" spans="2:8" x14ac:dyDescent="0.35">
      <c r="C5" t="s">
        <v>27</v>
      </c>
      <c r="D5">
        <v>0.46600000000000003</v>
      </c>
      <c r="E5">
        <v>0.52700000000000002</v>
      </c>
    </row>
    <row r="6" spans="2:8" x14ac:dyDescent="0.35">
      <c r="C6" t="s">
        <v>30</v>
      </c>
      <c r="D6" s="12">
        <v>7.95</v>
      </c>
      <c r="E6">
        <v>-2.2799999999999998</v>
      </c>
    </row>
    <row r="7" spans="2:8" x14ac:dyDescent="0.35">
      <c r="C7" t="s">
        <v>31</v>
      </c>
      <c r="D7">
        <v>0.05</v>
      </c>
      <c r="E7">
        <v>8.7200000000000006</v>
      </c>
    </row>
    <row r="9" spans="2:8" x14ac:dyDescent="0.35">
      <c r="D9" t="s">
        <v>32</v>
      </c>
      <c r="E9" t="s">
        <v>33</v>
      </c>
      <c r="F9" t="s">
        <v>34</v>
      </c>
    </row>
    <row r="10" spans="2:8" x14ac:dyDescent="0.35">
      <c r="C10" t="s">
        <v>29</v>
      </c>
      <c r="D10">
        <v>0.46600000000000003</v>
      </c>
      <c r="E10" s="12">
        <v>7.95</v>
      </c>
      <c r="F10">
        <v>0.05</v>
      </c>
    </row>
    <row r="11" spans="2:8" x14ac:dyDescent="0.35">
      <c r="C11" t="s">
        <v>28</v>
      </c>
      <c r="D11">
        <v>0.52700000000000002</v>
      </c>
      <c r="E11">
        <v>-2.2799999999999998</v>
      </c>
      <c r="F11">
        <v>8.7200000000000006</v>
      </c>
    </row>
  </sheetData>
  <mergeCells count="1">
    <mergeCell ref="B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BEM</vt:lpstr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Spyridon Giaroslav Acheimastos</cp:lastModifiedBy>
  <dcterms:created xsi:type="dcterms:W3CDTF">2023-10-04T15:25:33Z</dcterms:created>
  <dcterms:modified xsi:type="dcterms:W3CDTF">2023-10-11T08:50:28Z</dcterms:modified>
</cp:coreProperties>
</file>