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ome/Downloads/"/>
    </mc:Choice>
  </mc:AlternateContent>
  <bookViews>
    <workbookView xWindow="0" yWindow="460" windowWidth="25600" windowHeight="1460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G6" i="1"/>
  <c r="S7" i="1"/>
  <c r="E7" i="1"/>
  <c r="G8" i="1"/>
  <c r="G4" i="1"/>
  <c r="G41" i="1"/>
  <c r="G42" i="1"/>
  <c r="G43" i="1"/>
  <c r="G35" i="1"/>
  <c r="G46" i="1"/>
  <c r="G15" i="1"/>
  <c r="G17" i="1"/>
  <c r="G18" i="1"/>
  <c r="G20" i="1"/>
  <c r="G25" i="1"/>
  <c r="G26" i="1"/>
  <c r="G11" i="1"/>
  <c r="G12" i="1"/>
  <c r="G23" i="1"/>
  <c r="E23" i="1"/>
  <c r="F23" i="1"/>
  <c r="S26" i="1"/>
  <c r="S12" i="1"/>
  <c r="S11" i="1"/>
  <c r="G13" i="1"/>
  <c r="S13" i="1"/>
  <c r="G14" i="1"/>
  <c r="S14" i="1"/>
  <c r="S15" i="1"/>
  <c r="S16" i="1"/>
  <c r="S17" i="1"/>
  <c r="S18" i="1"/>
  <c r="S19" i="1"/>
  <c r="S20" i="1"/>
  <c r="S21" i="1"/>
  <c r="S22" i="1"/>
  <c r="S24" i="1"/>
  <c r="S25" i="1"/>
  <c r="S27" i="1"/>
  <c r="S29" i="1"/>
  <c r="S30" i="1"/>
  <c r="G31" i="1"/>
  <c r="S31" i="1"/>
  <c r="S32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C24" i="1"/>
  <c r="C21" i="1"/>
  <c r="G28" i="1"/>
  <c r="E28" i="1"/>
  <c r="F28" i="1"/>
  <c r="C11" i="1"/>
  <c r="S4" i="1"/>
  <c r="E4" i="1"/>
  <c r="S6" i="1"/>
  <c r="E6" i="1"/>
  <c r="S5" i="1"/>
  <c r="E5" i="1"/>
  <c r="S8" i="1"/>
  <c r="E8" i="1"/>
  <c r="E11" i="1"/>
  <c r="S9" i="1"/>
  <c r="E9" i="1"/>
  <c r="E12" i="1"/>
  <c r="E13" i="1"/>
  <c r="E14" i="1"/>
  <c r="E15" i="1"/>
  <c r="E16" i="1"/>
  <c r="E17" i="1"/>
  <c r="E18" i="1"/>
  <c r="E19" i="1"/>
  <c r="E20" i="1"/>
  <c r="E21" i="1"/>
  <c r="E22" i="1"/>
  <c r="E24" i="1"/>
  <c r="E25" i="1"/>
  <c r="E26" i="1"/>
  <c r="E27" i="1"/>
  <c r="E29" i="1"/>
  <c r="E30" i="1"/>
  <c r="E31" i="1"/>
  <c r="E32" i="1"/>
  <c r="E34" i="1"/>
  <c r="E35" i="1"/>
  <c r="E36" i="1"/>
  <c r="E37" i="1"/>
  <c r="E38" i="1"/>
  <c r="E40" i="1"/>
  <c r="E41" i="1"/>
  <c r="E42" i="1"/>
  <c r="E43" i="1"/>
  <c r="E44" i="1"/>
  <c r="E45" i="1"/>
  <c r="E46" i="1"/>
  <c r="E47" i="1"/>
  <c r="E48" i="1"/>
  <c r="E49" i="1"/>
  <c r="E50" i="1"/>
  <c r="E51" i="1"/>
  <c r="E10" i="1"/>
  <c r="H10" i="1"/>
  <c r="I10" i="1"/>
  <c r="J10" i="1"/>
  <c r="K10" i="1"/>
  <c r="L10" i="1"/>
  <c r="M10" i="1"/>
  <c r="N10" i="1"/>
  <c r="O10" i="1"/>
  <c r="P10" i="1"/>
  <c r="Q10" i="1"/>
  <c r="R10" i="1"/>
  <c r="G10" i="1"/>
  <c r="G9" i="1"/>
  <c r="G50" i="1"/>
  <c r="G51" i="1"/>
  <c r="G52" i="1"/>
  <c r="H9" i="1"/>
  <c r="H50" i="1"/>
  <c r="H51" i="1"/>
  <c r="H52" i="1"/>
  <c r="I9" i="1"/>
  <c r="I50" i="1"/>
  <c r="I51" i="1"/>
  <c r="I52" i="1"/>
  <c r="J9" i="1"/>
  <c r="J50" i="1"/>
  <c r="J51" i="1"/>
  <c r="J52" i="1"/>
  <c r="K9" i="1"/>
  <c r="K50" i="1"/>
  <c r="K51" i="1"/>
  <c r="K52" i="1"/>
  <c r="L9" i="1"/>
  <c r="L50" i="1"/>
  <c r="L51" i="1"/>
  <c r="L52" i="1"/>
  <c r="M9" i="1"/>
  <c r="M50" i="1"/>
  <c r="M51" i="1"/>
  <c r="M52" i="1"/>
  <c r="N9" i="1"/>
  <c r="N50" i="1"/>
  <c r="N51" i="1"/>
  <c r="N52" i="1"/>
  <c r="O9" i="1"/>
  <c r="O50" i="1"/>
  <c r="O51" i="1"/>
  <c r="O52" i="1"/>
  <c r="P9" i="1"/>
  <c r="P50" i="1"/>
  <c r="P51" i="1"/>
  <c r="P52" i="1"/>
  <c r="Q9" i="1"/>
  <c r="Q50" i="1"/>
  <c r="Q51" i="1"/>
  <c r="Q52" i="1"/>
  <c r="R9" i="1"/>
  <c r="R50" i="1"/>
  <c r="R51" i="1"/>
  <c r="R52" i="1"/>
  <c r="S51" i="1"/>
  <c r="F50" i="1"/>
  <c r="F49" i="1"/>
  <c r="F48" i="1"/>
  <c r="C48" i="1"/>
  <c r="F47" i="1"/>
  <c r="F46" i="1"/>
  <c r="F45" i="1"/>
  <c r="C45" i="1"/>
  <c r="F44" i="1"/>
  <c r="F43" i="1"/>
  <c r="F42" i="1"/>
  <c r="F41" i="1"/>
  <c r="C41" i="1"/>
  <c r="F40" i="1"/>
  <c r="F39" i="1"/>
  <c r="F38" i="1"/>
  <c r="F37" i="1"/>
  <c r="C37" i="1"/>
  <c r="F36" i="1"/>
  <c r="F35" i="1"/>
  <c r="F34" i="1"/>
  <c r="C34" i="1"/>
  <c r="F32" i="1"/>
  <c r="F31" i="1"/>
  <c r="F30" i="1"/>
  <c r="F29" i="1"/>
  <c r="C29" i="1"/>
  <c r="F27" i="1"/>
  <c r="F26" i="1"/>
  <c r="F25" i="1"/>
  <c r="F24" i="1"/>
  <c r="F22" i="1"/>
  <c r="F21" i="1"/>
  <c r="F20" i="1"/>
  <c r="F19" i="1"/>
  <c r="F18" i="1"/>
  <c r="F17" i="1"/>
  <c r="F16" i="1"/>
  <c r="F15" i="1"/>
  <c r="F14" i="1"/>
  <c r="F13" i="1"/>
  <c r="C13" i="1"/>
  <c r="F12" i="1"/>
  <c r="C12" i="1"/>
  <c r="F11" i="1"/>
</calcChain>
</file>

<file path=xl/sharedStrings.xml><?xml version="1.0" encoding="utf-8"?>
<sst xmlns="http://schemas.openxmlformats.org/spreadsheetml/2006/main" count="121" uniqueCount="78">
  <si>
    <t>Anual</t>
  </si>
  <si>
    <t>%</t>
  </si>
  <si>
    <t>Gas</t>
  </si>
  <si>
    <t>SKY/cable</t>
  </si>
  <si>
    <t>Restaurant</t>
  </si>
  <si>
    <t>Personal</t>
  </si>
  <si>
    <t>Gym</t>
  </si>
  <si>
    <t>INCOME</t>
  </si>
  <si>
    <t>Salary 1</t>
  </si>
  <si>
    <t>Loans</t>
  </si>
  <si>
    <t>Others</t>
  </si>
  <si>
    <t>TOTAL INCOME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</si>
  <si>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</si>
  <si>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</si>
  <si>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</si>
  <si>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</si>
  <si>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</si>
  <si>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</si>
  <si>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</si>
  <si>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</si>
  <si>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</si>
  <si>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</si>
  <si>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</si>
  <si>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</si>
  <si>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EXPENSES</t>
  </si>
  <si>
    <t>CATEGORY</t>
  </si>
  <si>
    <t>Payment of debt</t>
  </si>
  <si>
    <t>Supermarket</t>
  </si>
  <si>
    <t>Home</t>
  </si>
  <si>
    <t>Furniture</t>
  </si>
  <si>
    <t>Rent</t>
  </si>
  <si>
    <t>Light</t>
  </si>
  <si>
    <t>Water</t>
  </si>
  <si>
    <t>Fee</t>
  </si>
  <si>
    <t>Telephone/internet</t>
  </si>
  <si>
    <t>Education</t>
  </si>
  <si>
    <t>Tuiton</t>
  </si>
  <si>
    <t>Extra courses</t>
  </si>
  <si>
    <t>Entertainment</t>
  </si>
  <si>
    <t>Party</t>
  </si>
  <si>
    <t>Movies</t>
  </si>
  <si>
    <t>Gifts</t>
  </si>
  <si>
    <t>Documents (visa)</t>
  </si>
  <si>
    <t>Shoes/Clothes</t>
  </si>
  <si>
    <t>Cellphone</t>
  </si>
  <si>
    <t>Brooming</t>
  </si>
  <si>
    <t>Church</t>
  </si>
  <si>
    <t>Health</t>
  </si>
  <si>
    <t>Pharmacy</t>
  </si>
  <si>
    <t>Doctors</t>
  </si>
  <si>
    <t>Services</t>
  </si>
  <si>
    <t>Cleaning</t>
  </si>
  <si>
    <t>Fees (banks)</t>
  </si>
  <si>
    <t>Tips</t>
  </si>
  <si>
    <t>Laundry</t>
  </si>
  <si>
    <t>Transportation</t>
  </si>
  <si>
    <t>Maintenance</t>
  </si>
  <si>
    <t>Taxi</t>
  </si>
  <si>
    <t>Documents (verificación)</t>
  </si>
  <si>
    <t>Insurance</t>
  </si>
  <si>
    <t>House</t>
  </si>
  <si>
    <t>Life</t>
  </si>
  <si>
    <t>Car</t>
  </si>
  <si>
    <t>Reserves</t>
  </si>
  <si>
    <t>Vacation</t>
  </si>
  <si>
    <t>Savings</t>
  </si>
  <si>
    <t>TOTAL EXPENSES</t>
  </si>
  <si>
    <t>INCOME-EXPENSES</t>
  </si>
  <si>
    <t xml:space="preserve">FINAL </t>
  </si>
  <si>
    <t>TOTAL</t>
  </si>
  <si>
    <t>Monthly</t>
  </si>
  <si>
    <t>Food</t>
  </si>
  <si>
    <t>Expense percentage</t>
  </si>
  <si>
    <t>Allowance</t>
  </si>
  <si>
    <t>Apps</t>
  </si>
  <si>
    <t>Extra expenses</t>
  </si>
  <si>
    <t>Budget 2017</t>
  </si>
  <si>
    <t>BlaBlaCar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</si>
</sst>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MX$&quot;* #,##0.00_);_(&quot;MX$&quot;* \(#,##0.00\);_(&quot;MX$&quot;* &quot;-&quot;??_);_(@_)"/>
    <numFmt numFmtId="164" formatCode="_(&quot;$&quot;* #,##0_);_(&quot;$&quot;* \(#,##0\);_(&quot;$&quot;* &quot;-&quot;??_);_(@_)"/>
    <numFmt numFmtId="165" formatCode="0.0%"/>
    <numFmt numFmtId="166" formatCode="&quot;$&quot;#,##0;[Red]\-&quot;$&quot;#,##0"/>
    <numFmt numFmtId="168" formatCode="_(&quot;$&quot;* #,##0.00_);_(&quot;$&quot;* \(#,##0.00\);_(&quot;$&quot;* &quot;-&quot;??_);_(@_)"/>
  </numFmts>
  <fonts count="15" x14ac:knownFonts="1">
    <font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color theme="0"/>
      <name val="Calibri"/>
      <family val="2"/>
    </font>
    <font>
      <b/>
      <sz val="18"/>
      <name val="Calibri"/>
      <family val="2"/>
    </font>
    <font>
      <sz val="12"/>
      <color indexed="8"/>
      <name val="Calibri"/>
      <family val="2"/>
    </font>
    <font>
      <b/>
      <sz val="18"/>
      <color indexed="8"/>
      <name val="Calibri"/>
      <family val="2"/>
    </font>
    <font>
      <b/>
      <sz val="12"/>
      <name val="Calibri"/>
    </font>
    <font>
      <sz val="12"/>
      <name val="Calibri"/>
    </font>
    <font>
      <b/>
      <sz val="12"/>
      <color indexed="8"/>
      <name val="Calibri"/>
      <family val="2"/>
    </font>
    <font>
      <sz val="12"/>
      <color theme="4"/>
      <name val="Calibri"/>
      <family val="2"/>
    </font>
    <font>
      <sz val="9"/>
      <name val="Calibri"/>
    </font>
    <font>
      <sz val="10"/>
      <name val="Calibri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indexed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72">
    <xf numFmtId="0" fontId="0" fillId="0" borderId="0" xfId="0"/>
    <xf numFmtId="0" fontId="7" fillId="2" borderId="0" xfId="0" applyFont="1" applyFill="1" applyBorder="1"/>
    <xf numFmtId="0" fontId="8" fillId="3" borderId="0" xfId="0" applyFont="1" applyFill="1" applyBorder="1" applyAlignment="1">
      <alignment horizontal="left"/>
    </xf>
    <xf numFmtId="165" fontId="7" fillId="2" borderId="0" xfId="2" applyNumberFormat="1" applyFont="1" applyFill="1" applyBorder="1" applyAlignment="1">
      <alignment horizontal="center" wrapText="1"/>
    </xf>
    <xf numFmtId="0" fontId="5" fillId="2" borderId="0" xfId="0" applyFont="1" applyFill="1"/>
    <xf numFmtId="0" fontId="6" fillId="2" borderId="0" xfId="0" applyFont="1" applyFill="1" applyAlignment="1">
      <alignment horizontal="center"/>
    </xf>
    <xf numFmtId="0" fontId="3" fillId="2" borderId="0" xfId="0" applyFont="1" applyFill="1"/>
    <xf numFmtId="164" fontId="8" fillId="2" borderId="1" xfId="1" applyNumberFormat="1" applyFont="1" applyFill="1" applyBorder="1" applyAlignment="1">
      <alignment horizontal="right"/>
    </xf>
    <xf numFmtId="0" fontId="8" fillId="2" borderId="0" xfId="0" applyFont="1" applyFill="1"/>
    <xf numFmtId="164" fontId="8" fillId="2" borderId="2" xfId="1" applyNumberFormat="1" applyFont="1" applyFill="1" applyBorder="1"/>
    <xf numFmtId="164" fontId="8" fillId="2" borderId="1" xfId="1" applyNumberFormat="1" applyFont="1" applyFill="1" applyBorder="1"/>
    <xf numFmtId="164" fontId="5" fillId="2" borderId="0" xfId="1" applyNumberFormat="1" applyFont="1" applyFill="1" applyAlignment="1">
      <alignment horizontal="right"/>
    </xf>
    <xf numFmtId="164" fontId="5" fillId="2" borderId="1" xfId="1" applyNumberFormat="1" applyFont="1" applyFill="1" applyBorder="1"/>
    <xf numFmtId="0" fontId="9" fillId="2" borderId="0" xfId="0" applyFont="1" applyFill="1"/>
    <xf numFmtId="0" fontId="9" fillId="2" borderId="0" xfId="0" applyFont="1" applyFill="1" applyBorder="1"/>
    <xf numFmtId="0" fontId="10" fillId="2" borderId="0" xfId="0" applyFont="1" applyFill="1" applyBorder="1"/>
    <xf numFmtId="0" fontId="8" fillId="2" borderId="0" xfId="0" applyFont="1" applyFill="1" applyBorder="1" applyAlignment="1">
      <alignment wrapText="1"/>
    </xf>
    <xf numFmtId="0" fontId="5" fillId="2" borderId="0" xfId="0" applyFont="1" applyFill="1" applyBorder="1"/>
    <xf numFmtId="165" fontId="8" fillId="2" borderId="0" xfId="2" applyNumberFormat="1" applyFont="1" applyFill="1" applyBorder="1" applyAlignment="1">
      <alignment horizontal="center" wrapText="1"/>
    </xf>
    <xf numFmtId="0" fontId="11" fillId="2" borderId="0" xfId="0" applyFont="1" applyFill="1" applyBorder="1" applyAlignment="1">
      <alignment wrapText="1"/>
    </xf>
    <xf numFmtId="0" fontId="12" fillId="2" borderId="0" xfId="0" applyFont="1" applyFill="1" applyBorder="1" applyAlignment="1">
      <alignment wrapText="1"/>
    </xf>
    <xf numFmtId="164" fontId="5" fillId="2" borderId="0" xfId="0" applyNumberFormat="1" applyFont="1" applyFill="1" applyBorder="1"/>
    <xf numFmtId="164" fontId="5" fillId="2" borderId="1" xfId="1" applyNumberFormat="1" applyFont="1" applyFill="1" applyBorder="1" applyAlignment="1">
      <alignment horizontal="right"/>
    </xf>
    <xf numFmtId="164" fontId="5" fillId="2" borderId="0" xfId="1" applyNumberFormat="1" applyFont="1" applyFill="1"/>
    <xf numFmtId="166" fontId="5" fillId="2" borderId="0" xfId="0" applyNumberFormat="1" applyFont="1" applyFill="1"/>
    <xf numFmtId="9" fontId="5" fillId="2" borderId="0" xfId="2" applyFont="1" applyFill="1" applyAlignment="1">
      <alignment horizontal="right"/>
    </xf>
    <xf numFmtId="0" fontId="3" fillId="4" borderId="0" xfId="0" applyFont="1" applyFill="1"/>
    <xf numFmtId="0" fontId="2" fillId="4" borderId="0" xfId="0" applyFont="1" applyFill="1" applyBorder="1" applyAlignment="1">
      <alignment horizontal="center"/>
    </xf>
    <xf numFmtId="0" fontId="2" fillId="4" borderId="0" xfId="0" applyFont="1" applyFill="1"/>
    <xf numFmtId="164" fontId="2" fillId="4" borderId="1" xfId="1" applyNumberFormat="1" applyFont="1" applyFill="1" applyBorder="1"/>
    <xf numFmtId="164" fontId="3" fillId="4" borderId="1" xfId="1" applyNumberFormat="1" applyFont="1" applyFill="1" applyBorder="1" applyAlignment="1">
      <alignment horizontal="right"/>
    </xf>
    <xf numFmtId="0" fontId="2" fillId="4" borderId="1" xfId="0" applyFont="1" applyFill="1" applyBorder="1"/>
    <xf numFmtId="0" fontId="10" fillId="5" borderId="0" xfId="0" applyFont="1" applyFill="1" applyBorder="1"/>
    <xf numFmtId="0" fontId="8" fillId="5" borderId="0" xfId="0" applyFont="1" applyFill="1" applyBorder="1" applyAlignment="1">
      <alignment wrapText="1"/>
    </xf>
    <xf numFmtId="165" fontId="7" fillId="5" borderId="0" xfId="2" applyNumberFormat="1" applyFont="1" applyFill="1" applyBorder="1" applyAlignment="1">
      <alignment horizontal="center" wrapText="1"/>
    </xf>
    <xf numFmtId="164" fontId="8" fillId="5" borderId="1" xfId="1" applyNumberFormat="1" applyFont="1" applyFill="1" applyBorder="1"/>
    <xf numFmtId="164" fontId="8" fillId="5" borderId="1" xfId="1" applyNumberFormat="1" applyFont="1" applyFill="1" applyBorder="1" applyAlignment="1">
      <alignment horizontal="right"/>
    </xf>
    <xf numFmtId="0" fontId="7" fillId="6" borderId="0" xfId="0" applyFont="1" applyFill="1" applyBorder="1"/>
    <xf numFmtId="0" fontId="2" fillId="7" borderId="0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center"/>
    </xf>
    <xf numFmtId="164" fontId="7" fillId="7" borderId="4" xfId="1" applyNumberFormat="1" applyFont="1" applyFill="1" applyBorder="1" applyAlignment="1">
      <alignment horizontal="center"/>
    </xf>
    <xf numFmtId="164" fontId="7" fillId="7" borderId="4" xfId="1" applyNumberFormat="1" applyFont="1" applyFill="1" applyBorder="1" applyAlignment="1">
      <alignment horizontal="right"/>
    </xf>
    <xf numFmtId="165" fontId="8" fillId="5" borderId="0" xfId="2" applyNumberFormat="1" applyFont="1" applyFill="1" applyBorder="1" applyAlignment="1">
      <alignment horizontal="center" wrapText="1"/>
    </xf>
    <xf numFmtId="0" fontId="8" fillId="5" borderId="0" xfId="0" applyFont="1" applyFill="1" applyBorder="1" applyAlignment="1"/>
    <xf numFmtId="0" fontId="9" fillId="8" borderId="0" xfId="0" applyFont="1" applyFill="1" applyBorder="1"/>
    <xf numFmtId="164" fontId="9" fillId="8" borderId="4" xfId="0" applyNumberFormat="1" applyFont="1" applyFill="1" applyBorder="1"/>
    <xf numFmtId="164" fontId="9" fillId="8" borderId="4" xfId="1" applyNumberFormat="1" applyFont="1" applyFill="1" applyBorder="1" applyAlignment="1">
      <alignment horizontal="right"/>
    </xf>
    <xf numFmtId="0" fontId="9" fillId="9" borderId="1" xfId="0" applyFont="1" applyFill="1" applyBorder="1"/>
    <xf numFmtId="164" fontId="9" fillId="9" borderId="1" xfId="1" applyNumberFormat="1" applyFont="1" applyFill="1" applyBorder="1"/>
    <xf numFmtId="0" fontId="5" fillId="9" borderId="1" xfId="0" applyFont="1" applyFill="1" applyBorder="1"/>
    <xf numFmtId="164" fontId="5" fillId="9" borderId="1" xfId="1" applyNumberFormat="1" applyFont="1" applyFill="1" applyBorder="1"/>
    <xf numFmtId="164" fontId="5" fillId="9" borderId="1" xfId="1" applyNumberFormat="1" applyFont="1" applyFill="1" applyBorder="1" applyAlignment="1">
      <alignment horizontal="right"/>
    </xf>
    <xf numFmtId="164" fontId="9" fillId="2" borderId="1" xfId="1" applyNumberFormat="1" applyFont="1" applyFill="1" applyBorder="1" applyAlignment="1">
      <alignment horizontal="right"/>
    </xf>
    <xf numFmtId="0" fontId="4" fillId="2" borderId="0" xfId="0" applyFont="1" applyFill="1" applyAlignment="1">
      <alignment horizontal="left"/>
    </xf>
    <xf numFmtId="0" fontId="5" fillId="9" borderId="5" xfId="0" applyFont="1" applyFill="1" applyBorder="1" applyAlignment="1">
      <alignment horizontal="left"/>
    </xf>
    <xf numFmtId="0" fontId="5" fillId="9" borderId="6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168" fontId="8" fillId="2" borderId="0" xfId="1" applyNumberFormat="1" applyFont="1" applyFill="1" applyBorder="1"/>
    <xf numFmtId="168" fontId="5" fillId="2" borderId="0" xfId="1" applyNumberFormat="1" applyFont="1" applyFill="1" applyBorder="1"/>
    <xf numFmtId="168" fontId="5" fillId="2" borderId="3" xfId="0" applyNumberFormat="1" applyFont="1" applyFill="1" applyBorder="1"/>
    <xf numFmtId="168" fontId="9" fillId="2" borderId="0" xfId="0" applyNumberFormat="1" applyFont="1" applyFill="1" applyBorder="1"/>
    <xf numFmtId="168" fontId="9" fillId="2" borderId="3" xfId="0" applyNumberFormat="1" applyFont="1" applyFill="1" applyBorder="1"/>
    <xf numFmtId="168" fontId="2" fillId="6" borderId="0" xfId="0" applyNumberFormat="1" applyFont="1" applyFill="1" applyBorder="1" applyAlignment="1">
      <alignment horizontal="center"/>
    </xf>
    <xf numFmtId="168" fontId="7" fillId="6" borderId="1" xfId="0" applyNumberFormat="1" applyFont="1" applyFill="1" applyBorder="1"/>
    <xf numFmtId="168" fontId="8" fillId="2" borderId="0" xfId="0" applyNumberFormat="1" applyFont="1" applyFill="1" applyBorder="1"/>
    <xf numFmtId="168" fontId="8" fillId="2" borderId="1" xfId="0" applyNumberFormat="1" applyFont="1" applyFill="1" applyBorder="1"/>
    <xf numFmtId="168" fontId="8" fillId="5" borderId="1" xfId="0" applyNumberFormat="1" applyFont="1" applyFill="1" applyBorder="1"/>
    <xf numFmtId="168" fontId="8" fillId="2" borderId="0" xfId="0" quotePrefix="1" applyNumberFormat="1" applyFont="1" applyFill="1" applyBorder="1"/>
    <xf numFmtId="168" fontId="9" fillId="8" borderId="0" xfId="0" applyNumberFormat="1" applyFont="1" applyFill="1" applyBorder="1"/>
    <xf numFmtId="168" fontId="9" fillId="8" borderId="4" xfId="0" applyNumberFormat="1" applyFont="1" applyFill="1" applyBorder="1"/>
    <xf numFmtId="168" fontId="9" fillId="9" borderId="1" xfId="1" applyNumberFormat="1" applyFont="1" applyFill="1" applyBorder="1"/>
    <xf numFmtId="168" fontId="5" fillId="9" borderId="1" xfId="0" applyNumberFormat="1" applyFont="1" applyFill="1" applyBorder="1"/>
  </cellXfs>
  <cellStyles count="5">
    <cellStyle name="Currency" xfId="1" builtinId="4"/>
    <cellStyle name="Followed Hyperlink" xfId="4" builtinId="9" hidden="1"/>
    <cellStyle name="Hyperlink" xfId="3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Expense percentage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Sheet2!$A$2:$A$12</c:f>
              <c:strCache>
                <c:ptCount val="11"/>
                <c:pt idx="0">
                  <c:v>Loans</c:v>
                </c:pt>
                <c:pt idx="1">
                  <c:v>Food</c:v>
                </c:pt>
                <c:pt idx="2">
                  <c:v>Home</c:v>
                </c:pt>
                <c:pt idx="3">
                  <c:v>Education</c:v>
                </c:pt>
                <c:pt idx="4">
                  <c:v>Entertainment</c:v>
                </c:pt>
                <c:pt idx="5">
                  <c:v>Personal</c:v>
                </c:pt>
                <c:pt idx="6">
                  <c:v>Health</c:v>
                </c:pt>
                <c:pt idx="7">
                  <c:v>Services</c:v>
                </c:pt>
                <c:pt idx="8">
                  <c:v>Transportation</c:v>
                </c:pt>
                <c:pt idx="9">
                  <c:v>Insurance</c:v>
                </c:pt>
                <c:pt idx="10">
                  <c:v>Reserves</c:v>
                </c:pt>
              </c:strCache>
            </c:strRef>
          </c:cat>
          <c:val>
            <c:numRef>
              <c:f>Sheet2!$B$2:$B$12</c:f>
              <c:numCache>
                <c:formatCode>0.0%</c:formatCode>
                <c:ptCount val="11"/>
                <c:pt idx="0">
                  <c:v>0.016260162601626</c:v>
                </c:pt>
                <c:pt idx="1">
                  <c:v>0.130081300813008</c:v>
                </c:pt>
                <c:pt idx="2">
                  <c:v>0.204607046070461</c:v>
                </c:pt>
                <c:pt idx="3">
                  <c:v>0.0636856368563686</c:v>
                </c:pt>
                <c:pt idx="4">
                  <c:v>0.235772357723577</c:v>
                </c:pt>
                <c:pt idx="5">
                  <c:v>0.0691056910569106</c:v>
                </c:pt>
                <c:pt idx="6">
                  <c:v>0.0528455284552845</c:v>
                </c:pt>
                <c:pt idx="7">
                  <c:v>0.0691056910569106</c:v>
                </c:pt>
                <c:pt idx="8">
                  <c:v>0.0704607046070461</c:v>
                </c:pt>
                <c:pt idx="9">
                  <c:v>0.0528455284552845</c:v>
                </c:pt>
                <c:pt idx="10">
                  <c:v>0.035230352303523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53</xdr:row>
      <xdr:rowOff>0</xdr:rowOff>
    </xdr:from>
    <xdr:to>
      <xdr:col>5</xdr:col>
      <xdr:colOff>1054100</xdr:colOff>
      <xdr:row>73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abSelected="1" workbookViewId="0">
      <pane xSplit="1" ySplit="3" topLeftCell="B34" activePane="bottomRight" state="frozen"/>
      <selection pane="topRight" activeCell="B1" sqref="B1"/>
      <selection pane="bottomLeft" activeCell="A4" sqref="A4"/>
      <selection pane="bottomRight" activeCell="H52" sqref="H52"/>
    </sheetView>
  </sheetViews>
  <sheetFormatPr baseColWidth="10" defaultColWidth="9.1640625" defaultRowHeight="16" x14ac:dyDescent="0.2"/>
  <cols>
    <col min="1" max="1" width="5" style="4" customWidth="1"/>
    <col min="2" max="2" width="11.83203125" style="4" customWidth="1"/>
    <col min="3" max="3" width="9.6640625" style="4" bestFit="1" customWidth="1"/>
    <col min="4" max="4" width="23.5" style="4" customWidth="1"/>
    <col min="5" max="5" width="11" style="23" bestFit="1" customWidth="1"/>
    <col min="6" max="6" width="15.1640625" style="11" customWidth="1"/>
    <col min="7" max="19" width="13.83203125" style="4" customWidth="1"/>
    <col min="20" max="20" width="11" style="4" bestFit="1" customWidth="1"/>
    <col min="21" max="16384" width="9.1640625" style="4"/>
  </cols>
  <sheetData>
    <row r="1" spans="1:19" ht="24" x14ac:dyDescent="0.3">
      <c r="A1" s="53" t="s">
        <v>76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</row>
    <row r="2" spans="1:19" ht="24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s="6" customFormat="1" x14ac:dyDescent="0.2">
      <c r="A3" s="26"/>
      <c r="B3" s="28" t="s">
        <v>7</v>
      </c>
      <c r="C3" s="28"/>
      <c r="D3" s="26"/>
      <c r="E3" s="29" t="s">
        <v>0</v>
      </c>
      <c r="F3" s="30"/>
      <c r="G3" s="27" t="s">
        <v>12</v>
      </c>
      <c r="H3" s="27" t="s">
        <v>13</v>
      </c>
      <c r="I3" s="27" t="s">
        <v>14</v>
      </c>
      <c r="J3" s="27" t="s">
        <v>15</v>
      </c>
      <c r="K3" s="27" t="s">
        <v>16</v>
      </c>
      <c r="L3" s="27" t="s">
        <v>17</v>
      </c>
      <c r="M3" s="27" t="s">
        <v>18</v>
      </c>
      <c r="N3" s="27" t="s">
        <v>19</v>
      </c>
      <c r="O3" s="27" t="s">
        <v>20</v>
      </c>
      <c r="P3" s="27" t="s">
        <v>21</v>
      </c>
      <c r="Q3" s="27" t="s">
        <v>22</v>
      </c>
      <c r="R3" s="27" t="s">
        <v>23</v>
      </c>
      <c r="S3" s="31" t="s">
        <v>69</v>
      </c>
    </row>
    <row r="4" spans="1:19" x14ac:dyDescent="0.2">
      <c r="B4" s="8" t="s">
        <v>8</v>
      </c>
      <c r="C4" s="8"/>
      <c r="D4" s="8"/>
      <c r="E4" s="9">
        <f>S4</f>
        <v>3375</v>
      </c>
      <c r="F4" s="7"/>
      <c r="G4" s="57">
        <f>1125+2250</f>
        <v>3375</v>
      </c>
      <c r="H4" s="57">
        <v>0</v>
      </c>
      <c r="I4" s="57">
        <v>0</v>
      </c>
      <c r="J4" s="58">
        <v>0</v>
      </c>
      <c r="K4" s="58">
        <v>0</v>
      </c>
      <c r="L4" s="58">
        <v>0</v>
      </c>
      <c r="M4" s="58">
        <v>0</v>
      </c>
      <c r="N4" s="58">
        <v>0</v>
      </c>
      <c r="O4" s="58">
        <v>0</v>
      </c>
      <c r="P4" s="58">
        <v>0</v>
      </c>
      <c r="Q4" s="58">
        <v>0</v>
      </c>
      <c r="R4" s="58">
        <v>0</v>
      </c>
      <c r="S4" s="59">
        <f>SUM(G4:R4)</f>
        <v>3375</v>
      </c>
    </row>
    <row r="5" spans="1:19" x14ac:dyDescent="0.2">
      <c r="B5" s="4" t="s">
        <v>73</v>
      </c>
      <c r="E5" s="10">
        <f>S5</f>
        <v>15386.5</v>
      </c>
      <c r="F5" s="22"/>
      <c r="G5" s="58">
        <v>15386.5</v>
      </c>
      <c r="H5" s="58">
        <v>0</v>
      </c>
      <c r="I5" s="58">
        <v>0</v>
      </c>
      <c r="J5" s="58">
        <v>0</v>
      </c>
      <c r="K5" s="58">
        <v>0</v>
      </c>
      <c r="L5" s="58">
        <v>0</v>
      </c>
      <c r="M5" s="58">
        <v>0</v>
      </c>
      <c r="N5" s="58">
        <v>0</v>
      </c>
      <c r="O5" s="58">
        <v>0</v>
      </c>
      <c r="P5" s="58">
        <v>0</v>
      </c>
      <c r="Q5" s="58">
        <v>0</v>
      </c>
      <c r="R5" s="58">
        <v>0</v>
      </c>
      <c r="S5" s="59">
        <f>SUM(G5:R5)</f>
        <v>15386.5</v>
      </c>
    </row>
    <row r="6" spans="1:19" x14ac:dyDescent="0.2">
      <c r="B6" s="4" t="s">
        <v>9</v>
      </c>
      <c r="E6" s="12">
        <f>S6</f>
        <v>9955.1299999999992</v>
      </c>
      <c r="F6" s="22"/>
      <c r="G6" s="58">
        <f>9955.13</f>
        <v>9955.1299999999992</v>
      </c>
      <c r="H6" s="58">
        <v>0</v>
      </c>
      <c r="I6" s="58">
        <v>0</v>
      </c>
      <c r="J6" s="58">
        <v>0</v>
      </c>
      <c r="K6" s="58">
        <v>0</v>
      </c>
      <c r="L6" s="58">
        <v>0</v>
      </c>
      <c r="M6" s="58">
        <v>0</v>
      </c>
      <c r="N6" s="58">
        <v>0</v>
      </c>
      <c r="O6" s="58">
        <v>0</v>
      </c>
      <c r="P6" s="58">
        <v>0</v>
      </c>
      <c r="Q6" s="58">
        <v>0</v>
      </c>
      <c r="R6" s="58">
        <v>0</v>
      </c>
      <c r="S6" s="59">
        <f>SUM(G6:R6)</f>
        <v>9955.1299999999992</v>
      </c>
    </row>
    <row r="7" spans="1:19" x14ac:dyDescent="0.2">
      <c r="B7" s="4" t="s">
        <v>77</v>
      </c>
      <c r="E7" s="12">
        <f>S7</f>
        <v>640</v>
      </c>
      <c r="F7" s="22"/>
      <c r="G7" s="58">
        <f>340+300</f>
        <v>640</v>
      </c>
      <c r="H7" s="58">
        <v>0</v>
      </c>
      <c r="I7" s="58">
        <v>0</v>
      </c>
      <c r="J7" s="58">
        <v>0</v>
      </c>
      <c r="K7" s="58">
        <v>0</v>
      </c>
      <c r="L7" s="58">
        <v>0</v>
      </c>
      <c r="M7" s="58">
        <v>0</v>
      </c>
      <c r="N7" s="58">
        <v>0</v>
      </c>
      <c r="O7" s="58">
        <v>0</v>
      </c>
      <c r="P7" s="58">
        <v>0</v>
      </c>
      <c r="Q7" s="58">
        <v>0</v>
      </c>
      <c r="R7" s="58">
        <v>0</v>
      </c>
      <c r="S7" s="59">
        <f>SUM(G7:R7)</f>
        <v>640</v>
      </c>
    </row>
    <row r="8" spans="1:19" x14ac:dyDescent="0.2">
      <c r="B8" s="4" t="s">
        <v>10</v>
      </c>
      <c r="E8" s="12">
        <f>S8</f>
        <v>5234.8999999999996</v>
      </c>
      <c r="F8" s="22"/>
      <c r="G8" s="58">
        <f>2600+2600+34.9</f>
        <v>5234.8999999999996</v>
      </c>
      <c r="H8" s="58">
        <v>0</v>
      </c>
      <c r="I8" s="58">
        <v>0</v>
      </c>
      <c r="J8" s="58">
        <v>0</v>
      </c>
      <c r="K8" s="58">
        <v>0</v>
      </c>
      <c r="L8" s="58">
        <v>0</v>
      </c>
      <c r="M8" s="58">
        <v>0</v>
      </c>
      <c r="N8" s="58">
        <v>0</v>
      </c>
      <c r="O8" s="58">
        <v>0</v>
      </c>
      <c r="P8" s="58">
        <v>0</v>
      </c>
      <c r="Q8" s="58">
        <v>0</v>
      </c>
      <c r="R8" s="58">
        <v>0</v>
      </c>
      <c r="S8" s="59">
        <f>SUM(G8:R8)</f>
        <v>5234.8999999999996</v>
      </c>
    </row>
    <row r="9" spans="1:19" s="13" customFormat="1" x14ac:dyDescent="0.2">
      <c r="B9" s="13" t="s">
        <v>11</v>
      </c>
      <c r="E9" s="12">
        <f>S9</f>
        <v>34591.53</v>
      </c>
      <c r="F9" s="52"/>
      <c r="G9" s="60">
        <f>SUM(G4:G8)</f>
        <v>34591.53</v>
      </c>
      <c r="H9" s="60">
        <f>SUM(H4:H8)</f>
        <v>0</v>
      </c>
      <c r="I9" s="60">
        <f>SUM(I4:I8)</f>
        <v>0</v>
      </c>
      <c r="J9" s="60">
        <f>SUM(J4:J8)</f>
        <v>0</v>
      </c>
      <c r="K9" s="60">
        <f>SUM(K4:K8)</f>
        <v>0</v>
      </c>
      <c r="L9" s="60">
        <f>SUM(L4:L8)</f>
        <v>0</v>
      </c>
      <c r="M9" s="60">
        <f>SUM(M4:M8)</f>
        <v>0</v>
      </c>
      <c r="N9" s="60">
        <f>SUM(N4:N8)</f>
        <v>0</v>
      </c>
      <c r="O9" s="60">
        <f>SUM(O4:O8)</f>
        <v>0</v>
      </c>
      <c r="P9" s="60">
        <f>SUM(P4:P8)</f>
        <v>0</v>
      </c>
      <c r="Q9" s="60">
        <f>SUM(Q4:Q8)</f>
        <v>0</v>
      </c>
      <c r="R9" s="60">
        <f>SUM(R4:R8)</f>
        <v>0</v>
      </c>
      <c r="S9" s="61">
        <f>SUM(S4:S8)</f>
        <v>34591.53</v>
      </c>
    </row>
    <row r="10" spans="1:19" s="14" customFormat="1" x14ac:dyDescent="0.2">
      <c r="A10" s="37"/>
      <c r="B10" s="38" t="s">
        <v>24</v>
      </c>
      <c r="C10" s="39" t="s">
        <v>1</v>
      </c>
      <c r="D10" s="38" t="s">
        <v>25</v>
      </c>
      <c r="E10" s="40" t="str">
        <f>E3</f>
        <v>Anual</v>
      </c>
      <c r="F10" s="41" t="s">
        <v>70</v>
      </c>
      <c r="G10" s="62" t="str">
        <f>G3</f>
        <v>JAN</v>
      </c>
      <c r="H10" s="62" t="str">
        <f>H3</f>
        <v>FEB</v>
      </c>
      <c r="I10" s="62" t="str">
        <f>I3</f>
        <v>MAR</v>
      </c>
      <c r="J10" s="62" t="str">
        <f>J3</f>
        <v>APR</v>
      </c>
      <c r="K10" s="62" t="str">
        <f>K3</f>
        <v>MAY</v>
      </c>
      <c r="L10" s="62" t="str">
        <f>L3</f>
        <v>JUNE</v>
      </c>
      <c r="M10" s="62" t="str">
        <f>M3</f>
        <v>JULY</v>
      </c>
      <c r="N10" s="62" t="str">
        <f>N3</f>
        <v>AUG</v>
      </c>
      <c r="O10" s="62" t="str">
        <f>O3</f>
        <v>SEP</v>
      </c>
      <c r="P10" s="62" t="str">
        <f>P3</f>
        <v>OCT</v>
      </c>
      <c r="Q10" s="62" t="str">
        <f>Q3</f>
        <v>NOV</v>
      </c>
      <c r="R10" s="62" t="str">
        <f>R3</f>
        <v>DEC</v>
      </c>
      <c r="S10" s="63" t="s">
        <v>69</v>
      </c>
    </row>
    <row r="11" spans="1:19" s="14" customFormat="1" x14ac:dyDescent="0.2">
      <c r="A11" s="1"/>
      <c r="B11" s="2" t="s">
        <v>9</v>
      </c>
      <c r="C11" s="3">
        <f>+S11/S$50</f>
        <v>0.36310251151017919</v>
      </c>
      <c r="D11" s="2" t="s">
        <v>26</v>
      </c>
      <c r="E11" s="10">
        <f>S11</f>
        <v>10650</v>
      </c>
      <c r="F11" s="7">
        <f>E11/12</f>
        <v>887.5</v>
      </c>
      <c r="G11" s="64">
        <f>9650+1000</f>
        <v>10650</v>
      </c>
      <c r="H11" s="64">
        <v>0</v>
      </c>
      <c r="I11" s="64">
        <v>0</v>
      </c>
      <c r="J11" s="64">
        <v>0</v>
      </c>
      <c r="K11" s="64">
        <v>0</v>
      </c>
      <c r="L11" s="64">
        <v>0</v>
      </c>
      <c r="M11" s="64">
        <v>0</v>
      </c>
      <c r="N11" s="64">
        <v>0</v>
      </c>
      <c r="O11" s="64">
        <v>0</v>
      </c>
      <c r="P11" s="64">
        <v>0</v>
      </c>
      <c r="Q11" s="64">
        <v>0</v>
      </c>
      <c r="R11" s="64">
        <v>0</v>
      </c>
      <c r="S11" s="65">
        <f>SUM(G11:R11)</f>
        <v>10650</v>
      </c>
    </row>
    <row r="12" spans="1:19" s="17" customFormat="1" x14ac:dyDescent="0.2">
      <c r="A12" s="32"/>
      <c r="B12" s="33" t="s">
        <v>71</v>
      </c>
      <c r="C12" s="34">
        <f>+S12/S$50</f>
        <v>5.0497842523293111E-2</v>
      </c>
      <c r="D12" s="33" t="s">
        <v>27</v>
      </c>
      <c r="E12" s="35">
        <f>S12</f>
        <v>1481.1299999999999</v>
      </c>
      <c r="F12" s="36">
        <f>E12/12</f>
        <v>123.42749999999999</v>
      </c>
      <c r="G12" s="64">
        <f>103.18+423.02+253.25+72+405.08+224.6</f>
        <v>1481.1299999999999</v>
      </c>
      <c r="H12" s="64">
        <v>0</v>
      </c>
      <c r="I12" s="64">
        <v>0</v>
      </c>
      <c r="J12" s="64">
        <v>0</v>
      </c>
      <c r="K12" s="64">
        <v>0</v>
      </c>
      <c r="L12" s="64">
        <v>0</v>
      </c>
      <c r="M12" s="64">
        <v>0</v>
      </c>
      <c r="N12" s="64">
        <v>0</v>
      </c>
      <c r="O12" s="64">
        <v>0</v>
      </c>
      <c r="P12" s="64">
        <v>0</v>
      </c>
      <c r="Q12" s="64">
        <v>0</v>
      </c>
      <c r="R12" s="64">
        <v>0</v>
      </c>
      <c r="S12" s="66">
        <f>SUM(G12:R12)</f>
        <v>1481.1299999999999</v>
      </c>
    </row>
    <row r="13" spans="1:19" s="17" customFormat="1" x14ac:dyDescent="0.2">
      <c r="A13" s="15"/>
      <c r="B13" s="16" t="s">
        <v>28</v>
      </c>
      <c r="C13" s="3">
        <f>SUM(S13:S20)/S50</f>
        <v>0.35701875450042553</v>
      </c>
      <c r="D13" s="16" t="s">
        <v>29</v>
      </c>
      <c r="E13" s="10">
        <f t="shared" ref="E13:E49" si="0">S13</f>
        <v>124.5</v>
      </c>
      <c r="F13" s="7">
        <f t="shared" ref="F13:F50" si="1">E13/12</f>
        <v>10.375</v>
      </c>
      <c r="G13" s="64">
        <f>63+61.5</f>
        <v>124.5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  <c r="N13" s="64">
        <v>0</v>
      </c>
      <c r="O13" s="64">
        <v>0</v>
      </c>
      <c r="P13" s="64">
        <v>0</v>
      </c>
      <c r="Q13" s="64">
        <v>0</v>
      </c>
      <c r="R13" s="64">
        <v>0</v>
      </c>
      <c r="S13" s="65">
        <f t="shared" ref="S13:S49" si="2">SUM(G13:R13)</f>
        <v>124.5</v>
      </c>
    </row>
    <row r="14" spans="1:19" s="17" customFormat="1" x14ac:dyDescent="0.2">
      <c r="A14" s="15"/>
      <c r="B14" s="16" t="s">
        <v>28</v>
      </c>
      <c r="C14" s="3"/>
      <c r="D14" s="16" t="s">
        <v>30</v>
      </c>
      <c r="E14" s="10">
        <f t="shared" si="0"/>
        <v>8100</v>
      </c>
      <c r="F14" s="7">
        <f t="shared" si="1"/>
        <v>675</v>
      </c>
      <c r="G14" s="64">
        <f>8100</f>
        <v>8100</v>
      </c>
      <c r="H14" s="64">
        <v>0</v>
      </c>
      <c r="I14" s="64">
        <v>0</v>
      </c>
      <c r="J14" s="64">
        <v>0</v>
      </c>
      <c r="K14" s="64">
        <v>0</v>
      </c>
      <c r="L14" s="64">
        <v>0</v>
      </c>
      <c r="M14" s="64">
        <v>0</v>
      </c>
      <c r="N14" s="64">
        <v>0</v>
      </c>
      <c r="O14" s="64">
        <v>0</v>
      </c>
      <c r="P14" s="64">
        <v>0</v>
      </c>
      <c r="Q14" s="64">
        <v>0</v>
      </c>
      <c r="R14" s="64">
        <v>0</v>
      </c>
      <c r="S14" s="65">
        <f t="shared" si="2"/>
        <v>8100</v>
      </c>
    </row>
    <row r="15" spans="1:19" s="17" customFormat="1" x14ac:dyDescent="0.2">
      <c r="A15" s="15"/>
      <c r="B15" s="16" t="s">
        <v>28</v>
      </c>
      <c r="C15" s="18"/>
      <c r="D15" s="16" t="s">
        <v>2</v>
      </c>
      <c r="E15" s="10">
        <f t="shared" si="0"/>
        <v>600</v>
      </c>
      <c r="F15" s="7">
        <f t="shared" si="1"/>
        <v>50</v>
      </c>
      <c r="G15" s="64">
        <f>600</f>
        <v>600</v>
      </c>
      <c r="H15" s="64">
        <v>0</v>
      </c>
      <c r="I15" s="64">
        <v>0</v>
      </c>
      <c r="J15" s="64">
        <v>0</v>
      </c>
      <c r="K15" s="64">
        <v>0</v>
      </c>
      <c r="L15" s="64">
        <v>0</v>
      </c>
      <c r="M15" s="64">
        <v>0</v>
      </c>
      <c r="N15" s="64">
        <v>0</v>
      </c>
      <c r="O15" s="64">
        <v>0</v>
      </c>
      <c r="P15" s="64">
        <v>0</v>
      </c>
      <c r="Q15" s="64">
        <v>0</v>
      </c>
      <c r="R15" s="64">
        <v>0</v>
      </c>
      <c r="S15" s="65">
        <f t="shared" si="2"/>
        <v>600</v>
      </c>
    </row>
    <row r="16" spans="1:19" s="17" customFormat="1" x14ac:dyDescent="0.2">
      <c r="A16" s="15"/>
      <c r="B16" s="16" t="s">
        <v>28</v>
      </c>
      <c r="C16" s="18"/>
      <c r="D16" s="16" t="s">
        <v>31</v>
      </c>
      <c r="E16" s="10">
        <f t="shared" si="0"/>
        <v>0</v>
      </c>
      <c r="F16" s="7">
        <f t="shared" si="1"/>
        <v>0</v>
      </c>
      <c r="G16" s="64">
        <v>0</v>
      </c>
      <c r="H16" s="64">
        <v>0</v>
      </c>
      <c r="I16" s="64">
        <v>0</v>
      </c>
      <c r="J16" s="64">
        <v>0</v>
      </c>
      <c r="K16" s="64">
        <v>0</v>
      </c>
      <c r="L16" s="64">
        <v>0</v>
      </c>
      <c r="M16" s="64">
        <v>0</v>
      </c>
      <c r="N16" s="64">
        <v>0</v>
      </c>
      <c r="O16" s="64">
        <v>0</v>
      </c>
      <c r="P16" s="64">
        <v>0</v>
      </c>
      <c r="Q16" s="64">
        <v>0</v>
      </c>
      <c r="R16" s="64">
        <v>0</v>
      </c>
      <c r="S16" s="65">
        <f t="shared" si="2"/>
        <v>0</v>
      </c>
    </row>
    <row r="17" spans="1:19" s="17" customFormat="1" x14ac:dyDescent="0.2">
      <c r="A17" s="15"/>
      <c r="B17" s="16" t="s">
        <v>28</v>
      </c>
      <c r="C17" s="18"/>
      <c r="D17" s="16" t="s">
        <v>32</v>
      </c>
      <c r="E17" s="10">
        <f t="shared" si="0"/>
        <v>300</v>
      </c>
      <c r="F17" s="7">
        <f t="shared" si="1"/>
        <v>25</v>
      </c>
      <c r="G17" s="64">
        <f>300</f>
        <v>300</v>
      </c>
      <c r="H17" s="64">
        <v>0</v>
      </c>
      <c r="I17" s="64">
        <v>0</v>
      </c>
      <c r="J17" s="64">
        <v>0</v>
      </c>
      <c r="K17" s="64">
        <v>0</v>
      </c>
      <c r="L17" s="64">
        <v>0</v>
      </c>
      <c r="M17" s="64">
        <v>0</v>
      </c>
      <c r="N17" s="64">
        <v>0</v>
      </c>
      <c r="O17" s="64">
        <v>0</v>
      </c>
      <c r="P17" s="64">
        <v>0</v>
      </c>
      <c r="Q17" s="64">
        <v>0</v>
      </c>
      <c r="R17" s="64">
        <v>0</v>
      </c>
      <c r="S17" s="65">
        <f t="shared" si="2"/>
        <v>300</v>
      </c>
    </row>
    <row r="18" spans="1:19" s="17" customFormat="1" x14ac:dyDescent="0.2">
      <c r="A18" s="15"/>
      <c r="B18" s="16" t="s">
        <v>28</v>
      </c>
      <c r="C18" s="18"/>
      <c r="D18" s="16" t="s">
        <v>33</v>
      </c>
      <c r="E18" s="10">
        <f t="shared" si="0"/>
        <v>1048.06</v>
      </c>
      <c r="F18" s="7">
        <f t="shared" si="1"/>
        <v>87.338333333333324</v>
      </c>
      <c r="G18" s="67">
        <f>1048.06</f>
        <v>1048.06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  <c r="N18" s="64">
        <v>0</v>
      </c>
      <c r="O18" s="64">
        <v>0</v>
      </c>
      <c r="P18" s="64">
        <v>0</v>
      </c>
      <c r="Q18" s="64">
        <v>0</v>
      </c>
      <c r="R18" s="64">
        <v>0</v>
      </c>
      <c r="S18" s="65">
        <f t="shared" si="2"/>
        <v>1048.06</v>
      </c>
    </row>
    <row r="19" spans="1:19" s="17" customFormat="1" x14ac:dyDescent="0.2">
      <c r="A19" s="15"/>
      <c r="B19" s="16" t="s">
        <v>28</v>
      </c>
      <c r="C19" s="18"/>
      <c r="D19" s="16" t="s">
        <v>3</v>
      </c>
      <c r="E19" s="10">
        <f t="shared" si="0"/>
        <v>0</v>
      </c>
      <c r="F19" s="7">
        <f t="shared" si="1"/>
        <v>0</v>
      </c>
      <c r="G19" s="64">
        <v>0</v>
      </c>
      <c r="H19" s="64">
        <v>0</v>
      </c>
      <c r="I19" s="64">
        <v>0</v>
      </c>
      <c r="J19" s="64">
        <v>0</v>
      </c>
      <c r="K19" s="64">
        <v>0</v>
      </c>
      <c r="L19" s="64">
        <v>0</v>
      </c>
      <c r="M19" s="64">
        <v>0</v>
      </c>
      <c r="N19" s="64">
        <v>0</v>
      </c>
      <c r="O19" s="64">
        <v>0</v>
      </c>
      <c r="P19" s="64">
        <v>0</v>
      </c>
      <c r="Q19" s="64">
        <v>0</v>
      </c>
      <c r="R19" s="64">
        <v>0</v>
      </c>
      <c r="S19" s="65">
        <f t="shared" si="2"/>
        <v>0</v>
      </c>
    </row>
    <row r="20" spans="1:19" s="17" customFormat="1" x14ac:dyDescent="0.2">
      <c r="A20" s="15"/>
      <c r="B20" s="16" t="s">
        <v>28</v>
      </c>
      <c r="C20" s="18"/>
      <c r="D20" s="16" t="s">
        <v>34</v>
      </c>
      <c r="E20" s="10">
        <f t="shared" si="0"/>
        <v>299</v>
      </c>
      <c r="F20" s="7">
        <f t="shared" si="1"/>
        <v>24.916666666666668</v>
      </c>
      <c r="G20" s="64">
        <f>299</f>
        <v>299</v>
      </c>
      <c r="H20" s="64">
        <v>0</v>
      </c>
      <c r="I20" s="64">
        <v>0</v>
      </c>
      <c r="J20" s="64">
        <v>0</v>
      </c>
      <c r="K20" s="64">
        <v>0</v>
      </c>
      <c r="L20" s="64">
        <v>0</v>
      </c>
      <c r="M20" s="64">
        <v>0</v>
      </c>
      <c r="N20" s="64">
        <v>0</v>
      </c>
      <c r="O20" s="64">
        <v>0</v>
      </c>
      <c r="P20" s="64">
        <v>0</v>
      </c>
      <c r="Q20" s="64">
        <v>0</v>
      </c>
      <c r="R20" s="64">
        <v>0</v>
      </c>
      <c r="S20" s="65">
        <f t="shared" si="2"/>
        <v>299</v>
      </c>
    </row>
    <row r="21" spans="1:19" s="17" customFormat="1" x14ac:dyDescent="0.2">
      <c r="A21" s="32"/>
      <c r="B21" s="33" t="s">
        <v>35</v>
      </c>
      <c r="C21" s="34">
        <f>SUM(S21:S23)/S50</f>
        <v>0</v>
      </c>
      <c r="D21" s="33" t="s">
        <v>36</v>
      </c>
      <c r="E21" s="35">
        <f t="shared" si="0"/>
        <v>0</v>
      </c>
      <c r="F21" s="36">
        <f t="shared" si="1"/>
        <v>0</v>
      </c>
      <c r="G21" s="64">
        <v>0</v>
      </c>
      <c r="H21" s="64">
        <v>0</v>
      </c>
      <c r="I21" s="64">
        <v>0</v>
      </c>
      <c r="J21" s="64">
        <v>0</v>
      </c>
      <c r="K21" s="64">
        <v>0</v>
      </c>
      <c r="L21" s="64">
        <v>0</v>
      </c>
      <c r="M21" s="64">
        <v>0</v>
      </c>
      <c r="N21" s="64">
        <v>0</v>
      </c>
      <c r="O21" s="64">
        <v>0</v>
      </c>
      <c r="P21" s="64">
        <v>0</v>
      </c>
      <c r="Q21" s="64">
        <v>0</v>
      </c>
      <c r="R21" s="64">
        <v>0</v>
      </c>
      <c r="S21" s="66">
        <f t="shared" si="2"/>
        <v>0</v>
      </c>
    </row>
    <row r="22" spans="1:19" s="17" customFormat="1" x14ac:dyDescent="0.2">
      <c r="A22" s="32"/>
      <c r="B22" s="33" t="s">
        <v>35</v>
      </c>
      <c r="C22" s="42"/>
      <c r="D22" s="33" t="s">
        <v>37</v>
      </c>
      <c r="E22" s="35">
        <f t="shared" si="0"/>
        <v>0</v>
      </c>
      <c r="F22" s="36">
        <f t="shared" si="1"/>
        <v>0</v>
      </c>
      <c r="G22" s="64">
        <v>0</v>
      </c>
      <c r="H22" s="64">
        <v>0</v>
      </c>
      <c r="I22" s="64">
        <v>0</v>
      </c>
      <c r="J22" s="64">
        <v>0</v>
      </c>
      <c r="K22" s="64">
        <v>0</v>
      </c>
      <c r="L22" s="64">
        <v>0</v>
      </c>
      <c r="M22" s="64">
        <v>0</v>
      </c>
      <c r="N22" s="64">
        <v>0</v>
      </c>
      <c r="O22" s="64">
        <v>0</v>
      </c>
      <c r="P22" s="64">
        <v>0</v>
      </c>
      <c r="Q22" s="64">
        <v>0</v>
      </c>
      <c r="R22" s="64">
        <v>0</v>
      </c>
      <c r="S22" s="66">
        <f t="shared" si="2"/>
        <v>0</v>
      </c>
    </row>
    <row r="23" spans="1:19" s="17" customFormat="1" x14ac:dyDescent="0.2">
      <c r="A23" s="32"/>
      <c r="B23" s="33" t="s">
        <v>35</v>
      </c>
      <c r="C23" s="42"/>
      <c r="D23" s="33" t="s">
        <v>75</v>
      </c>
      <c r="E23" s="35">
        <f t="shared" si="0"/>
        <v>0</v>
      </c>
      <c r="F23" s="36">
        <f t="shared" si="1"/>
        <v>0</v>
      </c>
      <c r="G23" s="64">
        <f>12</f>
        <v>12</v>
      </c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6"/>
    </row>
    <row r="24" spans="1:19" s="17" customFormat="1" x14ac:dyDescent="0.2">
      <c r="A24" s="15"/>
      <c r="B24" s="19" t="s">
        <v>38</v>
      </c>
      <c r="C24" s="3">
        <f>SUM(S24:S28)/S50</f>
        <v>4.3964383905387421E-2</v>
      </c>
      <c r="D24" s="16" t="s">
        <v>39</v>
      </c>
      <c r="E24" s="10">
        <f t="shared" si="0"/>
        <v>0</v>
      </c>
      <c r="F24" s="7">
        <f t="shared" si="1"/>
        <v>0</v>
      </c>
      <c r="G24" s="64">
        <v>0</v>
      </c>
      <c r="H24" s="64">
        <v>0</v>
      </c>
      <c r="I24" s="64">
        <v>0</v>
      </c>
      <c r="J24" s="64">
        <v>0</v>
      </c>
      <c r="K24" s="64">
        <v>0</v>
      </c>
      <c r="L24" s="64">
        <v>0</v>
      </c>
      <c r="M24" s="64">
        <v>0</v>
      </c>
      <c r="N24" s="64">
        <v>0</v>
      </c>
      <c r="O24" s="64">
        <v>0</v>
      </c>
      <c r="P24" s="64">
        <v>0</v>
      </c>
      <c r="Q24" s="64">
        <v>0</v>
      </c>
      <c r="R24" s="64">
        <v>0</v>
      </c>
      <c r="S24" s="65">
        <f t="shared" si="2"/>
        <v>0</v>
      </c>
    </row>
    <row r="25" spans="1:19" s="17" customFormat="1" x14ac:dyDescent="0.2">
      <c r="A25" s="15"/>
      <c r="B25" s="19" t="s">
        <v>38</v>
      </c>
      <c r="C25" s="18"/>
      <c r="D25" s="16" t="s">
        <v>4</v>
      </c>
      <c r="E25" s="10">
        <f t="shared" si="0"/>
        <v>1221.5</v>
      </c>
      <c r="F25" s="7">
        <f t="shared" si="1"/>
        <v>101.79166666666667</v>
      </c>
      <c r="G25" s="64">
        <f>35+65+45+35+115+145+65+20+14+86+70+108+19+194+17+40+21.5+40+29+6+20+32</f>
        <v>1221.5</v>
      </c>
      <c r="H25" s="64">
        <v>0</v>
      </c>
      <c r="I25" s="64">
        <v>0</v>
      </c>
      <c r="J25" s="64">
        <v>0</v>
      </c>
      <c r="K25" s="64">
        <v>0</v>
      </c>
      <c r="L25" s="64">
        <v>0</v>
      </c>
      <c r="M25" s="64">
        <v>0</v>
      </c>
      <c r="N25" s="64">
        <v>0</v>
      </c>
      <c r="O25" s="64">
        <v>0</v>
      </c>
      <c r="P25" s="64">
        <v>0</v>
      </c>
      <c r="Q25" s="64">
        <v>0</v>
      </c>
      <c r="R25" s="64">
        <v>0</v>
      </c>
      <c r="S25" s="65">
        <f t="shared" si="2"/>
        <v>1221.5</v>
      </c>
    </row>
    <row r="26" spans="1:19" s="17" customFormat="1" x14ac:dyDescent="0.2">
      <c r="A26" s="15"/>
      <c r="B26" s="19" t="s">
        <v>38</v>
      </c>
      <c r="C26" s="18"/>
      <c r="D26" s="16" t="s">
        <v>40</v>
      </c>
      <c r="E26" s="10">
        <f t="shared" si="0"/>
        <v>68</v>
      </c>
      <c r="F26" s="7">
        <f t="shared" si="1"/>
        <v>5.666666666666667</v>
      </c>
      <c r="G26" s="64">
        <f>68</f>
        <v>68</v>
      </c>
      <c r="H26" s="64">
        <v>0</v>
      </c>
      <c r="I26" s="64">
        <v>0</v>
      </c>
      <c r="J26" s="64">
        <v>0</v>
      </c>
      <c r="K26" s="64">
        <v>0</v>
      </c>
      <c r="L26" s="64">
        <v>0</v>
      </c>
      <c r="M26" s="64">
        <v>0</v>
      </c>
      <c r="N26" s="64">
        <v>0</v>
      </c>
      <c r="O26" s="64">
        <v>0</v>
      </c>
      <c r="P26" s="64">
        <v>0</v>
      </c>
      <c r="Q26" s="64">
        <v>0</v>
      </c>
      <c r="R26" s="64">
        <v>0</v>
      </c>
      <c r="S26" s="65">
        <f t="shared" si="2"/>
        <v>68</v>
      </c>
    </row>
    <row r="27" spans="1:19" s="17" customFormat="1" ht="20" customHeight="1" x14ac:dyDescent="0.2">
      <c r="A27" s="15"/>
      <c r="B27" s="19" t="s">
        <v>38</v>
      </c>
      <c r="C27" s="18"/>
      <c r="D27" s="16" t="s">
        <v>41</v>
      </c>
      <c r="E27" s="10">
        <f t="shared" si="0"/>
        <v>0</v>
      </c>
      <c r="F27" s="7">
        <f t="shared" si="1"/>
        <v>0</v>
      </c>
      <c r="G27" s="64">
        <v>0</v>
      </c>
      <c r="H27" s="64">
        <v>0</v>
      </c>
      <c r="I27" s="64">
        <v>0</v>
      </c>
      <c r="J27" s="64">
        <v>0</v>
      </c>
      <c r="K27" s="64">
        <v>0</v>
      </c>
      <c r="L27" s="64">
        <v>0</v>
      </c>
      <c r="M27" s="64">
        <v>0</v>
      </c>
      <c r="N27" s="64">
        <v>0</v>
      </c>
      <c r="O27" s="64">
        <v>0</v>
      </c>
      <c r="P27" s="64">
        <v>0</v>
      </c>
      <c r="Q27" s="64">
        <v>0</v>
      </c>
      <c r="R27" s="64">
        <v>0</v>
      </c>
      <c r="S27" s="65">
        <f t="shared" si="2"/>
        <v>0</v>
      </c>
    </row>
    <row r="28" spans="1:19" s="17" customFormat="1" ht="20" customHeight="1" x14ac:dyDescent="0.2">
      <c r="A28" s="15"/>
      <c r="B28" s="19" t="s">
        <v>38</v>
      </c>
      <c r="C28" s="18"/>
      <c r="D28" s="16" t="s">
        <v>74</v>
      </c>
      <c r="E28" s="10">
        <f t="shared" si="0"/>
        <v>0</v>
      </c>
      <c r="F28" s="7">
        <f t="shared" si="1"/>
        <v>0</v>
      </c>
      <c r="G28" s="64">
        <f>280.32+279</f>
        <v>559.31999999999994</v>
      </c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5"/>
    </row>
    <row r="29" spans="1:19" s="17" customFormat="1" x14ac:dyDescent="0.2">
      <c r="A29" s="32"/>
      <c r="B29" s="33" t="s">
        <v>5</v>
      </c>
      <c r="C29" s="34">
        <f>SUM(S29:S33)/S50</f>
        <v>5.3357317419101449E-2</v>
      </c>
      <c r="D29" s="43" t="s">
        <v>42</v>
      </c>
      <c r="E29" s="35">
        <f t="shared" si="0"/>
        <v>0</v>
      </c>
      <c r="F29" s="36">
        <f t="shared" si="1"/>
        <v>0</v>
      </c>
      <c r="G29" s="64">
        <v>0</v>
      </c>
      <c r="H29" s="64">
        <v>0</v>
      </c>
      <c r="I29" s="64">
        <v>0</v>
      </c>
      <c r="J29" s="64">
        <v>0</v>
      </c>
      <c r="K29" s="64">
        <v>0</v>
      </c>
      <c r="L29" s="64">
        <v>0</v>
      </c>
      <c r="M29" s="64">
        <v>0</v>
      </c>
      <c r="N29" s="64">
        <v>0</v>
      </c>
      <c r="O29" s="64">
        <v>0</v>
      </c>
      <c r="P29" s="64">
        <v>0</v>
      </c>
      <c r="Q29" s="64">
        <v>0</v>
      </c>
      <c r="R29" s="64">
        <v>0</v>
      </c>
      <c r="S29" s="66">
        <f t="shared" si="2"/>
        <v>0</v>
      </c>
    </row>
    <row r="30" spans="1:19" s="17" customFormat="1" x14ac:dyDescent="0.2">
      <c r="A30" s="32"/>
      <c r="B30" s="33" t="s">
        <v>5</v>
      </c>
      <c r="C30" s="42"/>
      <c r="D30" s="33" t="s">
        <v>43</v>
      </c>
      <c r="E30" s="35">
        <f t="shared" si="0"/>
        <v>0</v>
      </c>
      <c r="F30" s="36">
        <f t="shared" si="1"/>
        <v>0</v>
      </c>
      <c r="G30" s="64">
        <v>0</v>
      </c>
      <c r="H30" s="64">
        <v>0</v>
      </c>
      <c r="I30" s="64">
        <v>0</v>
      </c>
      <c r="J30" s="64">
        <v>0</v>
      </c>
      <c r="K30" s="64">
        <v>0</v>
      </c>
      <c r="L30" s="64">
        <v>0</v>
      </c>
      <c r="M30" s="64">
        <v>0</v>
      </c>
      <c r="N30" s="64">
        <v>0</v>
      </c>
      <c r="O30" s="64">
        <v>0</v>
      </c>
      <c r="P30" s="64">
        <v>0</v>
      </c>
      <c r="Q30" s="64">
        <v>0</v>
      </c>
      <c r="R30" s="64">
        <v>0</v>
      </c>
      <c r="S30" s="66">
        <f t="shared" si="2"/>
        <v>0</v>
      </c>
    </row>
    <row r="31" spans="1:19" s="17" customFormat="1" x14ac:dyDescent="0.2">
      <c r="A31" s="32"/>
      <c r="B31" s="33" t="s">
        <v>5</v>
      </c>
      <c r="C31" s="42"/>
      <c r="D31" s="33" t="s">
        <v>44</v>
      </c>
      <c r="E31" s="35">
        <f t="shared" si="0"/>
        <v>1565</v>
      </c>
      <c r="F31" s="36">
        <f t="shared" si="1"/>
        <v>130.41666666666666</v>
      </c>
      <c r="G31" s="64">
        <f>880+685</f>
        <v>1565</v>
      </c>
      <c r="H31" s="64">
        <v>0</v>
      </c>
      <c r="I31" s="64">
        <v>0</v>
      </c>
      <c r="J31" s="64">
        <v>0</v>
      </c>
      <c r="K31" s="64">
        <v>0</v>
      </c>
      <c r="L31" s="64">
        <v>0</v>
      </c>
      <c r="M31" s="64">
        <v>0</v>
      </c>
      <c r="N31" s="64">
        <v>0</v>
      </c>
      <c r="O31" s="64">
        <v>0</v>
      </c>
      <c r="P31" s="64">
        <v>0</v>
      </c>
      <c r="Q31" s="64">
        <v>0</v>
      </c>
      <c r="R31" s="64">
        <v>0</v>
      </c>
      <c r="S31" s="66">
        <f t="shared" si="2"/>
        <v>1565</v>
      </c>
    </row>
    <row r="32" spans="1:19" s="17" customFormat="1" x14ac:dyDescent="0.2">
      <c r="A32" s="32"/>
      <c r="B32" s="33" t="s">
        <v>5</v>
      </c>
      <c r="C32" s="42"/>
      <c r="D32" s="33" t="s">
        <v>45</v>
      </c>
      <c r="E32" s="35">
        <f t="shared" si="0"/>
        <v>0</v>
      </c>
      <c r="F32" s="36">
        <f t="shared" si="1"/>
        <v>0</v>
      </c>
      <c r="G32" s="64">
        <v>0</v>
      </c>
      <c r="H32" s="64">
        <v>0</v>
      </c>
      <c r="I32" s="64">
        <v>0</v>
      </c>
      <c r="J32" s="64">
        <v>0</v>
      </c>
      <c r="K32" s="64">
        <v>0</v>
      </c>
      <c r="L32" s="64">
        <v>0</v>
      </c>
      <c r="M32" s="64">
        <v>0</v>
      </c>
      <c r="N32" s="64">
        <v>0</v>
      </c>
      <c r="O32" s="64">
        <v>0</v>
      </c>
      <c r="P32" s="64">
        <v>0</v>
      </c>
      <c r="Q32" s="64">
        <v>0</v>
      </c>
      <c r="R32" s="64">
        <v>0</v>
      </c>
      <c r="S32" s="66">
        <f t="shared" si="2"/>
        <v>0</v>
      </c>
    </row>
    <row r="33" spans="1:20" s="17" customFormat="1" x14ac:dyDescent="0.2">
      <c r="A33" s="32"/>
      <c r="B33" s="33" t="s">
        <v>5</v>
      </c>
      <c r="C33" s="42"/>
      <c r="D33" s="33" t="s">
        <v>46</v>
      </c>
      <c r="E33" s="35"/>
      <c r="F33" s="36"/>
      <c r="G33" s="64">
        <v>0</v>
      </c>
      <c r="H33" s="64">
        <v>0</v>
      </c>
      <c r="I33" s="64">
        <v>0</v>
      </c>
      <c r="J33" s="64">
        <v>0</v>
      </c>
      <c r="K33" s="64">
        <v>0</v>
      </c>
      <c r="L33" s="64">
        <v>0</v>
      </c>
      <c r="M33" s="64">
        <v>0</v>
      </c>
      <c r="N33" s="64">
        <v>0</v>
      </c>
      <c r="O33" s="64">
        <v>0</v>
      </c>
      <c r="P33" s="64">
        <v>0</v>
      </c>
      <c r="Q33" s="64">
        <v>0</v>
      </c>
      <c r="R33" s="64">
        <v>0</v>
      </c>
      <c r="S33" s="66"/>
    </row>
    <row r="34" spans="1:20" s="17" customFormat="1" x14ac:dyDescent="0.2">
      <c r="A34" s="15"/>
      <c r="B34" s="16" t="s">
        <v>47</v>
      </c>
      <c r="C34" s="3">
        <f>SUM(S34:S36)/S50</f>
        <v>9.6824608872111556E-2</v>
      </c>
      <c r="D34" s="16" t="s">
        <v>48</v>
      </c>
      <c r="E34" s="10">
        <f t="shared" si="0"/>
        <v>0</v>
      </c>
      <c r="F34" s="7">
        <f t="shared" si="1"/>
        <v>0</v>
      </c>
      <c r="G34" s="64">
        <v>0</v>
      </c>
      <c r="H34" s="64">
        <v>0</v>
      </c>
      <c r="I34" s="64">
        <v>0</v>
      </c>
      <c r="J34" s="64">
        <v>0</v>
      </c>
      <c r="K34" s="64">
        <v>0</v>
      </c>
      <c r="L34" s="64">
        <v>0</v>
      </c>
      <c r="M34" s="64">
        <v>0</v>
      </c>
      <c r="N34" s="64">
        <v>0</v>
      </c>
      <c r="O34" s="64">
        <v>0</v>
      </c>
      <c r="P34" s="64">
        <v>0</v>
      </c>
      <c r="Q34" s="64">
        <v>0</v>
      </c>
      <c r="R34" s="64">
        <v>0</v>
      </c>
      <c r="S34" s="65">
        <f t="shared" si="2"/>
        <v>0</v>
      </c>
    </row>
    <row r="35" spans="1:20" s="17" customFormat="1" x14ac:dyDescent="0.2">
      <c r="A35" s="15"/>
      <c r="B35" s="16" t="s">
        <v>47</v>
      </c>
      <c r="C35" s="18"/>
      <c r="D35" s="16" t="s">
        <v>49</v>
      </c>
      <c r="E35" s="10">
        <f t="shared" si="0"/>
        <v>2839.92</v>
      </c>
      <c r="F35" s="7">
        <f t="shared" si="1"/>
        <v>236.66</v>
      </c>
      <c r="G35" s="64">
        <f>120+2239.92+480</f>
        <v>2839.92</v>
      </c>
      <c r="H35" s="64">
        <v>0</v>
      </c>
      <c r="I35" s="64">
        <v>0</v>
      </c>
      <c r="J35" s="64">
        <v>0</v>
      </c>
      <c r="K35" s="64">
        <v>0</v>
      </c>
      <c r="L35" s="64">
        <v>0</v>
      </c>
      <c r="M35" s="64">
        <v>0</v>
      </c>
      <c r="N35" s="64">
        <v>0</v>
      </c>
      <c r="O35" s="64">
        <v>0</v>
      </c>
      <c r="P35" s="64">
        <v>0</v>
      </c>
      <c r="Q35" s="64">
        <v>0</v>
      </c>
      <c r="R35" s="64">
        <v>0</v>
      </c>
      <c r="S35" s="65">
        <f t="shared" si="2"/>
        <v>2839.92</v>
      </c>
    </row>
    <row r="36" spans="1:20" s="17" customFormat="1" x14ac:dyDescent="0.2">
      <c r="A36" s="15"/>
      <c r="B36" s="16" t="s">
        <v>47</v>
      </c>
      <c r="C36" s="18"/>
      <c r="D36" s="16" t="s">
        <v>6</v>
      </c>
      <c r="E36" s="10">
        <f t="shared" si="0"/>
        <v>0</v>
      </c>
      <c r="F36" s="7">
        <f t="shared" si="1"/>
        <v>0</v>
      </c>
      <c r="G36" s="64">
        <v>0</v>
      </c>
      <c r="H36" s="64">
        <v>0</v>
      </c>
      <c r="I36" s="64">
        <v>0</v>
      </c>
      <c r="J36" s="64">
        <v>0</v>
      </c>
      <c r="K36" s="64">
        <v>0</v>
      </c>
      <c r="L36" s="64">
        <v>0</v>
      </c>
      <c r="M36" s="64">
        <v>0</v>
      </c>
      <c r="N36" s="64">
        <v>0</v>
      </c>
      <c r="O36" s="64">
        <v>0</v>
      </c>
      <c r="P36" s="64">
        <v>0</v>
      </c>
      <c r="Q36" s="64">
        <v>0</v>
      </c>
      <c r="R36" s="64">
        <v>0</v>
      </c>
      <c r="S36" s="65">
        <f t="shared" si="2"/>
        <v>0</v>
      </c>
    </row>
    <row r="37" spans="1:20" s="17" customFormat="1" x14ac:dyDescent="0.2">
      <c r="A37" s="32"/>
      <c r="B37" s="33" t="s">
        <v>50</v>
      </c>
      <c r="C37" s="34">
        <f>SUM(S37:S40)/S50</f>
        <v>0</v>
      </c>
      <c r="D37" s="33" t="s">
        <v>51</v>
      </c>
      <c r="E37" s="35">
        <f t="shared" si="0"/>
        <v>0</v>
      </c>
      <c r="F37" s="36">
        <f t="shared" si="1"/>
        <v>0</v>
      </c>
      <c r="G37" s="64">
        <v>0</v>
      </c>
      <c r="H37" s="64">
        <v>0</v>
      </c>
      <c r="I37" s="64">
        <v>0</v>
      </c>
      <c r="J37" s="64">
        <v>0</v>
      </c>
      <c r="K37" s="64">
        <v>0</v>
      </c>
      <c r="L37" s="64">
        <v>0</v>
      </c>
      <c r="M37" s="64">
        <v>0</v>
      </c>
      <c r="N37" s="64">
        <v>0</v>
      </c>
      <c r="O37" s="64">
        <v>0</v>
      </c>
      <c r="P37" s="64">
        <v>0</v>
      </c>
      <c r="Q37" s="64">
        <v>0</v>
      </c>
      <c r="R37" s="64">
        <v>0</v>
      </c>
      <c r="S37" s="66">
        <f t="shared" si="2"/>
        <v>0</v>
      </c>
    </row>
    <row r="38" spans="1:20" s="17" customFormat="1" x14ac:dyDescent="0.2">
      <c r="A38" s="32"/>
      <c r="B38" s="33" t="s">
        <v>50</v>
      </c>
      <c r="C38" s="42"/>
      <c r="D38" s="33" t="s">
        <v>52</v>
      </c>
      <c r="E38" s="35">
        <f t="shared" si="0"/>
        <v>0</v>
      </c>
      <c r="F38" s="36">
        <f t="shared" si="1"/>
        <v>0</v>
      </c>
      <c r="G38" s="64">
        <v>0</v>
      </c>
      <c r="H38" s="64">
        <v>0</v>
      </c>
      <c r="I38" s="64">
        <v>0</v>
      </c>
      <c r="J38" s="64">
        <v>0</v>
      </c>
      <c r="K38" s="64">
        <v>0</v>
      </c>
      <c r="L38" s="64">
        <v>0</v>
      </c>
      <c r="M38" s="64">
        <v>0</v>
      </c>
      <c r="N38" s="64">
        <v>0</v>
      </c>
      <c r="O38" s="64">
        <v>0</v>
      </c>
      <c r="P38" s="64">
        <v>0</v>
      </c>
      <c r="Q38" s="64">
        <v>0</v>
      </c>
      <c r="R38" s="64">
        <v>0</v>
      </c>
      <c r="S38" s="66">
        <f t="shared" si="2"/>
        <v>0</v>
      </c>
    </row>
    <row r="39" spans="1:20" s="17" customFormat="1" x14ac:dyDescent="0.2">
      <c r="A39" s="32"/>
      <c r="B39" s="33" t="s">
        <v>50</v>
      </c>
      <c r="C39" s="42"/>
      <c r="D39" s="33" t="s">
        <v>53</v>
      </c>
      <c r="E39" s="35">
        <v>4</v>
      </c>
      <c r="F39" s="36">
        <f t="shared" si="1"/>
        <v>0.33333333333333331</v>
      </c>
      <c r="G39" s="64">
        <v>0</v>
      </c>
      <c r="H39" s="64">
        <v>0</v>
      </c>
      <c r="I39" s="64">
        <v>0</v>
      </c>
      <c r="J39" s="64">
        <v>0</v>
      </c>
      <c r="K39" s="64">
        <v>0</v>
      </c>
      <c r="L39" s="64">
        <v>0</v>
      </c>
      <c r="M39" s="64">
        <v>0</v>
      </c>
      <c r="N39" s="64">
        <v>0</v>
      </c>
      <c r="O39" s="64">
        <v>0</v>
      </c>
      <c r="P39" s="64">
        <v>0</v>
      </c>
      <c r="Q39" s="64">
        <v>0</v>
      </c>
      <c r="R39" s="64">
        <v>0</v>
      </c>
      <c r="S39" s="66">
        <f t="shared" si="2"/>
        <v>0</v>
      </c>
    </row>
    <row r="40" spans="1:20" s="17" customFormat="1" x14ac:dyDescent="0.2">
      <c r="A40" s="32"/>
      <c r="B40" s="33" t="s">
        <v>50</v>
      </c>
      <c r="C40" s="42"/>
      <c r="D40" s="33" t="s">
        <v>54</v>
      </c>
      <c r="E40" s="35">
        <f t="shared" si="0"/>
        <v>0</v>
      </c>
      <c r="F40" s="36">
        <f t="shared" si="1"/>
        <v>0</v>
      </c>
      <c r="G40" s="64">
        <v>0</v>
      </c>
      <c r="H40" s="64">
        <v>0</v>
      </c>
      <c r="I40" s="64">
        <v>0</v>
      </c>
      <c r="J40" s="64">
        <v>0</v>
      </c>
      <c r="K40" s="64">
        <v>0</v>
      </c>
      <c r="L40" s="64">
        <v>0</v>
      </c>
      <c r="M40" s="64">
        <v>0</v>
      </c>
      <c r="N40" s="64">
        <v>0</v>
      </c>
      <c r="O40" s="64">
        <v>0</v>
      </c>
      <c r="P40" s="64">
        <v>0</v>
      </c>
      <c r="Q40" s="64">
        <v>0</v>
      </c>
      <c r="R40" s="64">
        <v>0</v>
      </c>
      <c r="S40" s="66">
        <f t="shared" si="2"/>
        <v>0</v>
      </c>
    </row>
    <row r="41" spans="1:20" s="17" customFormat="1" x14ac:dyDescent="0.2">
      <c r="A41" s="15"/>
      <c r="B41" s="20" t="s">
        <v>55</v>
      </c>
      <c r="C41" s="3">
        <f>SUM(S41:S44)/S50</f>
        <v>3.357146948438762E-2</v>
      </c>
      <c r="D41" s="16" t="s">
        <v>2</v>
      </c>
      <c r="E41" s="10">
        <f t="shared" si="0"/>
        <v>129</v>
      </c>
      <c r="F41" s="7">
        <f t="shared" si="1"/>
        <v>10.75</v>
      </c>
      <c r="G41" s="64">
        <f>129</f>
        <v>129</v>
      </c>
      <c r="H41" s="64">
        <v>0</v>
      </c>
      <c r="I41" s="64">
        <v>0</v>
      </c>
      <c r="J41" s="64">
        <v>0</v>
      </c>
      <c r="K41" s="64">
        <v>0</v>
      </c>
      <c r="L41" s="64">
        <v>0</v>
      </c>
      <c r="M41" s="64">
        <v>0</v>
      </c>
      <c r="N41" s="64">
        <v>0</v>
      </c>
      <c r="O41" s="64">
        <v>0</v>
      </c>
      <c r="P41" s="64">
        <v>0</v>
      </c>
      <c r="Q41" s="64">
        <v>0</v>
      </c>
      <c r="R41" s="64">
        <v>0</v>
      </c>
      <c r="S41" s="65">
        <f t="shared" si="2"/>
        <v>129</v>
      </c>
    </row>
    <row r="42" spans="1:20" s="17" customFormat="1" x14ac:dyDescent="0.2">
      <c r="A42" s="15"/>
      <c r="B42" s="20" t="s">
        <v>55</v>
      </c>
      <c r="C42" s="18"/>
      <c r="D42" s="16" t="s">
        <v>56</v>
      </c>
      <c r="E42" s="10">
        <f t="shared" si="0"/>
        <v>70</v>
      </c>
      <c r="F42" s="7">
        <f t="shared" si="1"/>
        <v>5.833333333333333</v>
      </c>
      <c r="G42" s="64">
        <f>70</f>
        <v>70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0</v>
      </c>
      <c r="O42" s="64">
        <v>0</v>
      </c>
      <c r="P42" s="64">
        <v>0</v>
      </c>
      <c r="Q42" s="64">
        <v>0</v>
      </c>
      <c r="R42" s="64">
        <v>0</v>
      </c>
      <c r="S42" s="65">
        <f t="shared" si="2"/>
        <v>70</v>
      </c>
      <c r="T42" s="21"/>
    </row>
    <row r="43" spans="1:20" s="17" customFormat="1" x14ac:dyDescent="0.2">
      <c r="A43" s="15"/>
      <c r="B43" s="20" t="s">
        <v>55</v>
      </c>
      <c r="C43" s="18"/>
      <c r="D43" s="16" t="s">
        <v>57</v>
      </c>
      <c r="E43" s="10">
        <f t="shared" si="0"/>
        <v>785.67000000000007</v>
      </c>
      <c r="F43" s="7">
        <f t="shared" si="1"/>
        <v>65.472500000000011</v>
      </c>
      <c r="G43" s="64">
        <f>52.83+32.03+29.88+95.44+197.5+97+22.04+28.82+23.64+65.78+13+100+27.71</f>
        <v>785.67000000000007</v>
      </c>
      <c r="H43" s="64">
        <v>0</v>
      </c>
      <c r="I43" s="64">
        <v>0</v>
      </c>
      <c r="J43" s="64">
        <v>0</v>
      </c>
      <c r="K43" s="64">
        <v>0</v>
      </c>
      <c r="L43" s="64">
        <v>0</v>
      </c>
      <c r="M43" s="64">
        <v>0</v>
      </c>
      <c r="N43" s="64">
        <v>0</v>
      </c>
      <c r="O43" s="64">
        <v>0</v>
      </c>
      <c r="P43" s="64">
        <v>0</v>
      </c>
      <c r="Q43" s="64">
        <v>0</v>
      </c>
      <c r="R43" s="64">
        <v>0</v>
      </c>
      <c r="S43" s="65">
        <f t="shared" si="2"/>
        <v>785.67000000000007</v>
      </c>
    </row>
    <row r="44" spans="1:20" s="17" customFormat="1" x14ac:dyDescent="0.2">
      <c r="A44" s="15"/>
      <c r="B44" s="20" t="s">
        <v>55</v>
      </c>
      <c r="C44" s="18"/>
      <c r="D44" s="16" t="s">
        <v>58</v>
      </c>
      <c r="E44" s="10">
        <f t="shared" si="0"/>
        <v>0</v>
      </c>
      <c r="F44" s="7">
        <f t="shared" si="1"/>
        <v>0</v>
      </c>
      <c r="G44" s="64">
        <v>0</v>
      </c>
      <c r="H44" s="64">
        <v>0</v>
      </c>
      <c r="I44" s="64">
        <v>0</v>
      </c>
      <c r="J44" s="64">
        <v>0</v>
      </c>
      <c r="K44" s="64">
        <v>0</v>
      </c>
      <c r="L44" s="64">
        <v>0</v>
      </c>
      <c r="M44" s="64">
        <v>0</v>
      </c>
      <c r="N44" s="64">
        <v>0</v>
      </c>
      <c r="O44" s="64">
        <v>0</v>
      </c>
      <c r="P44" s="64">
        <v>0</v>
      </c>
      <c r="Q44" s="64">
        <v>0</v>
      </c>
      <c r="R44" s="64">
        <v>0</v>
      </c>
      <c r="S44" s="65">
        <f t="shared" si="2"/>
        <v>0</v>
      </c>
    </row>
    <row r="45" spans="1:20" s="17" customFormat="1" x14ac:dyDescent="0.2">
      <c r="A45" s="32"/>
      <c r="B45" s="33" t="s">
        <v>59</v>
      </c>
      <c r="C45" s="34">
        <f>SUM(S45:S47)/S50</f>
        <v>1.6631117851142292E-3</v>
      </c>
      <c r="D45" s="33" t="s">
        <v>60</v>
      </c>
      <c r="E45" s="35">
        <f t="shared" si="0"/>
        <v>0</v>
      </c>
      <c r="F45" s="36">
        <f t="shared" si="1"/>
        <v>0</v>
      </c>
      <c r="G45" s="64">
        <v>0</v>
      </c>
      <c r="H45" s="64">
        <v>0</v>
      </c>
      <c r="I45" s="64">
        <v>0</v>
      </c>
      <c r="J45" s="64">
        <v>0</v>
      </c>
      <c r="K45" s="64">
        <v>0</v>
      </c>
      <c r="L45" s="64">
        <v>0</v>
      </c>
      <c r="M45" s="64">
        <v>0</v>
      </c>
      <c r="N45" s="64">
        <v>0</v>
      </c>
      <c r="O45" s="64">
        <v>0</v>
      </c>
      <c r="P45" s="64">
        <v>0</v>
      </c>
      <c r="Q45" s="64">
        <v>0</v>
      </c>
      <c r="R45" s="64">
        <v>0</v>
      </c>
      <c r="S45" s="66">
        <f t="shared" si="2"/>
        <v>0</v>
      </c>
    </row>
    <row r="46" spans="1:20" s="17" customFormat="1" x14ac:dyDescent="0.2">
      <c r="A46" s="32"/>
      <c r="B46" s="33" t="s">
        <v>59</v>
      </c>
      <c r="C46" s="42"/>
      <c r="D46" s="33" t="s">
        <v>61</v>
      </c>
      <c r="E46" s="35">
        <f t="shared" si="0"/>
        <v>48.78</v>
      </c>
      <c r="F46" s="36">
        <f t="shared" si="1"/>
        <v>4.0650000000000004</v>
      </c>
      <c r="G46" s="64">
        <f>48.78</f>
        <v>48.78</v>
      </c>
      <c r="H46" s="64">
        <v>0</v>
      </c>
      <c r="I46" s="64">
        <v>0</v>
      </c>
      <c r="J46" s="64">
        <v>0</v>
      </c>
      <c r="K46" s="64">
        <v>0</v>
      </c>
      <c r="L46" s="64">
        <v>0</v>
      </c>
      <c r="M46" s="64">
        <v>0</v>
      </c>
      <c r="N46" s="64">
        <v>0</v>
      </c>
      <c r="O46" s="64">
        <v>0</v>
      </c>
      <c r="P46" s="64">
        <v>0</v>
      </c>
      <c r="Q46" s="64">
        <v>0</v>
      </c>
      <c r="R46" s="64">
        <v>0</v>
      </c>
      <c r="S46" s="66">
        <f t="shared" si="2"/>
        <v>48.78</v>
      </c>
    </row>
    <row r="47" spans="1:20" s="17" customFormat="1" x14ac:dyDescent="0.2">
      <c r="A47" s="32"/>
      <c r="B47" s="33" t="s">
        <v>59</v>
      </c>
      <c r="C47" s="42"/>
      <c r="D47" s="33" t="s">
        <v>62</v>
      </c>
      <c r="E47" s="35">
        <f t="shared" si="0"/>
        <v>0</v>
      </c>
      <c r="F47" s="36">
        <f t="shared" si="1"/>
        <v>0</v>
      </c>
      <c r="G47" s="64">
        <v>0</v>
      </c>
      <c r="H47" s="64">
        <v>0</v>
      </c>
      <c r="I47" s="64">
        <v>0</v>
      </c>
      <c r="J47" s="64">
        <v>0</v>
      </c>
      <c r="K47" s="64">
        <v>0</v>
      </c>
      <c r="L47" s="64">
        <v>0</v>
      </c>
      <c r="M47" s="64">
        <v>0</v>
      </c>
      <c r="N47" s="64">
        <v>0</v>
      </c>
      <c r="O47" s="64">
        <v>0</v>
      </c>
      <c r="P47" s="64">
        <v>0</v>
      </c>
      <c r="Q47" s="64">
        <v>0</v>
      </c>
      <c r="R47" s="64">
        <v>0</v>
      </c>
      <c r="S47" s="66">
        <f t="shared" si="2"/>
        <v>0</v>
      </c>
    </row>
    <row r="48" spans="1:20" s="17" customFormat="1" x14ac:dyDescent="0.2">
      <c r="A48" s="15"/>
      <c r="B48" s="16" t="s">
        <v>63</v>
      </c>
      <c r="C48" s="3">
        <f>SUM(S48:S49)/S50</f>
        <v>0</v>
      </c>
      <c r="D48" s="16" t="s">
        <v>64</v>
      </c>
      <c r="E48" s="10">
        <f t="shared" si="0"/>
        <v>0</v>
      </c>
      <c r="F48" s="7">
        <f t="shared" si="1"/>
        <v>0</v>
      </c>
      <c r="G48" s="64">
        <v>0</v>
      </c>
      <c r="H48" s="64">
        <v>0</v>
      </c>
      <c r="I48" s="64">
        <v>0</v>
      </c>
      <c r="J48" s="64">
        <v>0</v>
      </c>
      <c r="K48" s="64">
        <v>0</v>
      </c>
      <c r="L48" s="64">
        <v>0</v>
      </c>
      <c r="M48" s="64">
        <v>0</v>
      </c>
      <c r="N48" s="64">
        <v>0</v>
      </c>
      <c r="O48" s="64">
        <v>0</v>
      </c>
      <c r="P48" s="64">
        <v>0</v>
      </c>
      <c r="Q48" s="64">
        <v>0</v>
      </c>
      <c r="R48" s="64">
        <v>0</v>
      </c>
      <c r="S48" s="65">
        <f t="shared" si="2"/>
        <v>0</v>
      </c>
    </row>
    <row r="49" spans="1:19" s="17" customFormat="1" x14ac:dyDescent="0.2">
      <c r="A49" s="15"/>
      <c r="B49" s="16" t="s">
        <v>63</v>
      </c>
      <c r="C49" s="18"/>
      <c r="D49" s="16" t="s">
        <v>65</v>
      </c>
      <c r="E49" s="10">
        <f t="shared" si="0"/>
        <v>0</v>
      </c>
      <c r="F49" s="7">
        <f t="shared" si="1"/>
        <v>0</v>
      </c>
      <c r="G49" s="64">
        <v>0</v>
      </c>
      <c r="H49" s="64">
        <v>0</v>
      </c>
      <c r="I49" s="64">
        <v>0</v>
      </c>
      <c r="J49" s="64">
        <v>0</v>
      </c>
      <c r="K49" s="64">
        <v>0</v>
      </c>
      <c r="L49" s="64">
        <v>0</v>
      </c>
      <c r="M49" s="64">
        <v>0</v>
      </c>
      <c r="N49" s="64">
        <v>0</v>
      </c>
      <c r="O49" s="64">
        <v>0</v>
      </c>
      <c r="P49" s="64">
        <v>0</v>
      </c>
      <c r="Q49" s="64">
        <v>0</v>
      </c>
      <c r="R49" s="64">
        <v>0</v>
      </c>
      <c r="S49" s="65">
        <f t="shared" si="2"/>
        <v>0</v>
      </c>
    </row>
    <row r="50" spans="1:19" s="14" customFormat="1" x14ac:dyDescent="0.2">
      <c r="A50" s="44"/>
      <c r="B50" s="44" t="s">
        <v>66</v>
      </c>
      <c r="C50" s="44"/>
      <c r="D50" s="44"/>
      <c r="E50" s="45">
        <f>SUM(E11:E49)</f>
        <v>29334.559999999998</v>
      </c>
      <c r="F50" s="46">
        <f t="shared" si="1"/>
        <v>2444.5466666666666</v>
      </c>
      <c r="G50" s="68">
        <f>SUM(G11:G49)</f>
        <v>29901.879999999997</v>
      </c>
      <c r="H50" s="68">
        <f>SUM(H11:H49)</f>
        <v>0</v>
      </c>
      <c r="I50" s="68">
        <f>SUM(I11:I49)</f>
        <v>0</v>
      </c>
      <c r="J50" s="68">
        <f>SUM(J11:J49)</f>
        <v>0</v>
      </c>
      <c r="K50" s="68">
        <f>SUM(K11:K49)</f>
        <v>0</v>
      </c>
      <c r="L50" s="68">
        <f>SUM(L11:L49)</f>
        <v>0</v>
      </c>
      <c r="M50" s="68">
        <f>SUM(M11:M49)</f>
        <v>0</v>
      </c>
      <c r="N50" s="68">
        <f>SUM(N11:N49)</f>
        <v>0</v>
      </c>
      <c r="O50" s="68">
        <f>SUM(O11:O49)</f>
        <v>0</v>
      </c>
      <c r="P50" s="68">
        <f>SUM(P11:P49)</f>
        <v>0</v>
      </c>
      <c r="Q50" s="68">
        <f>SUM(Q11:Q49)</f>
        <v>0</v>
      </c>
      <c r="R50" s="68">
        <f>SUM(R11:R49)</f>
        <v>0</v>
      </c>
      <c r="S50" s="69">
        <f>SUM(S11:S49)</f>
        <v>29330.559999999998</v>
      </c>
    </row>
    <row r="51" spans="1:19" s="13" customFormat="1" x14ac:dyDescent="0.2">
      <c r="A51" s="47"/>
      <c r="B51" s="47" t="s">
        <v>67</v>
      </c>
      <c r="C51" s="47"/>
      <c r="D51" s="47"/>
      <c r="E51" s="48">
        <f>E9-E50</f>
        <v>5256.9700000000012</v>
      </c>
      <c r="F51" s="48"/>
      <c r="G51" s="70">
        <f>G9-G50</f>
        <v>4689.6500000000015</v>
      </c>
      <c r="H51" s="70">
        <f>H9-H50</f>
        <v>0</v>
      </c>
      <c r="I51" s="70">
        <f>I9-I50</f>
        <v>0</v>
      </c>
      <c r="J51" s="70">
        <f>J9-J50</f>
        <v>0</v>
      </c>
      <c r="K51" s="70">
        <f>K9-K50</f>
        <v>0</v>
      </c>
      <c r="L51" s="70">
        <f>L9-L50</f>
        <v>0</v>
      </c>
      <c r="M51" s="70">
        <f>M9-M50</f>
        <v>0</v>
      </c>
      <c r="N51" s="70">
        <f>N9-N50</f>
        <v>0</v>
      </c>
      <c r="O51" s="70">
        <f>O9-O50</f>
        <v>0</v>
      </c>
      <c r="P51" s="70">
        <f>P9-P50</f>
        <v>0</v>
      </c>
      <c r="Q51" s="70">
        <f>Q9-Q50</f>
        <v>0</v>
      </c>
      <c r="R51" s="70">
        <f>R9-R50</f>
        <v>0</v>
      </c>
      <c r="S51" s="70">
        <f>S9-S50</f>
        <v>5260.9700000000012</v>
      </c>
    </row>
    <row r="52" spans="1:19" x14ac:dyDescent="0.2">
      <c r="A52" s="49"/>
      <c r="B52" s="54" t="s">
        <v>68</v>
      </c>
      <c r="C52" s="55"/>
      <c r="D52" s="56"/>
      <c r="E52" s="50"/>
      <c r="F52" s="51"/>
      <c r="G52" s="71">
        <f>G51</f>
        <v>4689.6500000000015</v>
      </c>
      <c r="H52" s="71">
        <f>G52+H51</f>
        <v>4689.6500000000015</v>
      </c>
      <c r="I52" s="71">
        <f t="shared" ref="I52:R52" si="3">H52+I51</f>
        <v>4689.6500000000015</v>
      </c>
      <c r="J52" s="71">
        <f t="shared" si="3"/>
        <v>4689.6500000000015</v>
      </c>
      <c r="K52" s="71">
        <f t="shared" si="3"/>
        <v>4689.6500000000015</v>
      </c>
      <c r="L52" s="71">
        <f t="shared" si="3"/>
        <v>4689.6500000000015</v>
      </c>
      <c r="M52" s="71">
        <f t="shared" si="3"/>
        <v>4689.6500000000015</v>
      </c>
      <c r="N52" s="71">
        <f t="shared" si="3"/>
        <v>4689.6500000000015</v>
      </c>
      <c r="O52" s="71">
        <f t="shared" si="3"/>
        <v>4689.6500000000015</v>
      </c>
      <c r="P52" s="71">
        <f t="shared" si="3"/>
        <v>4689.6500000000015</v>
      </c>
      <c r="Q52" s="71">
        <f t="shared" si="3"/>
        <v>4689.6500000000015</v>
      </c>
      <c r="R52" s="71">
        <f t="shared" si="3"/>
        <v>4689.6500000000015</v>
      </c>
      <c r="S52" s="71"/>
    </row>
    <row r="53" spans="1:19" x14ac:dyDescent="0.2">
      <c r="G53" s="24"/>
    </row>
    <row r="55" spans="1:19" x14ac:dyDescent="0.2">
      <c r="F55" s="25"/>
    </row>
  </sheetData>
  <mergeCells count="2">
    <mergeCell ref="A1:S1"/>
    <mergeCell ref="B52:D52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" sqref="B2"/>
    </sheetView>
  </sheetViews>
  <sheetFormatPr baseColWidth="10" defaultRowHeight="16" x14ac:dyDescent="0.2"/>
  <cols>
    <col min="1" max="1" width="12.83203125" customWidth="1"/>
  </cols>
  <sheetData>
    <row r="1" spans="1:2" x14ac:dyDescent="0.2">
      <c r="A1" s="38" t="s">
        <v>24</v>
      </c>
      <c r="B1" s="39" t="s">
        <v>72</v>
      </c>
    </row>
    <row r="2" spans="1:2" x14ac:dyDescent="0.2">
      <c r="A2" s="2" t="s">
        <v>9</v>
      </c>
      <c r="B2" s="3">
        <v>1.6260162601626018E-2</v>
      </c>
    </row>
    <row r="3" spans="1:2" x14ac:dyDescent="0.2">
      <c r="A3" s="33" t="s">
        <v>71</v>
      </c>
      <c r="B3" s="34">
        <v>0.13008130081300814</v>
      </c>
    </row>
    <row r="4" spans="1:2" x14ac:dyDescent="0.2">
      <c r="A4" s="16" t="s">
        <v>28</v>
      </c>
      <c r="B4" s="3">
        <v>0.20460704607046071</v>
      </c>
    </row>
    <row r="5" spans="1:2" x14ac:dyDescent="0.2">
      <c r="A5" s="33" t="s">
        <v>35</v>
      </c>
      <c r="B5" s="34">
        <v>6.3685636856368563E-2</v>
      </c>
    </row>
    <row r="6" spans="1:2" x14ac:dyDescent="0.2">
      <c r="A6" s="19" t="s">
        <v>38</v>
      </c>
      <c r="B6" s="3">
        <v>0.23577235772357724</v>
      </c>
    </row>
    <row r="7" spans="1:2" x14ac:dyDescent="0.2">
      <c r="A7" s="33" t="s">
        <v>5</v>
      </c>
      <c r="B7" s="34">
        <v>6.910569105691057E-2</v>
      </c>
    </row>
    <row r="8" spans="1:2" x14ac:dyDescent="0.2">
      <c r="A8" s="16" t="s">
        <v>47</v>
      </c>
      <c r="B8" s="3">
        <v>5.2845528455284556E-2</v>
      </c>
    </row>
    <row r="9" spans="1:2" x14ac:dyDescent="0.2">
      <c r="A9" s="33" t="s">
        <v>50</v>
      </c>
      <c r="B9" s="34">
        <v>6.910569105691057E-2</v>
      </c>
    </row>
    <row r="10" spans="1:2" x14ac:dyDescent="0.2">
      <c r="A10" s="20" t="s">
        <v>55</v>
      </c>
      <c r="B10" s="3">
        <v>7.0460704607046065E-2</v>
      </c>
    </row>
    <row r="11" spans="1:2" x14ac:dyDescent="0.2">
      <c r="A11" s="33" t="s">
        <v>59</v>
      </c>
      <c r="B11" s="34">
        <v>5.2845528455284556E-2</v>
      </c>
    </row>
    <row r="12" spans="1:2" x14ac:dyDescent="0.2">
      <c r="A12" s="16" t="s">
        <v>63</v>
      </c>
      <c r="B12" s="3">
        <v>3.5230352303523033E-2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ITESM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Alejandra Vilches Murillo</dc:creator>
  <cp:lastModifiedBy>Microsoft Office User</cp:lastModifiedBy>
  <dcterms:created xsi:type="dcterms:W3CDTF">2014-03-24T03:49:29Z</dcterms:created>
  <dcterms:modified xsi:type="dcterms:W3CDTF">2017-04-17T16:38:45Z</dcterms:modified>
</cp:coreProperties>
</file>