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2019年工资表模板（带公式）" sheetId="4" r:id="rId1"/>
    <sheet name="当月个税预扣预缴统计表" sheetId="2" r:id="rId2"/>
    <sheet name="个税预扣税率表" sheetId="3" r:id="rId3"/>
    <sheet name="社保公积金计算表" sheetId="5" r:id="rId4"/>
  </sheets>
  <calcPr calcId="144525" concurrentCalc="0"/>
</workbook>
</file>

<file path=xl/comments1.xml><?xml version="1.0" encoding="utf-8"?>
<comments xmlns="http://schemas.openxmlformats.org/spreadsheetml/2006/main">
  <authors>
    <author>Lenovo</author>
  </authors>
  <commentList>
    <comment ref="G5" authorId="0">
      <text>
        <r>
          <rPr>
            <b/>
            <sz val="9"/>
            <rFont val="宋体"/>
            <charset val="134"/>
          </rPr>
          <t xml:space="preserve">Lenovo:
数据来源于社保公积金表
</t>
        </r>
      </text>
    </comment>
    <comment ref="J5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数据来源于社保公积金表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Lenovo</author>
  </authors>
  <commentList>
    <comment ref="D3" authorId="0">
      <text>
        <r>
          <rPr>
            <b/>
            <sz val="9"/>
            <rFont val="宋体"/>
            <charset val="134"/>
          </rPr>
          <t>截至当月份的累计工资收入</t>
        </r>
      </text>
    </comment>
    <comment ref="E3" authorId="0">
      <text>
        <r>
          <rPr>
            <b/>
            <sz val="9"/>
            <rFont val="宋体"/>
            <charset val="134"/>
          </rPr>
          <t>截至当月累计免税收入</t>
        </r>
      </text>
    </comment>
    <comment ref="H3" authorId="0">
      <text>
        <r>
          <rPr>
            <b/>
            <sz val="9"/>
            <rFont val="宋体"/>
            <charset val="134"/>
          </rPr>
          <t>5000元/月*当前月份数计算</t>
        </r>
      </text>
    </comment>
    <comment ref="I3" authorId="0">
      <text>
        <r>
          <rPr>
            <b/>
            <sz val="9"/>
            <rFont val="宋体"/>
            <charset val="134"/>
          </rPr>
          <t>截止当月累计六个专项附加扣除金额</t>
        </r>
      </text>
    </comment>
    <comment ref="J3" authorId="0">
      <text>
        <r>
          <rPr>
            <b/>
            <sz val="9"/>
            <rFont val="宋体"/>
            <charset val="134"/>
          </rPr>
          <t>截至当月累计商业健康保险</t>
        </r>
      </text>
    </comment>
    <comment ref="O3" authorId="0">
      <text>
        <r>
          <rPr>
            <b/>
            <sz val="9"/>
            <rFont val="宋体"/>
            <charset val="134"/>
          </rPr>
          <t>当月之前的N个月已预缴税款</t>
        </r>
      </text>
    </comment>
    <comment ref="F4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数据来源于社保公积金表格</t>
        </r>
      </text>
    </comment>
    <comment ref="G4" authorId="1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数据来源于社保公积金表格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W3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若基数不变可以上当月扣款*月份，基数有变，请手动核算
</t>
        </r>
      </text>
    </comment>
  </commentList>
</comments>
</file>

<file path=xl/sharedStrings.xml><?xml version="1.0" encoding="utf-8"?>
<sst xmlns="http://schemas.openxmlformats.org/spreadsheetml/2006/main" count="192" uniqueCount="141">
  <si>
    <t>工          资           表</t>
  </si>
  <si>
    <t>2019版</t>
  </si>
  <si>
    <t>单位：青海钧润建设工程有限公司</t>
  </si>
  <si>
    <t>青海钧润建设工程有限公司</t>
  </si>
  <si>
    <t>自动生成</t>
  </si>
  <si>
    <r>
      <rPr>
        <b/>
        <sz val="8"/>
        <color theme="6" tint="-0.5"/>
        <rFont val="宋体"/>
        <charset val="134"/>
      </rPr>
      <t xml:space="preserve">      </t>
    </r>
    <r>
      <rPr>
        <b/>
        <u/>
        <sz val="8"/>
        <color theme="6" tint="-0.5"/>
        <rFont val="宋体"/>
        <charset val="134"/>
      </rPr>
      <t>___</t>
    </r>
    <r>
      <rPr>
        <b/>
        <u/>
        <sz val="8"/>
        <color rgb="FFFF0000"/>
        <rFont val="宋体"/>
        <charset val="134"/>
      </rPr>
      <t>自动带出_</t>
    </r>
    <r>
      <rPr>
        <b/>
        <u/>
        <sz val="8"/>
        <color theme="6" tint="-0.5"/>
        <rFont val="宋体"/>
        <charset val="134"/>
      </rPr>
      <t>____</t>
    </r>
    <r>
      <rPr>
        <b/>
        <sz val="8"/>
        <color theme="6" tint="-0.5"/>
        <rFont val="宋体"/>
        <charset val="134"/>
      </rPr>
      <t>项目____</t>
    </r>
    <r>
      <rPr>
        <b/>
        <u/>
        <sz val="8"/>
        <color theme="6" tint="-0.5"/>
        <rFont val="宋体"/>
        <charset val="134"/>
      </rPr>
      <t>_</t>
    </r>
    <r>
      <rPr>
        <b/>
        <u/>
        <sz val="8"/>
        <color rgb="FFFF0000"/>
        <rFont val="宋体"/>
        <charset val="134"/>
      </rPr>
      <t>自动带出</t>
    </r>
    <r>
      <rPr>
        <b/>
        <u/>
        <sz val="8"/>
        <color theme="6" tint="-0.5"/>
        <rFont val="宋体"/>
        <charset val="134"/>
      </rPr>
      <t>___</t>
    </r>
    <r>
      <rPr>
        <b/>
        <sz val="8"/>
        <color theme="6" tint="-0.5"/>
        <rFont val="宋体"/>
        <charset val="134"/>
      </rPr>
      <t>班组            （所属期：</t>
    </r>
    <r>
      <rPr>
        <b/>
        <sz val="8"/>
        <color rgb="FFFF0000"/>
        <rFont val="宋体"/>
        <charset val="134"/>
      </rPr>
      <t>自动带出</t>
    </r>
    <r>
      <rPr>
        <b/>
        <sz val="8"/>
        <color theme="6" tint="-0.5"/>
        <rFont val="宋体"/>
        <charset val="134"/>
      </rPr>
      <t xml:space="preserve">   年  </t>
    </r>
    <r>
      <rPr>
        <b/>
        <sz val="8"/>
        <color rgb="FFFF0000"/>
        <rFont val="宋体"/>
        <charset val="134"/>
      </rPr>
      <t>自动带出</t>
    </r>
    <r>
      <rPr>
        <b/>
        <sz val="8"/>
        <color theme="6" tint="-0.5"/>
        <rFont val="宋体"/>
        <charset val="134"/>
      </rPr>
      <t xml:space="preserve"> 月  </t>
    </r>
    <r>
      <rPr>
        <b/>
        <sz val="8"/>
        <color rgb="FFFF0000"/>
        <rFont val="宋体"/>
        <charset val="134"/>
      </rPr>
      <t xml:space="preserve">自动带出 </t>
    </r>
    <r>
      <rPr>
        <b/>
        <sz val="8"/>
        <color theme="6" tint="-0.5"/>
        <rFont val="宋体"/>
        <charset val="134"/>
      </rPr>
      <t xml:space="preserve"> 日   -- </t>
    </r>
    <r>
      <rPr>
        <b/>
        <sz val="8"/>
        <color rgb="FFFF0000"/>
        <rFont val="宋体"/>
        <charset val="134"/>
      </rPr>
      <t>自动带出</t>
    </r>
    <r>
      <rPr>
        <b/>
        <sz val="8"/>
        <color theme="6" tint="-0.5"/>
        <rFont val="宋体"/>
        <charset val="134"/>
      </rPr>
      <t xml:space="preserve">  年 </t>
    </r>
    <r>
      <rPr>
        <b/>
        <sz val="8"/>
        <color rgb="FFFF0000"/>
        <rFont val="宋体"/>
        <charset val="134"/>
      </rPr>
      <t>自动带出</t>
    </r>
    <r>
      <rPr>
        <b/>
        <sz val="8"/>
        <color theme="6" tint="-0.5"/>
        <rFont val="宋体"/>
        <charset val="134"/>
      </rPr>
      <t xml:space="preserve">  月 </t>
    </r>
    <r>
      <rPr>
        <b/>
        <sz val="8"/>
        <color rgb="FFFF0000"/>
        <rFont val="宋体"/>
        <charset val="134"/>
      </rPr>
      <t>自动带出</t>
    </r>
    <r>
      <rPr>
        <b/>
        <sz val="8"/>
        <color theme="6" tint="-0.5"/>
        <rFont val="宋体"/>
        <charset val="134"/>
      </rPr>
      <t xml:space="preserve">  日 ）                            单位：元</t>
    </r>
  </si>
  <si>
    <t>序号</t>
  </si>
  <si>
    <t>姓名</t>
  </si>
  <si>
    <t>银行账号</t>
  </si>
  <si>
    <t>身份证号码</t>
  </si>
  <si>
    <t>出勤天数</t>
  </si>
  <si>
    <t>其他扣款项</t>
  </si>
  <si>
    <t>实发工资</t>
  </si>
  <si>
    <t>个人签名确认</t>
  </si>
  <si>
    <t>手机号码</t>
  </si>
  <si>
    <t>应付工资</t>
  </si>
  <si>
    <t>养老保险</t>
  </si>
  <si>
    <t>医疗保险</t>
  </si>
  <si>
    <t>失业险</t>
  </si>
  <si>
    <t>公积金</t>
  </si>
  <si>
    <t>当月个税预扣预缴税额</t>
  </si>
  <si>
    <t>借支</t>
  </si>
  <si>
    <t>其他</t>
  </si>
  <si>
    <t>001</t>
  </si>
  <si>
    <t>沈强</t>
  </si>
  <si>
    <t>410456198809085214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</si>
  <si>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</si>
  <si>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</si>
  <si>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</si>
  <si>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</si>
  <si>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</si>
  <si>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</si>
  <si>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</si>
  <si>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</si>
  <si>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</si>
  <si>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</si>
  <si>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</si>
  <si>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</si>
  <si>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</si>
  <si>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</si>
  <si>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合    计：</t>
  </si>
  <si>
    <t>−−</t>
  </si>
  <si>
    <t>项目经理（签字）：</t>
  </si>
  <si>
    <t>沈刚</t>
  </si>
  <si>
    <t>会计：</t>
  </si>
  <si>
    <t>李淑祯</t>
  </si>
  <si>
    <t>出纳：</t>
  </si>
  <si>
    <t>李海霞</t>
  </si>
  <si>
    <t>制表人：</t>
  </si>
  <si>
    <t>杨洁</t>
  </si>
  <si>
    <t>审批后自动生成</t>
  </si>
  <si>
    <t>填表人操作后自动带出</t>
  </si>
  <si>
    <r>
      <rPr>
        <b/>
        <u/>
        <sz val="16"/>
        <color rgb="FF00B0F0"/>
        <rFont val="黑体"/>
        <charset val="134"/>
      </rPr>
      <t>2019</t>
    </r>
    <r>
      <rPr>
        <b/>
        <sz val="16"/>
        <color rgb="FF00B0F0"/>
        <rFont val="黑体"/>
        <charset val="134"/>
      </rPr>
      <t>个税预扣缴统计表</t>
    </r>
  </si>
  <si>
    <t>公司：</t>
  </si>
  <si>
    <t>年度：</t>
  </si>
  <si>
    <t>月份：</t>
  </si>
  <si>
    <t>工号</t>
  </si>
  <si>
    <t>累计工资收入</t>
  </si>
  <si>
    <t>累计免税收入</t>
  </si>
  <si>
    <t>累计专项扣除</t>
  </si>
  <si>
    <t>累计基本减除费用</t>
  </si>
  <si>
    <t>累计专项附加扣除</t>
  </si>
  <si>
    <t>累计依法确定的其他扣除</t>
  </si>
  <si>
    <t>累计预扣预缴应纳税所得额</t>
  </si>
  <si>
    <t>适用税率</t>
  </si>
  <si>
    <t>速算扣除数</t>
  </si>
  <si>
    <t>本期应预扣预缴税额</t>
  </si>
  <si>
    <t>已预扣预缴税额</t>
  </si>
  <si>
    <t>本期实际应预扣预缴税额税额</t>
  </si>
  <si>
    <t>社保</t>
  </si>
  <si>
    <t>&lt;</t>
  </si>
  <si>
    <t>总经理：</t>
  </si>
  <si>
    <t>审核：</t>
  </si>
  <si>
    <t>计算公式：累计预扣预缴应纳税所得额=累计收入-累计免税收入-累计减除费用-累计专项扣除-累计专项附加扣除-累计依法确定的其他扣除</t>
  </si>
  <si>
    <t>个人所得税预扣率表一</t>
  </si>
  <si>
    <t>（居民个人工资、薪金所得预扣预缴适用）</t>
  </si>
  <si>
    <t>级数</t>
  </si>
  <si>
    <t>预扣率（%）</t>
  </si>
  <si>
    <t>不超过36000元的部分</t>
  </si>
  <si>
    <t>超过36000元至144000元的部分</t>
  </si>
  <si>
    <t>超过144000元至300000元的部分</t>
  </si>
  <si>
    <t>超过300000元至420000元的部分</t>
  </si>
  <si>
    <t>超过420000元至660000元的部分</t>
  </si>
  <si>
    <t>超过660000元至960000元的部分</t>
  </si>
  <si>
    <t>超过960000元的部分</t>
  </si>
  <si>
    <t>个人所得税预扣率表二</t>
  </si>
  <si>
    <t>（居民个人劳务报酬所得预扣预缴适用）</t>
  </si>
  <si>
    <t>预扣预缴应纳税所得额</t>
  </si>
  <si>
    <t>不超过20000元的</t>
  </si>
  <si>
    <t>超过20000元至50000元的部分</t>
  </si>
  <si>
    <t>超过50000元的部分</t>
  </si>
  <si>
    <t>个人所得税税率表三</t>
  </si>
  <si>
    <t>（非居民个人工资、薪金所得，劳务报酬所得，稿酬所得，特许权使用费所得适用）</t>
  </si>
  <si>
    <t>应纳税所得额</t>
  </si>
  <si>
    <t>税率（%）</t>
  </si>
  <si>
    <t>不超过3000元的</t>
  </si>
  <si>
    <t>超过3000元至12000元的部分</t>
  </si>
  <si>
    <t>超过12000元至25000元的部分</t>
  </si>
  <si>
    <t>超过25000元至35000元的部分</t>
  </si>
  <si>
    <t>超过35000元至55000元的部分</t>
  </si>
  <si>
    <t>超过55000元至80000元的部分</t>
  </si>
  <si>
    <t>超过80000元的部分</t>
  </si>
  <si>
    <t>员工社保/公积金统计表</t>
  </si>
  <si>
    <t>公司名称：</t>
  </si>
  <si>
    <t>日期：</t>
  </si>
  <si>
    <t>工资</t>
  </si>
  <si>
    <t>社保基数</t>
  </si>
  <si>
    <t>公积金基数</t>
  </si>
  <si>
    <t>失业保险</t>
  </si>
  <si>
    <t>工伤保险</t>
  </si>
  <si>
    <t>生育保险</t>
  </si>
  <si>
    <t>住房公积金</t>
  </si>
  <si>
    <t>社保当月扣款</t>
  </si>
  <si>
    <t>公积金  当月扣款</t>
  </si>
  <si>
    <t>社保   累计扣款</t>
  </si>
  <si>
    <t>公积金 累计扣款</t>
  </si>
  <si>
    <t>个人缴纳</t>
  </si>
  <si>
    <t>公司缴纳</t>
  </si>
  <si>
    <t>个人缴纳养老保险</t>
  </si>
  <si>
    <t>个人缴纳医疗保险</t>
  </si>
  <si>
    <t>社保合计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</si>
  <si>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</si>
  <si>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</si>
  <si>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</si>
  <si>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</si>
  <si>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</si>
  <si>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</si>
  <si>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</si>
  <si>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</si>
  <si>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</si>
  <si>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</si>
  <si>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</si>
  <si>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</si>
  <si>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</si>
  <si>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</si>
  <si>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</si>
  <si>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制表：</t>
  </si>
  <si>
    <t>说明（一定要看）：</t>
  </si>
  <si>
    <t>1、社保公积金基数及各项扣款项目公式，是以上海为例计算的，请根据需要修改函数</t>
  </si>
  <si>
    <t>2、只有前两行有公式，其他行数自行拖拽</t>
  </si>
  <si>
    <t>3、社保基数按照基本公司来核算的，存在差异，请根据自己公司的情况进行调整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</si>
</sst>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yyyy/m/d\ h:mm\ AM/PM;@"/>
    <numFmt numFmtId="177" formatCode="0.00_ "/>
  </numFmts>
  <fonts count="7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28"/>
      <color rgb="FF00B0F0"/>
      <name val="宋体"/>
      <charset val="134"/>
      <scheme val="minor"/>
    </font>
    <font>
      <sz val="10"/>
      <color theme="5" tint="-0.5"/>
      <name val="宋体"/>
      <charset val="134"/>
      <scheme val="minor"/>
    </font>
    <font>
      <b/>
      <sz val="8"/>
      <color theme="5" tint="-0.5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Helvetica Neue"/>
      <charset val="134"/>
    </font>
    <font>
      <sz val="8"/>
      <name val="宋体"/>
      <charset val="134"/>
      <scheme val="minor"/>
    </font>
    <font>
      <b/>
      <sz val="6"/>
      <color rgb="FFFF0000"/>
      <name val="宋体"/>
      <charset val="134"/>
      <scheme val="minor"/>
    </font>
    <font>
      <b/>
      <sz val="6"/>
      <color theme="1"/>
      <name val="宋体"/>
      <charset val="134"/>
      <scheme val="minor"/>
    </font>
    <font>
      <b/>
      <sz val="6"/>
      <name val="Helvetica Neue"/>
      <charset val="134"/>
    </font>
    <font>
      <b/>
      <sz val="6"/>
      <name val="宋体"/>
      <charset val="134"/>
      <scheme val="minor"/>
    </font>
    <font>
      <b/>
      <sz val="9"/>
      <color theme="5" tint="-0.5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5" tint="-0.5"/>
      <name val="宋体"/>
      <charset val="134"/>
      <scheme val="minor"/>
    </font>
    <font>
      <b/>
      <sz val="8"/>
      <color theme="6" tint="-0.5"/>
      <name val="黑体"/>
      <charset val="134"/>
    </font>
    <font>
      <b/>
      <sz val="8"/>
      <color rgb="FFFF0000"/>
      <name val="黑体"/>
      <charset val="134"/>
    </font>
    <font>
      <b/>
      <sz val="18"/>
      <color theme="1"/>
      <name val="方正小标宋简体"/>
      <charset val="134"/>
    </font>
    <font>
      <b/>
      <sz val="12"/>
      <color theme="1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u/>
      <sz val="16"/>
      <color rgb="FF00B0F0"/>
      <name val="黑体"/>
      <charset val="134"/>
    </font>
    <font>
      <b/>
      <sz val="16"/>
      <color rgb="FF00B0F0"/>
      <name val="黑体"/>
      <charset val="134"/>
    </font>
    <font>
      <b/>
      <sz val="10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theme="1"/>
      <name val="Arial"/>
      <charset val="134"/>
    </font>
    <font>
      <b/>
      <sz val="9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11"/>
      <color theme="5" tint="-0.5"/>
      <name val="宋体"/>
      <charset val="134"/>
      <scheme val="minor"/>
    </font>
    <font>
      <sz val="10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8" tint="-0.5"/>
      <name val="微软雅黑"/>
      <charset val="134"/>
    </font>
    <font>
      <b/>
      <sz val="8"/>
      <color theme="2" tint="-0.5"/>
      <name val="黑体"/>
      <charset val="134"/>
    </font>
    <font>
      <b/>
      <sz val="8"/>
      <color theme="6" tint="-0.5"/>
      <name val="宋体"/>
      <charset val="134"/>
    </font>
    <font>
      <b/>
      <sz val="8"/>
      <color theme="1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b/>
      <sz val="8"/>
      <color theme="7" tint="0.4"/>
      <name val="宋体"/>
      <charset val="134"/>
    </font>
    <font>
      <sz val="8"/>
      <color theme="7" tint="0.4"/>
      <name val="宋体"/>
      <charset val="134"/>
      <scheme val="minor"/>
    </font>
    <font>
      <b/>
      <sz val="8"/>
      <color rgb="FFFF0000"/>
      <name val="宋体"/>
      <charset val="134"/>
    </font>
    <font>
      <sz val="8"/>
      <color rgb="FFFF0000"/>
      <name val="宋体"/>
      <charset val="134"/>
      <scheme val="minor"/>
    </font>
    <font>
      <b/>
      <vertAlign val="superscript"/>
      <sz val="14"/>
      <color theme="8" tint="-0.5"/>
      <name val="微软雅黑"/>
      <charset val="134"/>
    </font>
    <font>
      <sz val="8"/>
      <color theme="2" tint="-0.2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8"/>
      <color theme="6" tint="-0.5"/>
      <name val="宋体"/>
      <charset val="134"/>
    </font>
    <font>
      <b/>
      <u/>
      <sz val="8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 tint="0.249946592608417"/>
      </left>
      <right style="medium">
        <color theme="1" tint="0.249946592608417"/>
      </right>
      <top style="medium">
        <color theme="1" tint="0.249946592608417"/>
      </top>
      <bottom style="medium">
        <color theme="1" tint="0.249946592608417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 tint="0.249946592608417"/>
      </left>
      <right style="thin">
        <color theme="1" tint="0.249946592608417"/>
      </right>
      <top/>
      <bottom style="thin">
        <color theme="1" tint="0.24994659260841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249946592608417"/>
      </left>
      <right style="thin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/>
      <top style="thin">
        <color theme="1" tint="0.249946592608417"/>
      </top>
      <bottom style="thin">
        <color theme="1" tint="0.249946592608417"/>
      </bottom>
      <diagonal/>
    </border>
    <border>
      <left style="thin">
        <color theme="7" tint="-0.5"/>
      </left>
      <right style="thin">
        <color theme="7" tint="-0.5"/>
      </right>
      <top style="thin">
        <color theme="7" tint="-0.5"/>
      </top>
      <bottom style="thin">
        <color theme="7" tint="-0.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 tint="0.249946592608417"/>
      </left>
      <right/>
      <top/>
      <bottom style="thin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/>
      <bottom style="thin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 style="thin">
        <color theme="1" tint="0.249946592608417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 tint="-0.5"/>
      </left>
      <right style="thin">
        <color theme="3" tint="-0.5"/>
      </right>
      <top style="thin">
        <color theme="3" tint="-0.5"/>
      </top>
      <bottom style="thin">
        <color theme="3" tint="-0.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3" tint="-0.5"/>
      </left>
      <right style="thin">
        <color theme="3" tint="-0.5"/>
      </right>
      <top style="thin">
        <color theme="3" tint="-0.5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 tint="-0.5"/>
      </left>
      <right style="thin">
        <color theme="3" tint="-0.5"/>
      </right>
      <top style="thin">
        <color theme="1"/>
      </top>
      <bottom style="thin">
        <color theme="3" tint="-0.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7" tint="-0.5"/>
      </left>
      <right style="thin">
        <color theme="7" tint="-0.5"/>
      </right>
      <top style="thin">
        <color theme="7" tint="-0.5"/>
      </top>
      <bottom/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/>
      <right style="thin">
        <color theme="7" tint="-0.5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-0.5"/>
      </left>
      <right/>
      <top style="thin">
        <color theme="7" tint="-0.5"/>
      </top>
      <bottom style="thin">
        <color theme="7" tint="-0.5"/>
      </bottom>
      <diagonal/>
    </border>
    <border>
      <left/>
      <right style="thin">
        <color theme="7" tint="-0.5"/>
      </right>
      <top style="thin">
        <color theme="7" tint="-0.5"/>
      </top>
      <bottom style="thin">
        <color theme="7" tint="-0.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7" fillId="2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14" borderId="46" applyNumberFormat="0" applyFont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62" fillId="33" borderId="50" applyNumberFormat="0" applyAlignment="0" applyProtection="0">
      <alignment vertical="center"/>
    </xf>
    <xf numFmtId="0" fontId="63" fillId="33" borderId="48" applyNumberFormat="0" applyAlignment="0" applyProtection="0">
      <alignment vertical="center"/>
    </xf>
    <xf numFmtId="0" fontId="64" fillId="41" borderId="51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5" fillId="0" borderId="52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</cellStyleXfs>
  <cellXfs count="16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distributed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distributed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177" fontId="7" fillId="5" borderId="5" xfId="0" applyNumberFormat="1" applyFont="1" applyFill="1" applyBorder="1" applyAlignment="1">
      <alignment horizontal="center" vertical="center"/>
    </xf>
    <xf numFmtId="177" fontId="8" fillId="5" borderId="5" xfId="0" applyNumberFormat="1" applyFont="1" applyFill="1" applyBorder="1" applyAlignment="1">
      <alignment horizontal="center" vertical="center"/>
    </xf>
    <xf numFmtId="177" fontId="6" fillId="5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177" fontId="7" fillId="5" borderId="7" xfId="0" applyNumberFormat="1" applyFont="1" applyFill="1" applyBorder="1" applyAlignment="1">
      <alignment horizontal="center" vertical="center"/>
    </xf>
    <xf numFmtId="177" fontId="8" fillId="5" borderId="7" xfId="0" applyNumberFormat="1" applyFont="1" applyFill="1" applyBorder="1" applyAlignment="1">
      <alignment horizontal="center" vertical="center"/>
    </xf>
    <xf numFmtId="177" fontId="6" fillId="5" borderId="7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177" fontId="11" fillId="5" borderId="10" xfId="0" applyNumberFormat="1" applyFont="1" applyFill="1" applyBorder="1" applyAlignment="1">
      <alignment horizontal="center" vertical="center"/>
    </xf>
    <xf numFmtId="177" fontId="12" fillId="5" borderId="10" xfId="0" applyNumberFormat="1" applyFont="1" applyFill="1" applyBorder="1" applyAlignment="1">
      <alignment horizontal="center" vertical="center"/>
    </xf>
    <xf numFmtId="177" fontId="10" fillId="5" borderId="1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5" fillId="3" borderId="0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176" fontId="16" fillId="3" borderId="0" xfId="0" applyNumberFormat="1" applyFont="1" applyFill="1" applyAlignment="1">
      <alignment horizontal="center" vertical="center"/>
    </xf>
    <xf numFmtId="176" fontId="17" fillId="3" borderId="0" xfId="0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distributed"/>
    </xf>
    <xf numFmtId="177" fontId="6" fillId="5" borderId="12" xfId="0" applyNumberFormat="1" applyFont="1" applyFill="1" applyBorder="1" applyAlignment="1">
      <alignment horizontal="center" vertical="center"/>
    </xf>
    <xf numFmtId="177" fontId="6" fillId="6" borderId="12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5" borderId="8" xfId="0" applyNumberFormat="1" applyFont="1" applyFill="1" applyBorder="1" applyAlignment="1">
      <alignment horizontal="center" vertical="center"/>
    </xf>
    <xf numFmtId="177" fontId="6" fillId="6" borderId="8" xfId="0" applyNumberFormat="1" applyFont="1" applyFill="1" applyBorder="1" applyAlignment="1">
      <alignment horizontal="center" vertical="center"/>
    </xf>
    <xf numFmtId="177" fontId="6" fillId="7" borderId="14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6" borderId="16" xfId="0" applyNumberFormat="1" applyFont="1" applyFill="1" applyBorder="1" applyAlignment="1">
      <alignment horizontal="center" vertical="center"/>
    </xf>
    <xf numFmtId="177" fontId="10" fillId="7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distributed"/>
    </xf>
    <xf numFmtId="0" fontId="2" fillId="0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9" fillId="9" borderId="21" xfId="0" applyFont="1" applyFill="1" applyBorder="1" applyAlignment="1">
      <alignment horizontal="center" vertical="center"/>
    </xf>
    <xf numFmtId="0" fontId="19" fillId="9" borderId="21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21" fillId="9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34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30" fillId="0" borderId="11" xfId="0" applyFont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9" fontId="2" fillId="5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9" fontId="2" fillId="5" borderId="34" xfId="0" applyNumberFormat="1" applyFont="1" applyFill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9" fontId="32" fillId="5" borderId="0" xfId="0" applyNumberFormat="1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6" fillId="13" borderId="38" xfId="0" applyFont="1" applyFill="1" applyBorder="1" applyAlignment="1">
      <alignment horizontal="center" vertical="center" wrapText="1"/>
    </xf>
    <xf numFmtId="0" fontId="36" fillId="13" borderId="29" xfId="0" applyFont="1" applyFill="1" applyBorder="1" applyAlignment="1">
      <alignment horizontal="center" vertical="center" wrapText="1"/>
    </xf>
    <xf numFmtId="0" fontId="37" fillId="3" borderId="0" xfId="0" applyFont="1" applyFill="1" applyAlignment="1">
      <alignment vertical="center"/>
    </xf>
    <xf numFmtId="0" fontId="37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8" fillId="4" borderId="0" xfId="0" applyFont="1" applyFill="1" applyAlignment="1">
      <alignment vertical="center"/>
    </xf>
    <xf numFmtId="0" fontId="39" fillId="6" borderId="9" xfId="0" applyFont="1" applyFill="1" applyBorder="1" applyAlignment="1">
      <alignment horizontal="center" vertical="center" wrapText="1"/>
    </xf>
    <xf numFmtId="0" fontId="39" fillId="6" borderId="35" xfId="0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7" fontId="6" fillId="2" borderId="9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0" fillId="0" borderId="41" xfId="0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8" fillId="5" borderId="0" xfId="0" applyFont="1" applyFill="1" applyAlignment="1">
      <alignment vertical="center"/>
    </xf>
    <xf numFmtId="0" fontId="41" fillId="5" borderId="0" xfId="0" applyFont="1" applyFill="1" applyAlignment="1">
      <alignment horizontal="left" vertical="center"/>
    </xf>
    <xf numFmtId="0" fontId="38" fillId="5" borderId="0" xfId="0" applyFont="1" applyFill="1" applyBorder="1" applyAlignment="1">
      <alignment horizontal="center" vertical="center"/>
    </xf>
    <xf numFmtId="0" fontId="42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3" fillId="5" borderId="0" xfId="0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 vertical="center" wrapText="1"/>
    </xf>
    <xf numFmtId="0" fontId="36" fillId="13" borderId="30" xfId="0" applyFont="1" applyFill="1" applyBorder="1" applyAlignment="1">
      <alignment horizontal="center" vertical="center" wrapText="1"/>
    </xf>
    <xf numFmtId="0" fontId="45" fillId="13" borderId="29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right" vertical="center" wrapText="1"/>
    </xf>
    <xf numFmtId="177" fontId="39" fillId="0" borderId="9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38" fillId="5" borderId="0" xfId="0" applyFont="1" applyFill="1" applyBorder="1" applyAlignment="1">
      <alignment horizontal="right" vertical="center"/>
    </xf>
    <xf numFmtId="0" fontId="46" fillId="0" borderId="1" xfId="0" applyFont="1" applyBorder="1" applyAlignment="1">
      <alignment horizontal="center" vertical="center" wrapText="1"/>
    </xf>
    <xf numFmtId="0" fontId="44" fillId="0" borderId="43" xfId="0" applyFont="1" applyBorder="1" applyAlignment="1">
      <alignment horizontal="left" vertical="center" wrapText="1"/>
    </xf>
    <xf numFmtId="0" fontId="44" fillId="0" borderId="44" xfId="0" applyFont="1" applyBorder="1" applyAlignment="1">
      <alignment horizontal="left" vertical="center" wrapText="1"/>
    </xf>
    <xf numFmtId="0" fontId="44" fillId="0" borderId="18" xfId="0" applyFont="1" applyBorder="1" applyAlignment="1">
      <alignment horizontal="left" vertical="center" wrapText="1"/>
    </xf>
    <xf numFmtId="0" fontId="0" fillId="5" borderId="0" xfId="0" applyFill="1"/>
    <xf numFmtId="0" fontId="28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V24"/>
  <sheetViews>
    <sheetView tabSelected="1" zoomScale="140" zoomScaleNormal="140" workbookViewId="0">
      <selection activeCell="M11" sqref="M11"/>
    </sheetView>
  </sheetViews>
  <sheetFormatPr defaultColWidth="9" defaultRowHeight="13.5"/>
  <cols>
    <col min="1" max="1" width="4.74166666666667" style="122" customWidth="1"/>
    <col min="2" max="2" width="9.55833333333333" style="122" customWidth="1"/>
    <col min="3" max="3" width="16.7333333333333" style="122" customWidth="1"/>
    <col min="4" max="4" width="15.6416666666667" style="122" customWidth="1"/>
    <col min="5" max="5" width="6.3" style="122" customWidth="1"/>
    <col min="6" max="6" width="8.375" style="122" customWidth="1"/>
    <col min="7" max="9" width="6.85" style="122" customWidth="1"/>
    <col min="10" max="10" width="7.38333333333333" style="122" customWidth="1"/>
    <col min="11" max="11" width="12.2833333333333" style="122" customWidth="1"/>
    <col min="12" max="12" width="8.15" style="122" customWidth="1"/>
    <col min="13" max="13" width="7.5" style="122" customWidth="1"/>
    <col min="14" max="14" width="12.7166666666667" style="122" customWidth="1"/>
    <col min="15" max="15" width="9.81666666666667" style="122" customWidth="1"/>
    <col min="16" max="16" width="10.975" style="122" customWidth="1"/>
    <col min="17" max="22" width="9" style="123"/>
    <col min="23" max="16384" width="9" style="122"/>
  </cols>
  <sheetData>
    <row r="1" ht="39.75" customHeight="1" spans="1:16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52"/>
      <c r="O1" s="153" t="s">
        <v>1</v>
      </c>
      <c r="P1" s="154"/>
    </row>
    <row r="2" customFormat="1" ht="17" customHeight="1" spans="1:22">
      <c r="A2" s="126" t="s">
        <v>2</v>
      </c>
      <c r="B2" s="127" t="s">
        <v>3</v>
      </c>
      <c r="C2" s="127"/>
      <c r="D2" s="126"/>
      <c r="E2" s="126"/>
      <c r="F2" s="128"/>
      <c r="G2" s="128"/>
      <c r="H2" s="128"/>
      <c r="I2" s="128"/>
      <c r="J2" s="128"/>
      <c r="K2" s="128"/>
      <c r="L2" s="128"/>
      <c r="M2" s="34">
        <f ca="1">NOW()</f>
        <v>43591.4453819444</v>
      </c>
      <c r="N2" s="34"/>
      <c r="O2" s="34"/>
      <c r="P2" s="35" t="s">
        <v>4</v>
      </c>
      <c r="Q2" s="162"/>
      <c r="R2" s="162"/>
      <c r="S2" s="162"/>
      <c r="T2" s="162"/>
      <c r="U2" s="162"/>
      <c r="V2" s="162"/>
    </row>
    <row r="3" customFormat="1" ht="26" customHeight="1" spans="1:22">
      <c r="A3" s="129" t="s">
        <v>5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62"/>
      <c r="R3" s="162"/>
      <c r="S3" s="162"/>
      <c r="T3" s="162"/>
      <c r="U3" s="162"/>
      <c r="V3" s="162"/>
    </row>
    <row r="4" s="120" customFormat="1" ht="18" customHeight="1" spans="1:22">
      <c r="A4" s="130" t="s">
        <v>6</v>
      </c>
      <c r="B4" s="130" t="s">
        <v>7</v>
      </c>
      <c r="C4" s="130" t="s">
        <v>8</v>
      </c>
      <c r="D4" s="130" t="s">
        <v>9</v>
      </c>
      <c r="E4" s="130" t="s">
        <v>10</v>
      </c>
      <c r="F4" s="130"/>
      <c r="G4" s="130"/>
      <c r="H4" s="130"/>
      <c r="I4" s="130"/>
      <c r="J4" s="130"/>
      <c r="K4" s="130"/>
      <c r="L4" s="130" t="s">
        <v>11</v>
      </c>
      <c r="M4" s="130"/>
      <c r="N4" s="130" t="s">
        <v>12</v>
      </c>
      <c r="O4" s="130" t="s">
        <v>13</v>
      </c>
      <c r="P4" s="130" t="s">
        <v>14</v>
      </c>
      <c r="Q4" s="163"/>
      <c r="R4" s="163"/>
      <c r="S4" s="163"/>
      <c r="T4" s="163"/>
      <c r="U4" s="163"/>
      <c r="V4" s="163"/>
    </row>
    <row r="5" s="120" customFormat="1" ht="35" customHeight="1" spans="1:22">
      <c r="A5" s="131"/>
      <c r="B5" s="131"/>
      <c r="C5" s="131"/>
      <c r="D5" s="131"/>
      <c r="E5" s="131"/>
      <c r="F5" s="131" t="s">
        <v>15</v>
      </c>
      <c r="G5" s="131" t="s">
        <v>16</v>
      </c>
      <c r="H5" s="131" t="s">
        <v>17</v>
      </c>
      <c r="I5" s="131" t="s">
        <v>18</v>
      </c>
      <c r="J5" s="131" t="s">
        <v>19</v>
      </c>
      <c r="K5" s="131" t="s">
        <v>20</v>
      </c>
      <c r="L5" s="131" t="s">
        <v>21</v>
      </c>
      <c r="M5" s="131" t="s">
        <v>22</v>
      </c>
      <c r="N5" s="131"/>
      <c r="O5" s="131"/>
      <c r="P5" s="131"/>
      <c r="Q5" s="163"/>
      <c r="R5" s="163"/>
      <c r="S5" s="163"/>
      <c r="T5" s="163"/>
      <c r="U5" s="163"/>
      <c r="V5" s="163"/>
    </row>
    <row r="6" s="110" customFormat="1" ht="17.1" customHeight="1" spans="1:22">
      <c r="A6" s="132" t="s">
        <v>23</v>
      </c>
      <c r="B6" s="87" t="s">
        <v>24</v>
      </c>
      <c r="C6" s="133">
        <v>12345678910</v>
      </c>
      <c r="D6" s="132" t="s">
        <v>25</v>
      </c>
      <c r="E6" s="134">
        <v>22</v>
      </c>
      <c r="F6" s="135">
        <v>15000</v>
      </c>
      <c r="G6" s="136">
        <f>社保公积金计算表!R5</f>
        <v>1200</v>
      </c>
      <c r="H6" s="136">
        <f>社保公积金计算表!S5</f>
        <v>300</v>
      </c>
      <c r="I6" s="136">
        <f>社保公积金计算表!T5</f>
        <v>75</v>
      </c>
      <c r="J6" s="135">
        <f>社保公积金计算表!V5</f>
        <v>750</v>
      </c>
      <c r="K6" s="135">
        <f>当月个税预扣预缴统计表!P5</f>
        <v>0</v>
      </c>
      <c r="L6" s="134">
        <v>200</v>
      </c>
      <c r="M6" s="134">
        <v>0</v>
      </c>
      <c r="N6" s="135">
        <f>F6-G6-J6-K6-L6-M6</f>
        <v>12850</v>
      </c>
      <c r="O6" s="135"/>
      <c r="P6" s="134">
        <v>18997135501</v>
      </c>
      <c r="Q6" s="164"/>
      <c r="R6" s="164"/>
      <c r="S6" s="164"/>
      <c r="T6" s="164"/>
      <c r="U6" s="164"/>
      <c r="V6" s="164"/>
    </row>
    <row r="7" s="110" customFormat="1" ht="17.1" customHeight="1" spans="1:22">
      <c r="A7" s="132" t="s">
        <v>26</v>
      </c>
      <c r="B7" s="87"/>
      <c r="C7" s="133"/>
      <c r="D7" s="132"/>
      <c r="E7" s="134"/>
      <c r="F7" s="135"/>
      <c r="G7" s="136"/>
      <c r="H7" s="136"/>
      <c r="I7" s="136"/>
      <c r="J7" s="135"/>
      <c r="K7" s="135"/>
      <c r="L7" s="134"/>
      <c r="M7" s="134"/>
      <c r="N7" s="135"/>
      <c r="O7" s="135"/>
      <c r="P7" s="134"/>
      <c r="Q7" s="164"/>
      <c r="R7" s="164"/>
      <c r="S7" s="164"/>
      <c r="T7" s="164"/>
      <c r="U7" s="164"/>
      <c r="V7" s="164"/>
    </row>
    <row r="8" s="110" customFormat="1" ht="17.1" customHeight="1" spans="1:22">
      <c r="A8" s="132" t="s">
        <v>27</v>
      </c>
      <c r="B8" s="137"/>
      <c r="C8" s="133"/>
      <c r="D8" s="132"/>
      <c r="E8" s="134"/>
      <c r="F8" s="135"/>
      <c r="G8" s="136"/>
      <c r="H8" s="136"/>
      <c r="I8" s="136"/>
      <c r="J8" s="135"/>
      <c r="K8" s="135"/>
      <c r="L8" s="134"/>
      <c r="M8" s="134"/>
      <c r="N8" s="135"/>
      <c r="O8" s="135"/>
      <c r="P8" s="134"/>
      <c r="Q8" s="164"/>
      <c r="R8" s="164"/>
      <c r="S8" s="164"/>
      <c r="T8" s="164"/>
      <c r="U8" s="164"/>
      <c r="V8" s="164"/>
    </row>
    <row r="9" s="110" customFormat="1" ht="17.1" customHeight="1" spans="1:22">
      <c r="A9" s="132" t="s">
        <v>28</v>
      </c>
      <c r="B9" s="137"/>
      <c r="C9" s="138"/>
      <c r="D9" s="132"/>
      <c r="E9" s="134"/>
      <c r="F9" s="135"/>
      <c r="G9" s="136"/>
      <c r="H9" s="136"/>
      <c r="I9" s="136"/>
      <c r="J9" s="135"/>
      <c r="K9" s="135"/>
      <c r="L9" s="134"/>
      <c r="M9" s="134"/>
      <c r="N9" s="135"/>
      <c r="O9" s="135"/>
      <c r="P9" s="134"/>
      <c r="Q9" s="164"/>
      <c r="R9" s="164"/>
      <c r="S9" s="164"/>
      <c r="T9" s="164"/>
      <c r="U9" s="164"/>
      <c r="V9" s="164"/>
    </row>
    <row r="10" s="110" customFormat="1" ht="17.1" customHeight="1" spans="1:22">
      <c r="A10" s="132" t="s">
        <v>29</v>
      </c>
      <c r="B10" s="137"/>
      <c r="C10" s="138"/>
      <c r="D10" s="132"/>
      <c r="E10" s="134"/>
      <c r="F10" s="135"/>
      <c r="G10" s="136"/>
      <c r="H10" s="136"/>
      <c r="I10" s="136"/>
      <c r="J10" s="135"/>
      <c r="K10" s="135"/>
      <c r="L10" s="134"/>
      <c r="M10" s="134"/>
      <c r="N10" s="135"/>
      <c r="O10" s="135"/>
      <c r="P10" s="134"/>
      <c r="Q10" s="164"/>
      <c r="R10" s="164"/>
      <c r="S10" s="164"/>
      <c r="T10" s="164"/>
      <c r="U10" s="164"/>
      <c r="V10" s="164"/>
    </row>
    <row r="11" s="110" customFormat="1" ht="17.1" customHeight="1" spans="1:22">
      <c r="A11" s="132" t="s">
        <v>30</v>
      </c>
      <c r="B11" s="137"/>
      <c r="C11" s="138"/>
      <c r="D11" s="132"/>
      <c r="E11" s="134"/>
      <c r="F11" s="135"/>
      <c r="G11" s="136"/>
      <c r="H11" s="136"/>
      <c r="I11" s="136"/>
      <c r="J11" s="135"/>
      <c r="K11" s="135"/>
      <c r="L11" s="134"/>
      <c r="M11" s="134"/>
      <c r="N11" s="135"/>
      <c r="O11" s="135"/>
      <c r="P11" s="134"/>
      <c r="Q11" s="164"/>
      <c r="R11" s="164"/>
      <c r="S11" s="164"/>
      <c r="T11" s="164"/>
      <c r="U11" s="164"/>
      <c r="V11" s="164"/>
    </row>
    <row r="12" s="110" customFormat="1" ht="17.1" customHeight="1" spans="1:22">
      <c r="A12" s="132" t="s">
        <v>31</v>
      </c>
      <c r="B12" s="137"/>
      <c r="C12" s="138"/>
      <c r="D12" s="132"/>
      <c r="E12" s="134"/>
      <c r="F12" s="135"/>
      <c r="G12" s="136"/>
      <c r="H12" s="136"/>
      <c r="I12" s="136"/>
      <c r="J12" s="135"/>
      <c r="K12" s="135"/>
      <c r="L12" s="134"/>
      <c r="M12" s="134"/>
      <c r="N12" s="135"/>
      <c r="O12" s="135"/>
      <c r="P12" s="134"/>
      <c r="Q12" s="164"/>
      <c r="R12" s="164"/>
      <c r="S12" s="164"/>
      <c r="T12" s="164"/>
      <c r="U12" s="164"/>
      <c r="V12" s="164"/>
    </row>
    <row r="13" s="110" customFormat="1" ht="17.1" customHeight="1" spans="1:22">
      <c r="A13" s="132" t="s">
        <v>32</v>
      </c>
      <c r="B13" s="137"/>
      <c r="C13" s="138"/>
      <c r="D13" s="132"/>
      <c r="E13" s="134"/>
      <c r="F13" s="135"/>
      <c r="G13" s="136"/>
      <c r="H13" s="136"/>
      <c r="I13" s="136"/>
      <c r="J13" s="135"/>
      <c r="K13" s="135"/>
      <c r="L13" s="134"/>
      <c r="M13" s="134"/>
      <c r="N13" s="135"/>
      <c r="O13" s="135"/>
      <c r="P13" s="134"/>
      <c r="Q13" s="164"/>
      <c r="R13" s="164"/>
      <c r="S13" s="164"/>
      <c r="T13" s="164"/>
      <c r="U13" s="164"/>
      <c r="V13" s="164"/>
    </row>
    <row r="14" s="110" customFormat="1" ht="17.1" customHeight="1" spans="1:22">
      <c r="A14" s="132" t="s">
        <v>33</v>
      </c>
      <c r="B14" s="137"/>
      <c r="C14" s="138"/>
      <c r="D14" s="132"/>
      <c r="E14" s="134"/>
      <c r="F14" s="135"/>
      <c r="G14" s="136"/>
      <c r="H14" s="136"/>
      <c r="I14" s="136"/>
      <c r="J14" s="135"/>
      <c r="K14" s="135"/>
      <c r="L14" s="134"/>
      <c r="M14" s="134"/>
      <c r="N14" s="135"/>
      <c r="O14" s="135"/>
      <c r="P14" s="134"/>
      <c r="Q14" s="164"/>
      <c r="R14" s="164"/>
      <c r="S14" s="164"/>
      <c r="T14" s="164"/>
      <c r="U14" s="164"/>
      <c r="V14" s="164"/>
    </row>
    <row r="15" s="110" customFormat="1" ht="17.1" customHeight="1" spans="1:22">
      <c r="A15" s="132" t="s">
        <v>34</v>
      </c>
      <c r="B15" s="137"/>
      <c r="C15" s="138"/>
      <c r="D15" s="132"/>
      <c r="E15" s="134"/>
      <c r="F15" s="135"/>
      <c r="G15" s="136"/>
      <c r="H15" s="136"/>
      <c r="I15" s="136"/>
      <c r="J15" s="135"/>
      <c r="K15" s="135"/>
      <c r="L15" s="134"/>
      <c r="M15" s="134"/>
      <c r="N15" s="135"/>
      <c r="O15" s="135"/>
      <c r="P15" s="134"/>
      <c r="Q15" s="164"/>
      <c r="R15" s="164"/>
      <c r="S15" s="164"/>
      <c r="T15" s="164"/>
      <c r="U15" s="164"/>
      <c r="V15" s="164"/>
    </row>
    <row r="16" s="110" customFormat="1" ht="17.1" customHeight="1" spans="1:22">
      <c r="A16" s="132" t="s">
        <v>35</v>
      </c>
      <c r="B16" s="137"/>
      <c r="C16" s="138"/>
      <c r="D16" s="132"/>
      <c r="E16" s="134"/>
      <c r="F16" s="135"/>
      <c r="G16" s="136"/>
      <c r="H16" s="136"/>
      <c r="I16" s="136"/>
      <c r="J16" s="135"/>
      <c r="K16" s="135"/>
      <c r="L16" s="134"/>
      <c r="M16" s="134"/>
      <c r="N16" s="135"/>
      <c r="O16" s="135"/>
      <c r="P16" s="134"/>
      <c r="Q16" s="164"/>
      <c r="R16" s="164"/>
      <c r="S16" s="164"/>
      <c r="T16" s="164"/>
      <c r="U16" s="164"/>
      <c r="V16" s="164"/>
    </row>
    <row r="17" s="110" customFormat="1" ht="17.1" customHeight="1" spans="1:22">
      <c r="A17" s="132" t="s">
        <v>36</v>
      </c>
      <c r="B17" s="137"/>
      <c r="C17" s="138"/>
      <c r="D17" s="132"/>
      <c r="E17" s="134"/>
      <c r="F17" s="135"/>
      <c r="G17" s="136"/>
      <c r="H17" s="136"/>
      <c r="I17" s="136"/>
      <c r="J17" s="135"/>
      <c r="K17" s="135"/>
      <c r="L17" s="134"/>
      <c r="M17" s="134"/>
      <c r="N17" s="135"/>
      <c r="O17" s="135"/>
      <c r="P17" s="134"/>
      <c r="Q17" s="164"/>
      <c r="R17" s="164"/>
      <c r="S17" s="164"/>
      <c r="T17" s="164"/>
      <c r="U17" s="164"/>
      <c r="V17" s="164"/>
    </row>
    <row r="18" s="110" customFormat="1" ht="17.1" customHeight="1" spans="1:22">
      <c r="A18" s="132" t="s">
        <v>37</v>
      </c>
      <c r="B18" s="137"/>
      <c r="C18" s="138"/>
      <c r="D18" s="132"/>
      <c r="E18" s="134"/>
      <c r="F18" s="135"/>
      <c r="G18" s="136"/>
      <c r="H18" s="136"/>
      <c r="I18" s="136"/>
      <c r="J18" s="135"/>
      <c r="K18" s="135"/>
      <c r="L18" s="134"/>
      <c r="M18" s="134"/>
      <c r="N18" s="135"/>
      <c r="O18" s="135"/>
      <c r="P18" s="134"/>
      <c r="Q18" s="164"/>
      <c r="R18" s="164"/>
      <c r="S18" s="164"/>
      <c r="T18" s="164"/>
      <c r="U18" s="164"/>
      <c r="V18" s="164"/>
    </row>
    <row r="19" s="110" customFormat="1" ht="17.1" customHeight="1" spans="1:22">
      <c r="A19" s="132" t="s">
        <v>38</v>
      </c>
      <c r="B19" s="137"/>
      <c r="C19" s="138"/>
      <c r="D19" s="132"/>
      <c r="E19" s="134"/>
      <c r="F19" s="135"/>
      <c r="G19" s="136"/>
      <c r="H19" s="136"/>
      <c r="I19" s="136"/>
      <c r="J19" s="135"/>
      <c r="K19" s="135"/>
      <c r="L19" s="134"/>
      <c r="M19" s="134"/>
      <c r="N19" s="135"/>
      <c r="O19" s="135"/>
      <c r="P19" s="134"/>
      <c r="Q19" s="164"/>
      <c r="R19" s="164"/>
      <c r="S19" s="164"/>
      <c r="T19" s="164"/>
      <c r="U19" s="164"/>
      <c r="V19" s="164"/>
    </row>
    <row r="20" s="110" customFormat="1" ht="17.1" customHeight="1" spans="1:22">
      <c r="A20" s="132" t="s">
        <v>39</v>
      </c>
      <c r="B20" s="137"/>
      <c r="C20" s="138"/>
      <c r="D20" s="132"/>
      <c r="E20" s="134"/>
      <c r="F20" s="135"/>
      <c r="G20" s="136"/>
      <c r="H20" s="136"/>
      <c r="I20" s="136"/>
      <c r="J20" s="135"/>
      <c r="K20" s="135"/>
      <c r="L20" s="134"/>
      <c r="M20" s="134"/>
      <c r="N20" s="135"/>
      <c r="O20" s="135"/>
      <c r="P20" s="134"/>
      <c r="Q20" s="164"/>
      <c r="R20" s="164"/>
      <c r="S20" s="164"/>
      <c r="T20" s="164"/>
      <c r="U20" s="164"/>
      <c r="V20" s="164"/>
    </row>
    <row r="21" s="121" customFormat="1" ht="14.25" spans="1:22">
      <c r="A21" s="139" t="s">
        <v>40</v>
      </c>
      <c r="B21" s="140"/>
      <c r="C21" s="140"/>
      <c r="D21" s="141" t="s">
        <v>41</v>
      </c>
      <c r="E21" s="142"/>
      <c r="F21" s="142">
        <f>SUM(F6:F20)</f>
        <v>15000</v>
      </c>
      <c r="G21" s="142">
        <f>SUM(G6:G20)</f>
        <v>1200</v>
      </c>
      <c r="H21" s="142">
        <f>SUM(H6:H20)</f>
        <v>300</v>
      </c>
      <c r="I21" s="142"/>
      <c r="J21" s="155">
        <f>SUM(J6:J20)</f>
        <v>750</v>
      </c>
      <c r="K21" s="142">
        <f>SUM(K6:K20)</f>
        <v>0</v>
      </c>
      <c r="L21" s="142">
        <f>SUM(L6:L20)</f>
        <v>200</v>
      </c>
      <c r="M21" s="142">
        <f>SUM(M6:M20)</f>
        <v>0</v>
      </c>
      <c r="N21" s="155">
        <f>SUM(N6:N20)</f>
        <v>12850</v>
      </c>
      <c r="O21" s="155"/>
      <c r="P21" s="142"/>
      <c r="Q21" s="165"/>
      <c r="R21" s="165"/>
      <c r="S21" s="165"/>
      <c r="T21" s="165"/>
      <c r="U21" s="165"/>
      <c r="V21" s="165"/>
    </row>
    <row r="22" spans="1:16">
      <c r="A22" s="143"/>
      <c r="B22" s="143"/>
      <c r="C22" s="143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</row>
    <row r="23" spans="1:16">
      <c r="A23" s="145" t="s">
        <v>42</v>
      </c>
      <c r="B23" s="146" t="s">
        <v>43</v>
      </c>
      <c r="C23" s="146"/>
      <c r="D23" s="146"/>
      <c r="E23" s="147" t="s">
        <v>44</v>
      </c>
      <c r="F23" s="148" t="s">
        <v>45</v>
      </c>
      <c r="G23" s="149"/>
      <c r="H23" s="149"/>
      <c r="I23" s="149" t="s">
        <v>46</v>
      </c>
      <c r="J23" s="156" t="s">
        <v>47</v>
      </c>
      <c r="K23" s="149"/>
      <c r="L23" s="157" t="s">
        <v>48</v>
      </c>
      <c r="M23" s="149"/>
      <c r="N23" s="158" t="s">
        <v>49</v>
      </c>
      <c r="O23" s="158"/>
      <c r="P23" s="149"/>
    </row>
    <row r="24" spans="1:16">
      <c r="A24" s="144"/>
      <c r="B24" s="150" t="s">
        <v>50</v>
      </c>
      <c r="C24" s="150"/>
      <c r="D24" s="149"/>
      <c r="E24" s="149"/>
      <c r="F24" s="151"/>
      <c r="G24" s="149"/>
      <c r="H24" s="149"/>
      <c r="I24" s="149"/>
      <c r="J24" s="149"/>
      <c r="K24" s="149"/>
      <c r="L24" s="149"/>
      <c r="M24" s="149"/>
      <c r="N24" s="159" t="s">
        <v>51</v>
      </c>
      <c r="O24" s="160"/>
      <c r="P24" s="161"/>
    </row>
  </sheetData>
  <mergeCells count="19">
    <mergeCell ref="A1:N1"/>
    <mergeCell ref="O1:P1"/>
    <mergeCell ref="B2:C2"/>
    <mergeCell ref="F2:L2"/>
    <mergeCell ref="M2:N2"/>
    <mergeCell ref="A3:P3"/>
    <mergeCell ref="G4:K4"/>
    <mergeCell ref="L4:M4"/>
    <mergeCell ref="A21:B21"/>
    <mergeCell ref="B23:D23"/>
    <mergeCell ref="N24:P24"/>
    <mergeCell ref="A4:A5"/>
    <mergeCell ref="B4:B5"/>
    <mergeCell ref="C4:C5"/>
    <mergeCell ref="D4:D5"/>
    <mergeCell ref="E4:E5"/>
    <mergeCell ref="N4:N5"/>
    <mergeCell ref="O4:O5"/>
    <mergeCell ref="P4:P5"/>
  </mergeCells>
  <pageMargins left="0.0784722222222222" right="0.156944444444444" top="0.75" bottom="0.75" header="0.3" footer="0.3"/>
  <pageSetup paperSize="9" orientation="landscape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R23"/>
  <sheetViews>
    <sheetView zoomScale="130" zoomScaleNormal="130" workbookViewId="0">
      <selection activeCell="C12" sqref="C12"/>
    </sheetView>
  </sheetViews>
  <sheetFormatPr defaultColWidth="9" defaultRowHeight="13.5"/>
  <cols>
    <col min="1" max="1" width="4.70833333333333" style="75" customWidth="1"/>
    <col min="2" max="2" width="7.00833333333333" style="75" customWidth="1"/>
    <col min="3" max="3" width="17.35" style="75" customWidth="1"/>
    <col min="4" max="4" width="8.1" style="75" customWidth="1"/>
    <col min="5" max="5" width="7.875" style="75" customWidth="1"/>
    <col min="6" max="6" width="7.20833333333333" style="75" customWidth="1"/>
    <col min="7" max="7" width="6.73333333333333" style="75" customWidth="1"/>
    <col min="8" max="8" width="8.075" style="75" customWidth="1"/>
    <col min="9" max="9" width="8.45833333333333" style="75" customWidth="1"/>
    <col min="10" max="10" width="8.50833333333333" style="75" customWidth="1"/>
    <col min="11" max="11" width="8.55" style="75" customWidth="1"/>
    <col min="12" max="12" width="5.76666666666667" style="75" customWidth="1"/>
    <col min="13" max="13" width="7" style="75" customWidth="1"/>
    <col min="14" max="14" width="10.1833333333333" style="75" customWidth="1"/>
    <col min="15" max="15" width="8.03333333333333" style="75" customWidth="1"/>
    <col min="16" max="16" width="13.7083333333333" style="75" customWidth="1"/>
    <col min="17" max="17" width="10.0833333333333" style="75" customWidth="1"/>
    <col min="18" max="16384" width="9" style="75"/>
  </cols>
  <sheetData>
    <row r="1" ht="41.1" customHeight="1" spans="1:16">
      <c r="A1" s="76" t="s">
        <v>52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customFormat="1" ht="17" customHeight="1" spans="1:18">
      <c r="A2" s="78" t="s">
        <v>53</v>
      </c>
      <c r="B2" s="79" t="str">
        <f>'2019年工资表模板（带公式）'!B2</f>
        <v>青海钧润建设工程有限公司</v>
      </c>
      <c r="C2" s="79"/>
      <c r="D2" s="79"/>
      <c r="E2" s="80"/>
      <c r="F2" s="81" t="s">
        <v>54</v>
      </c>
      <c r="G2" s="81">
        <v>2019</v>
      </c>
      <c r="H2" s="81"/>
      <c r="I2" s="81" t="s">
        <v>55</v>
      </c>
      <c r="J2" s="107">
        <v>1</v>
      </c>
      <c r="K2" s="81"/>
      <c r="L2" s="81"/>
      <c r="M2" s="81"/>
      <c r="N2" s="81"/>
      <c r="O2" s="107"/>
      <c r="P2" s="81"/>
      <c r="Q2" s="115"/>
      <c r="R2" s="115"/>
    </row>
    <row r="3" s="69" customFormat="1" ht="24" customHeight="1" spans="1:17">
      <c r="A3" s="82" t="s">
        <v>56</v>
      </c>
      <c r="B3" s="83" t="s">
        <v>7</v>
      </c>
      <c r="C3" s="84" t="s">
        <v>9</v>
      </c>
      <c r="D3" s="84" t="s">
        <v>57</v>
      </c>
      <c r="E3" s="84" t="s">
        <v>58</v>
      </c>
      <c r="F3" s="84" t="s">
        <v>59</v>
      </c>
      <c r="G3" s="84"/>
      <c r="H3" s="84" t="s">
        <v>60</v>
      </c>
      <c r="I3" s="84" t="s">
        <v>61</v>
      </c>
      <c r="J3" s="84" t="s">
        <v>62</v>
      </c>
      <c r="K3" s="84" t="s">
        <v>63</v>
      </c>
      <c r="L3" s="84" t="s">
        <v>64</v>
      </c>
      <c r="M3" s="84" t="s">
        <v>65</v>
      </c>
      <c r="N3" s="84" t="s">
        <v>66</v>
      </c>
      <c r="O3" s="84" t="s">
        <v>67</v>
      </c>
      <c r="P3" s="84" t="s">
        <v>68</v>
      </c>
      <c r="Q3" s="116"/>
    </row>
    <row r="4" s="69" customFormat="1" ht="23.25" customHeight="1" spans="1:17">
      <c r="A4" s="85"/>
      <c r="B4" s="83"/>
      <c r="C4" s="84"/>
      <c r="D4" s="84"/>
      <c r="E4" s="84"/>
      <c r="F4" s="84" t="s">
        <v>69</v>
      </c>
      <c r="G4" s="84" t="s">
        <v>19</v>
      </c>
      <c r="H4" s="84"/>
      <c r="I4" s="84"/>
      <c r="J4" s="84"/>
      <c r="K4" s="84"/>
      <c r="L4" s="84"/>
      <c r="M4" s="84"/>
      <c r="N4" s="84"/>
      <c r="O4" s="84"/>
      <c r="P4" s="84"/>
      <c r="Q4" s="116"/>
    </row>
    <row r="5" s="70" customFormat="1" ht="18" customHeight="1" spans="1:17">
      <c r="A5" s="86" t="s">
        <v>23</v>
      </c>
      <c r="B5" s="87" t="str">
        <f>'2019年工资表模板（带公式）'!B6</f>
        <v>沈强</v>
      </c>
      <c r="C5" s="87" t="s">
        <v>25</v>
      </c>
      <c r="D5" s="88">
        <f>'2019年工资表模板（带公式）'!F6</f>
        <v>15000</v>
      </c>
      <c r="E5" s="87">
        <v>0</v>
      </c>
      <c r="F5" s="89">
        <f>社保公积金计算表!W5</f>
        <v>7875</v>
      </c>
      <c r="G5" s="89">
        <f>社保公积金计算表!X5</f>
        <v>3750</v>
      </c>
      <c r="H5" s="87">
        <v>5000</v>
      </c>
      <c r="I5" s="87">
        <v>2500</v>
      </c>
      <c r="J5" s="87">
        <v>0</v>
      </c>
      <c r="K5" s="108">
        <f>D5-E5-F5-G5-H5-I5-J5</f>
        <v>-4125</v>
      </c>
      <c r="L5" s="109">
        <f>IF(K5&lt;=0,0,IF(K5&lt;=36000,3%,IF(K5&lt;=144000,10%,IF(K5&lt;=300000,20%,IF(K5&lt;=420000,25%,IF(K5&lt;=660000,30%,IF(K5&lt;=960000,35%,45%)))))))</f>
        <v>0</v>
      </c>
      <c r="M5" s="108">
        <f>IF(L5&lt;=3%,0,IF(L5=10%,2520,IF(L5=20%,16920,IF(L5=25%,31920,IF(L5=30%,52920,IF(L5=35%,85920,181920))))))</f>
        <v>0</v>
      </c>
      <c r="N5" s="108">
        <f>K5*L5-M5</f>
        <v>0</v>
      </c>
      <c r="O5" s="108">
        <v>0</v>
      </c>
      <c r="P5" s="108">
        <f>IF((N5-O5)&gt;0,N5-O5,0)</f>
        <v>0</v>
      </c>
      <c r="Q5" s="117"/>
    </row>
    <row r="6" s="70" customFormat="1" ht="18" customHeight="1" spans="1:17">
      <c r="A6" s="90" t="s">
        <v>26</v>
      </c>
      <c r="B6" s="87"/>
      <c r="C6" s="87"/>
      <c r="D6" s="88"/>
      <c r="E6" s="87"/>
      <c r="F6" s="89"/>
      <c r="G6" s="89"/>
      <c r="H6" s="87"/>
      <c r="I6" s="87"/>
      <c r="J6" s="87"/>
      <c r="K6" s="108"/>
      <c r="L6" s="109"/>
      <c r="M6" s="108"/>
      <c r="N6" s="108"/>
      <c r="O6" s="108"/>
      <c r="P6" s="108"/>
      <c r="Q6" s="117"/>
    </row>
    <row r="7" s="70" customFormat="1" ht="18" customHeight="1" spans="1:17">
      <c r="A7" s="90" t="s">
        <v>27</v>
      </c>
      <c r="B7" s="87"/>
      <c r="C7" s="87"/>
      <c r="D7" s="88"/>
      <c r="E7" s="87"/>
      <c r="F7" s="89"/>
      <c r="G7" s="89"/>
      <c r="H7" s="87"/>
      <c r="I7" s="87"/>
      <c r="J7" s="87"/>
      <c r="K7" s="108"/>
      <c r="L7" s="109"/>
      <c r="M7" s="108"/>
      <c r="N7" s="108"/>
      <c r="O7" s="108"/>
      <c r="P7" s="108"/>
      <c r="Q7" s="117"/>
    </row>
    <row r="8" s="70" customFormat="1" ht="18" customHeight="1" spans="1:17">
      <c r="A8" s="90" t="s">
        <v>28</v>
      </c>
      <c r="B8" s="87"/>
      <c r="C8" s="91"/>
      <c r="D8" s="88"/>
      <c r="E8" s="87"/>
      <c r="F8" s="89"/>
      <c r="G8" s="89"/>
      <c r="H8" s="87"/>
      <c r="I8" s="87"/>
      <c r="J8" s="87"/>
      <c r="K8" s="108"/>
      <c r="L8" s="109"/>
      <c r="M8" s="108"/>
      <c r="N8" s="108"/>
      <c r="O8" s="108"/>
      <c r="P8" s="108"/>
      <c r="Q8" s="118" t="s">
        <v>70</v>
      </c>
    </row>
    <row r="9" s="70" customFormat="1" ht="18" customHeight="1" spans="1:17">
      <c r="A9" s="90" t="s">
        <v>29</v>
      </c>
      <c r="B9" s="87"/>
      <c r="C9" s="91"/>
      <c r="D9" s="88"/>
      <c r="E9" s="87"/>
      <c r="F9" s="89"/>
      <c r="G9" s="89"/>
      <c r="H9" s="87"/>
      <c r="I9" s="87"/>
      <c r="J9" s="87"/>
      <c r="K9" s="108"/>
      <c r="L9" s="109"/>
      <c r="M9" s="108"/>
      <c r="N9" s="108"/>
      <c r="O9" s="108"/>
      <c r="P9" s="108"/>
      <c r="Q9" s="117"/>
    </row>
    <row r="10" s="70" customFormat="1" ht="18" customHeight="1" spans="1:17">
      <c r="A10" s="90" t="s">
        <v>30</v>
      </c>
      <c r="B10" s="87"/>
      <c r="C10" s="91"/>
      <c r="D10" s="88"/>
      <c r="E10" s="87"/>
      <c r="F10" s="89"/>
      <c r="G10" s="89"/>
      <c r="H10" s="87"/>
      <c r="I10" s="110"/>
      <c r="J10" s="87"/>
      <c r="K10" s="108"/>
      <c r="L10" s="109"/>
      <c r="M10" s="108"/>
      <c r="N10" s="108"/>
      <c r="O10" s="108"/>
      <c r="P10" s="108"/>
      <c r="Q10" s="117"/>
    </row>
    <row r="11" s="70" customFormat="1" ht="18" customHeight="1" spans="1:17">
      <c r="A11" s="90" t="s">
        <v>31</v>
      </c>
      <c r="B11" s="87"/>
      <c r="C11" s="91"/>
      <c r="D11" s="88"/>
      <c r="E11" s="87"/>
      <c r="F11" s="89"/>
      <c r="G11" s="89"/>
      <c r="H11" s="87"/>
      <c r="I11" s="87"/>
      <c r="J11" s="87"/>
      <c r="K11" s="108"/>
      <c r="L11" s="109"/>
      <c r="M11" s="108"/>
      <c r="N11" s="108"/>
      <c r="O11" s="108"/>
      <c r="P11" s="108"/>
      <c r="Q11" s="117"/>
    </row>
    <row r="12" s="70" customFormat="1" ht="18" customHeight="1" spans="1:17">
      <c r="A12" s="90" t="s">
        <v>32</v>
      </c>
      <c r="B12" s="87"/>
      <c r="C12" s="91"/>
      <c r="D12" s="88"/>
      <c r="E12" s="87"/>
      <c r="F12" s="89"/>
      <c r="G12" s="89"/>
      <c r="H12" s="87"/>
      <c r="I12" s="87"/>
      <c r="J12" s="87"/>
      <c r="K12" s="108"/>
      <c r="L12" s="109"/>
      <c r="M12" s="108"/>
      <c r="N12" s="108"/>
      <c r="O12" s="108"/>
      <c r="P12" s="108"/>
      <c r="Q12" s="117"/>
    </row>
    <row r="13" s="70" customFormat="1" ht="18" customHeight="1" spans="1:17">
      <c r="A13" s="90" t="s">
        <v>33</v>
      </c>
      <c r="B13" s="87"/>
      <c r="C13" s="91"/>
      <c r="D13" s="88"/>
      <c r="E13" s="87"/>
      <c r="F13" s="89"/>
      <c r="G13" s="89"/>
      <c r="H13" s="87"/>
      <c r="I13" s="87"/>
      <c r="J13" s="87"/>
      <c r="K13" s="108"/>
      <c r="L13" s="109"/>
      <c r="M13" s="108"/>
      <c r="N13" s="108"/>
      <c r="O13" s="108"/>
      <c r="P13" s="108"/>
      <c r="Q13" s="117"/>
    </row>
    <row r="14" s="70" customFormat="1" ht="18" customHeight="1" spans="1:17">
      <c r="A14" s="90" t="s">
        <v>34</v>
      </c>
      <c r="B14" s="87"/>
      <c r="C14" s="91"/>
      <c r="D14" s="88"/>
      <c r="E14" s="87"/>
      <c r="F14" s="89"/>
      <c r="G14" s="89"/>
      <c r="H14" s="87"/>
      <c r="I14" s="87"/>
      <c r="J14" s="87"/>
      <c r="K14" s="108"/>
      <c r="L14" s="109"/>
      <c r="M14" s="108"/>
      <c r="N14" s="108"/>
      <c r="O14" s="108"/>
      <c r="P14" s="108"/>
      <c r="Q14" s="117"/>
    </row>
    <row r="15" s="70" customFormat="1" ht="18" customHeight="1" spans="1:17">
      <c r="A15" s="90" t="s">
        <v>35</v>
      </c>
      <c r="B15" s="87"/>
      <c r="C15" s="91"/>
      <c r="D15" s="88"/>
      <c r="E15" s="87"/>
      <c r="F15" s="89"/>
      <c r="G15" s="89"/>
      <c r="H15" s="87"/>
      <c r="I15" s="87"/>
      <c r="J15" s="87"/>
      <c r="K15" s="108"/>
      <c r="L15" s="109"/>
      <c r="M15" s="108"/>
      <c r="N15" s="108"/>
      <c r="O15" s="108"/>
      <c r="P15" s="108"/>
      <c r="Q15" s="117"/>
    </row>
    <row r="16" s="70" customFormat="1" ht="18" customHeight="1" spans="1:17">
      <c r="A16" s="90" t="s">
        <v>36</v>
      </c>
      <c r="B16" s="87"/>
      <c r="C16" s="91"/>
      <c r="D16" s="88"/>
      <c r="E16" s="87"/>
      <c r="F16" s="89"/>
      <c r="G16" s="89"/>
      <c r="H16" s="87"/>
      <c r="I16" s="87"/>
      <c r="J16" s="87"/>
      <c r="K16" s="108"/>
      <c r="L16" s="109"/>
      <c r="M16" s="108"/>
      <c r="N16" s="108"/>
      <c r="O16" s="108"/>
      <c r="P16" s="108"/>
      <c r="Q16" s="117"/>
    </row>
    <row r="17" s="70" customFormat="1" ht="18" customHeight="1" spans="1:17">
      <c r="A17" s="90" t="s">
        <v>37</v>
      </c>
      <c r="B17" s="87"/>
      <c r="C17" s="91"/>
      <c r="D17" s="88"/>
      <c r="E17" s="87"/>
      <c r="F17" s="89"/>
      <c r="G17" s="89"/>
      <c r="H17" s="87"/>
      <c r="I17" s="87"/>
      <c r="J17" s="87"/>
      <c r="K17" s="108"/>
      <c r="L17" s="109"/>
      <c r="M17" s="108"/>
      <c r="N17" s="108"/>
      <c r="O17" s="108"/>
      <c r="P17" s="108"/>
      <c r="Q17" s="117"/>
    </row>
    <row r="18" s="70" customFormat="1" ht="18" customHeight="1" spans="1:17">
      <c r="A18" s="90" t="s">
        <v>38</v>
      </c>
      <c r="B18" s="87"/>
      <c r="C18" s="91"/>
      <c r="D18" s="88"/>
      <c r="E18" s="87"/>
      <c r="F18" s="89"/>
      <c r="G18" s="89"/>
      <c r="H18" s="87"/>
      <c r="I18" s="87"/>
      <c r="J18" s="87"/>
      <c r="K18" s="108"/>
      <c r="L18" s="109"/>
      <c r="M18" s="108"/>
      <c r="N18" s="108"/>
      <c r="O18" s="108"/>
      <c r="P18" s="108"/>
      <c r="Q18" s="117"/>
    </row>
    <row r="19" s="70" customFormat="1" ht="18" customHeight="1" spans="1:17">
      <c r="A19" s="92" t="s">
        <v>39</v>
      </c>
      <c r="B19" s="93"/>
      <c r="C19" s="94"/>
      <c r="D19" s="88"/>
      <c r="E19" s="93"/>
      <c r="F19" s="95"/>
      <c r="G19" s="95"/>
      <c r="H19" s="93"/>
      <c r="I19" s="93"/>
      <c r="J19" s="93"/>
      <c r="K19" s="111"/>
      <c r="L19" s="112"/>
      <c r="M19" s="111"/>
      <c r="N19" s="111"/>
      <c r="O19" s="111"/>
      <c r="P19" s="111"/>
      <c r="Q19" s="117"/>
    </row>
    <row r="20" s="71" customFormat="1" ht="18" customHeight="1" spans="1:17">
      <c r="A20" s="96" t="s">
        <v>40</v>
      </c>
      <c r="B20" s="97"/>
      <c r="C20" s="98" t="s">
        <v>41</v>
      </c>
      <c r="D20" s="99">
        <f t="shared" ref="D20:K20" si="0">SUM(D5:D19)</f>
        <v>15000</v>
      </c>
      <c r="E20" s="100">
        <f t="shared" si="0"/>
        <v>0</v>
      </c>
      <c r="F20" s="101">
        <f t="shared" si="0"/>
        <v>7875</v>
      </c>
      <c r="G20" s="101">
        <f t="shared" si="0"/>
        <v>3750</v>
      </c>
      <c r="H20" s="100">
        <f t="shared" si="0"/>
        <v>5000</v>
      </c>
      <c r="I20" s="100">
        <f t="shared" si="0"/>
        <v>2500</v>
      </c>
      <c r="J20" s="100">
        <f t="shared" si="0"/>
        <v>0</v>
      </c>
      <c r="K20" s="100">
        <f t="shared" si="0"/>
        <v>-4125</v>
      </c>
      <c r="L20" s="113" t="s">
        <v>41</v>
      </c>
      <c r="M20" s="113" t="s">
        <v>41</v>
      </c>
      <c r="N20" s="100">
        <f>SUM(N5:N19)</f>
        <v>0</v>
      </c>
      <c r="O20" s="100">
        <f>SUM(O5:O19)</f>
        <v>0</v>
      </c>
      <c r="P20" s="100">
        <f>SUM(P5:P19)</f>
        <v>0</v>
      </c>
      <c r="Q20" s="119"/>
    </row>
    <row r="21" s="72" customFormat="1" ht="12.75" spans="1:13">
      <c r="A21" s="102"/>
      <c r="B21" s="103"/>
      <c r="L21" s="114"/>
      <c r="M21" s="114"/>
    </row>
    <row r="22" s="73" customFormat="1" ht="18" customHeight="1" spans="1:18">
      <c r="A22" s="104" t="s">
        <v>71</v>
      </c>
      <c r="B22" s="105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5"/>
      <c r="N22" s="104" t="s">
        <v>72</v>
      </c>
      <c r="O22" s="105"/>
      <c r="P22" s="105"/>
      <c r="Q22" s="105"/>
      <c r="R22" s="105"/>
    </row>
    <row r="23" s="74" customFormat="1" ht="32.25" customHeight="1" spans="1:16">
      <c r="A23" s="106" t="s">
        <v>73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</row>
  </sheetData>
  <mergeCells count="19">
    <mergeCell ref="A1:P1"/>
    <mergeCell ref="B2:E2"/>
    <mergeCell ref="F3:G3"/>
    <mergeCell ref="A20:B20"/>
    <mergeCell ref="A23:P23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pageMargins left="0.118055555555556" right="0.118055555555556" top="0.629861111111111" bottom="0.275" header="0.629861111111111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45066682943"/>
  </sheetPr>
  <dimension ref="A1:D30"/>
  <sheetViews>
    <sheetView zoomScale="115" zoomScaleNormal="115" topLeftCell="A13" workbookViewId="0">
      <selection activeCell="J25" sqref="J25"/>
    </sheetView>
  </sheetViews>
  <sheetFormatPr defaultColWidth="9" defaultRowHeight="13.5" outlineLevelCol="3"/>
  <cols>
    <col min="1" max="1" width="9" style="51"/>
    <col min="2" max="2" width="43.625" style="51" customWidth="1"/>
    <col min="3" max="3" width="13.125" style="51" customWidth="1"/>
    <col min="4" max="4" width="11.875" style="51" customWidth="1"/>
    <col min="5" max="16384" width="9" style="51"/>
  </cols>
  <sheetData>
    <row r="1" ht="22.5" spans="1:4">
      <c r="A1" s="52" t="s">
        <v>74</v>
      </c>
      <c r="B1" s="52"/>
      <c r="C1" s="52"/>
      <c r="D1" s="52"/>
    </row>
    <row r="2" ht="22.5" customHeight="1" spans="1:4">
      <c r="A2" s="53" t="s">
        <v>75</v>
      </c>
      <c r="B2" s="53"/>
      <c r="C2" s="53"/>
      <c r="D2" s="53"/>
    </row>
    <row r="3" ht="15" spans="1:4">
      <c r="A3" s="54" t="s">
        <v>76</v>
      </c>
      <c r="B3" s="55" t="s">
        <v>63</v>
      </c>
      <c r="C3" s="56" t="s">
        <v>77</v>
      </c>
      <c r="D3" s="56" t="s">
        <v>65</v>
      </c>
    </row>
    <row r="4" ht="24.75" customHeight="1" spans="1:4">
      <c r="A4" s="57">
        <v>1</v>
      </c>
      <c r="B4" s="58" t="s">
        <v>78</v>
      </c>
      <c r="C4" s="58">
        <v>3</v>
      </c>
      <c r="D4" s="58">
        <v>0</v>
      </c>
    </row>
    <row r="5" ht="24.75" customHeight="1" spans="1:4">
      <c r="A5" s="57">
        <v>2</v>
      </c>
      <c r="B5" s="58" t="s">
        <v>79</v>
      </c>
      <c r="C5" s="58">
        <v>10</v>
      </c>
      <c r="D5" s="58">
        <v>2520</v>
      </c>
    </row>
    <row r="6" ht="24.75" customHeight="1" spans="1:4">
      <c r="A6" s="57">
        <v>3</v>
      </c>
      <c r="B6" s="58" t="s">
        <v>80</v>
      </c>
      <c r="C6" s="58">
        <v>20</v>
      </c>
      <c r="D6" s="58">
        <v>16920</v>
      </c>
    </row>
    <row r="7" ht="24.75" customHeight="1" spans="1:4">
      <c r="A7" s="57">
        <v>4</v>
      </c>
      <c r="B7" s="58" t="s">
        <v>81</v>
      </c>
      <c r="C7" s="58">
        <v>25</v>
      </c>
      <c r="D7" s="58">
        <v>31920</v>
      </c>
    </row>
    <row r="8" ht="24.75" customHeight="1" spans="1:4">
      <c r="A8" s="57">
        <v>5</v>
      </c>
      <c r="B8" s="58" t="s">
        <v>82</v>
      </c>
      <c r="C8" s="58">
        <v>30</v>
      </c>
      <c r="D8" s="58">
        <v>52920</v>
      </c>
    </row>
    <row r="9" ht="24.75" customHeight="1" spans="1:4">
      <c r="A9" s="57">
        <v>6</v>
      </c>
      <c r="B9" s="58" t="s">
        <v>83</v>
      </c>
      <c r="C9" s="58">
        <v>35</v>
      </c>
      <c r="D9" s="58">
        <v>85920</v>
      </c>
    </row>
    <row r="10" ht="24.75" customHeight="1" spans="1:4">
      <c r="A10" s="57">
        <v>7</v>
      </c>
      <c r="B10" s="58" t="s">
        <v>84</v>
      </c>
      <c r="C10" s="58">
        <v>45</v>
      </c>
      <c r="D10" s="58">
        <v>181920</v>
      </c>
    </row>
    <row r="13" ht="22.5" spans="1:4">
      <c r="A13" s="52" t="s">
        <v>85</v>
      </c>
      <c r="B13" s="52"/>
      <c r="C13" s="52"/>
      <c r="D13" s="52"/>
    </row>
    <row r="14" ht="28.5" customHeight="1" spans="1:4">
      <c r="A14" s="59" t="s">
        <v>86</v>
      </c>
      <c r="B14" s="59"/>
      <c r="C14" s="59"/>
      <c r="D14" s="59"/>
    </row>
    <row r="15" ht="24.75" customHeight="1" spans="1:4">
      <c r="A15" s="60" t="s">
        <v>76</v>
      </c>
      <c r="B15" s="61" t="s">
        <v>87</v>
      </c>
      <c r="C15" s="61" t="s">
        <v>77</v>
      </c>
      <c r="D15" s="61" t="s">
        <v>65</v>
      </c>
    </row>
    <row r="16" ht="24.75" customHeight="1" spans="1:4">
      <c r="A16" s="62">
        <v>1</v>
      </c>
      <c r="B16" s="63" t="s">
        <v>88</v>
      </c>
      <c r="C16" s="63">
        <v>20</v>
      </c>
      <c r="D16" s="63">
        <v>0</v>
      </c>
    </row>
    <row r="17" ht="24.75" customHeight="1" spans="1:4">
      <c r="A17" s="62">
        <v>2</v>
      </c>
      <c r="B17" s="63" t="s">
        <v>89</v>
      </c>
      <c r="C17" s="63">
        <v>30</v>
      </c>
      <c r="D17" s="63">
        <v>2000</v>
      </c>
    </row>
    <row r="18" ht="24.75" customHeight="1" spans="1:4">
      <c r="A18" s="62">
        <v>3</v>
      </c>
      <c r="B18" s="63" t="s">
        <v>90</v>
      </c>
      <c r="C18" s="63">
        <v>40</v>
      </c>
      <c r="D18" s="63">
        <v>7000</v>
      </c>
    </row>
    <row r="21" ht="22.5" spans="1:4">
      <c r="A21" s="52" t="s">
        <v>91</v>
      </c>
      <c r="B21" s="52"/>
      <c r="C21" s="52"/>
      <c r="D21" s="52"/>
    </row>
    <row r="22" ht="24" customHeight="1" spans="1:4">
      <c r="A22" s="64" t="s">
        <v>92</v>
      </c>
      <c r="B22" s="64"/>
      <c r="C22" s="64"/>
      <c r="D22" s="64"/>
    </row>
    <row r="23" ht="24" customHeight="1" spans="1:4">
      <c r="A23" s="65" t="s">
        <v>76</v>
      </c>
      <c r="B23" s="66" t="s">
        <v>93</v>
      </c>
      <c r="C23" s="66" t="s">
        <v>94</v>
      </c>
      <c r="D23" s="66" t="s">
        <v>65</v>
      </c>
    </row>
    <row r="24" ht="24" customHeight="1" spans="1:4">
      <c r="A24" s="67">
        <v>1</v>
      </c>
      <c r="B24" s="68" t="s">
        <v>95</v>
      </c>
      <c r="C24" s="68">
        <v>3</v>
      </c>
      <c r="D24" s="68">
        <v>0</v>
      </c>
    </row>
    <row r="25" ht="24" customHeight="1" spans="1:4">
      <c r="A25" s="67">
        <v>2</v>
      </c>
      <c r="B25" s="68" t="s">
        <v>96</v>
      </c>
      <c r="C25" s="68">
        <v>10</v>
      </c>
      <c r="D25" s="68">
        <v>210</v>
      </c>
    </row>
    <row r="26" ht="24" customHeight="1" spans="1:4">
      <c r="A26" s="67">
        <v>3</v>
      </c>
      <c r="B26" s="68" t="s">
        <v>97</v>
      </c>
      <c r="C26" s="68">
        <v>20</v>
      </c>
      <c r="D26" s="68">
        <v>1410</v>
      </c>
    </row>
    <row r="27" ht="24" customHeight="1" spans="1:4">
      <c r="A27" s="67">
        <v>4</v>
      </c>
      <c r="B27" s="68" t="s">
        <v>98</v>
      </c>
      <c r="C27" s="68">
        <v>25</v>
      </c>
      <c r="D27" s="68">
        <v>2660</v>
      </c>
    </row>
    <row r="28" ht="24" customHeight="1" spans="1:4">
      <c r="A28" s="67">
        <v>5</v>
      </c>
      <c r="B28" s="68" t="s">
        <v>99</v>
      </c>
      <c r="C28" s="68">
        <v>30</v>
      </c>
      <c r="D28" s="68">
        <v>4410</v>
      </c>
    </row>
    <row r="29" ht="24" customHeight="1" spans="1:4">
      <c r="A29" s="67">
        <v>6</v>
      </c>
      <c r="B29" s="68" t="s">
        <v>100</v>
      </c>
      <c r="C29" s="68">
        <v>35</v>
      </c>
      <c r="D29" s="68">
        <v>7160</v>
      </c>
    </row>
    <row r="30" ht="24" customHeight="1" spans="1:4">
      <c r="A30" s="67">
        <v>7</v>
      </c>
      <c r="B30" s="68" t="s">
        <v>101</v>
      </c>
      <c r="C30" s="68">
        <v>45</v>
      </c>
      <c r="D30" s="68">
        <v>15160</v>
      </c>
    </row>
  </sheetData>
  <mergeCells count="6">
    <mergeCell ref="A1:D1"/>
    <mergeCell ref="A2:D2"/>
    <mergeCell ref="A13:D13"/>
    <mergeCell ref="A14:D14"/>
    <mergeCell ref="A21:D21"/>
    <mergeCell ref="A22:D22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399975585192419"/>
  </sheetPr>
  <dimension ref="A1:Y25"/>
  <sheetViews>
    <sheetView zoomScale="150" zoomScaleNormal="150" topLeftCell="A13" workbookViewId="0">
      <selection activeCell="J10" sqref="J10"/>
    </sheetView>
  </sheetViews>
  <sheetFormatPr defaultColWidth="23.875" defaultRowHeight="24" customHeight="1"/>
  <cols>
    <col min="1" max="1" width="3.36666666666667" style="1" customWidth="1"/>
    <col min="2" max="3" width="6.08333333333333" style="1" customWidth="1"/>
    <col min="4" max="4" width="7.75" style="1" customWidth="1"/>
    <col min="5" max="5" width="7.28333333333333" style="1" customWidth="1"/>
    <col min="6" max="6" width="7.09166666666667" style="1" customWidth="1"/>
    <col min="7" max="7" width="6.51666666666667" style="1" customWidth="1"/>
    <col min="8" max="8" width="5.86666666666667" style="1" customWidth="1"/>
    <col min="9" max="9" width="6.3" style="1" customWidth="1"/>
    <col min="10" max="10" width="5.1" style="4" customWidth="1"/>
    <col min="11" max="11" width="5.975" style="4" customWidth="1"/>
    <col min="12" max="12" width="5" style="4" customWidth="1"/>
    <col min="13" max="13" width="5.4" style="4" customWidth="1"/>
    <col min="14" max="14" width="4.775" style="4" customWidth="1"/>
    <col min="15" max="15" width="6.3" style="4" customWidth="1"/>
    <col min="16" max="16" width="5.86666666666667" style="4" customWidth="1"/>
    <col min="17" max="17" width="6.95" style="4" customWidth="1"/>
    <col min="18" max="18" width="6.73333333333333" style="4" customWidth="1"/>
    <col min="19" max="19" width="6.85" style="4" customWidth="1"/>
    <col min="20" max="20" width="4.99166666666667" style="4" customWidth="1"/>
    <col min="21" max="21" width="6.3" style="4" customWidth="1"/>
    <col min="22" max="22" width="7.39166666666667" style="4" customWidth="1"/>
    <col min="23" max="23" width="6.51666666666667" style="4" customWidth="1"/>
    <col min="24" max="24" width="6.625" style="4" customWidth="1"/>
    <col min="25" max="31" width="16.375" style="4" customWidth="1"/>
    <col min="32" max="16384" width="23.875" style="4"/>
  </cols>
  <sheetData>
    <row r="1" ht="45" customHeight="1" spans="1:24">
      <c r="A1" s="5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1" customFormat="1" ht="17.1" customHeight="1" spans="1:25">
      <c r="A2" s="6" t="s">
        <v>103</v>
      </c>
      <c r="B2" s="6"/>
      <c r="C2" s="7" t="str">
        <f>'2019年工资表模板（带公式）'!B2</f>
        <v>青海钧润建设工程有限公司</v>
      </c>
      <c r="D2" s="7"/>
      <c r="E2" s="7"/>
      <c r="F2" s="6"/>
      <c r="G2" s="6"/>
      <c r="H2" s="6"/>
      <c r="I2" s="6"/>
      <c r="J2" s="6"/>
      <c r="K2" s="6" t="s">
        <v>54</v>
      </c>
      <c r="L2" s="6">
        <v>2019</v>
      </c>
      <c r="M2" s="6"/>
      <c r="N2" s="6" t="s">
        <v>55</v>
      </c>
      <c r="O2" s="32">
        <v>5</v>
      </c>
      <c r="P2" s="6"/>
      <c r="Q2" s="6"/>
      <c r="R2" s="6"/>
      <c r="S2" s="33" t="s">
        <v>104</v>
      </c>
      <c r="T2" s="34">
        <f ca="1">NOW()</f>
        <v>43591.4453819444</v>
      </c>
      <c r="U2" s="34"/>
      <c r="V2" s="34"/>
      <c r="W2" s="35" t="s">
        <v>4</v>
      </c>
      <c r="X2" s="6"/>
      <c r="Y2" s="47"/>
    </row>
    <row r="3" ht="17.1" customHeight="1" spans="1:25">
      <c r="A3" s="8" t="s">
        <v>6</v>
      </c>
      <c r="B3" s="8" t="s">
        <v>7</v>
      </c>
      <c r="C3" s="8" t="s">
        <v>105</v>
      </c>
      <c r="D3" s="8" t="s">
        <v>106</v>
      </c>
      <c r="E3" s="8" t="s">
        <v>107</v>
      </c>
      <c r="F3" s="8" t="s">
        <v>16</v>
      </c>
      <c r="G3" s="8"/>
      <c r="H3" s="8" t="s">
        <v>17</v>
      </c>
      <c r="I3" s="8"/>
      <c r="J3" s="8" t="s">
        <v>108</v>
      </c>
      <c r="K3" s="8"/>
      <c r="L3" s="8" t="s">
        <v>109</v>
      </c>
      <c r="M3" s="8"/>
      <c r="N3" s="8" t="s">
        <v>110</v>
      </c>
      <c r="O3" s="8"/>
      <c r="P3" s="8" t="s">
        <v>111</v>
      </c>
      <c r="Q3" s="8"/>
      <c r="R3" s="8" t="s">
        <v>112</v>
      </c>
      <c r="S3" s="8"/>
      <c r="T3" s="8"/>
      <c r="U3" s="8"/>
      <c r="V3" s="9" t="s">
        <v>113</v>
      </c>
      <c r="W3" s="9" t="s">
        <v>114</v>
      </c>
      <c r="X3" s="9" t="s">
        <v>115</v>
      </c>
      <c r="Y3" s="48"/>
    </row>
    <row r="4" s="2" customFormat="1" customHeight="1" spans="1:25">
      <c r="A4" s="9"/>
      <c r="B4" s="9"/>
      <c r="C4" s="9"/>
      <c r="D4" s="9"/>
      <c r="E4" s="9"/>
      <c r="F4" s="9" t="s">
        <v>116</v>
      </c>
      <c r="G4" s="9" t="s">
        <v>117</v>
      </c>
      <c r="H4" s="9" t="s">
        <v>116</v>
      </c>
      <c r="I4" s="9" t="s">
        <v>117</v>
      </c>
      <c r="J4" s="9" t="s">
        <v>116</v>
      </c>
      <c r="K4" s="9" t="s">
        <v>117</v>
      </c>
      <c r="L4" s="9" t="s">
        <v>116</v>
      </c>
      <c r="M4" s="9" t="s">
        <v>117</v>
      </c>
      <c r="N4" s="9" t="s">
        <v>116</v>
      </c>
      <c r="O4" s="9" t="s">
        <v>117</v>
      </c>
      <c r="P4" s="9" t="s">
        <v>116</v>
      </c>
      <c r="Q4" s="9" t="s">
        <v>117</v>
      </c>
      <c r="R4" s="9" t="s">
        <v>118</v>
      </c>
      <c r="S4" s="9" t="s">
        <v>119</v>
      </c>
      <c r="T4" s="9" t="s">
        <v>108</v>
      </c>
      <c r="U4" s="36" t="s">
        <v>120</v>
      </c>
      <c r="V4" s="9"/>
      <c r="W4" s="9"/>
      <c r="X4" s="9"/>
      <c r="Y4" s="49"/>
    </row>
    <row r="5" s="3" customFormat="1" ht="17.1" customHeight="1" spans="1:25">
      <c r="A5" s="10" t="s">
        <v>121</v>
      </c>
      <c r="B5" s="11" t="str">
        <f>'2019年工资表模板（带公式）'!B6</f>
        <v>沈强</v>
      </c>
      <c r="C5" s="12">
        <f>'2019年工资表模板（带公式）'!F6</f>
        <v>15000</v>
      </c>
      <c r="D5" s="13">
        <f>IF(C5&gt;19135,19135,IF(C5&lt;6378.33,6378.33,C5))</f>
        <v>15000</v>
      </c>
      <c r="E5" s="14">
        <f>IF(C5&gt;19135,19135,IF(C5&lt;6378.33,6378.33,C5))</f>
        <v>15000</v>
      </c>
      <c r="F5" s="15">
        <f>ROUNDUP(D5*8%,1)</f>
        <v>1200</v>
      </c>
      <c r="G5" s="15">
        <f>ROUNDUP(D5*20%,1)</f>
        <v>3000</v>
      </c>
      <c r="H5" s="15">
        <f>ROUNDUP(D5*2%,1)</f>
        <v>300</v>
      </c>
      <c r="I5" s="15">
        <f>ROUNDUP(D5*9.5%,1)</f>
        <v>1425</v>
      </c>
      <c r="J5" s="15">
        <f>ROUNDUP(D5*0.5%,1)</f>
        <v>75</v>
      </c>
      <c r="K5" s="15">
        <f>ROUNDUP(D5*0.5%,1)</f>
        <v>75</v>
      </c>
      <c r="L5" s="15">
        <v>0</v>
      </c>
      <c r="M5" s="15">
        <f>ROUNDUP(D5*0.2%,1)</f>
        <v>30</v>
      </c>
      <c r="N5" s="15">
        <v>0</v>
      </c>
      <c r="O5" s="15">
        <f>ROUNDUP(D5*1%,1)</f>
        <v>150</v>
      </c>
      <c r="P5" s="15">
        <f>E5*5%</f>
        <v>750</v>
      </c>
      <c r="Q5" s="15">
        <f>E5*5%</f>
        <v>750</v>
      </c>
      <c r="R5" s="37">
        <f>F5</f>
        <v>1200</v>
      </c>
      <c r="S5" s="37">
        <f>H5</f>
        <v>300</v>
      </c>
      <c r="T5" s="37">
        <f>J5</f>
        <v>75</v>
      </c>
      <c r="U5" s="37">
        <f>J5+H5+F5</f>
        <v>1575</v>
      </c>
      <c r="V5" s="37">
        <f>P5</f>
        <v>750</v>
      </c>
      <c r="W5" s="38">
        <f>U5*5</f>
        <v>7875</v>
      </c>
      <c r="X5" s="39">
        <f>V5*5</f>
        <v>3750</v>
      </c>
      <c r="Y5" s="50"/>
    </row>
    <row r="6" s="3" customFormat="1" ht="17.1" customHeight="1" spans="1:25">
      <c r="A6" s="10" t="s">
        <v>122</v>
      </c>
      <c r="B6" s="16"/>
      <c r="C6" s="17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40"/>
      <c r="S6" s="40"/>
      <c r="T6" s="40"/>
      <c r="U6" s="40"/>
      <c r="V6" s="40"/>
      <c r="W6" s="41"/>
      <c r="X6" s="42"/>
      <c r="Y6" s="50"/>
    </row>
    <row r="7" s="3" customFormat="1" ht="17.1" customHeight="1" spans="1:25">
      <c r="A7" s="10" t="s">
        <v>123</v>
      </c>
      <c r="B7" s="16"/>
      <c r="C7" s="17"/>
      <c r="D7" s="18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40"/>
      <c r="S7" s="40"/>
      <c r="T7" s="40"/>
      <c r="U7" s="40"/>
      <c r="V7" s="40"/>
      <c r="W7" s="41"/>
      <c r="X7" s="42"/>
      <c r="Y7" s="50"/>
    </row>
    <row r="8" s="3" customFormat="1" ht="17.1" customHeight="1" spans="1:25">
      <c r="A8" s="10" t="s">
        <v>124</v>
      </c>
      <c r="B8" s="16"/>
      <c r="C8" s="17"/>
      <c r="D8" s="18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40"/>
      <c r="S8" s="40"/>
      <c r="T8" s="40"/>
      <c r="U8" s="40"/>
      <c r="V8" s="40"/>
      <c r="W8" s="41"/>
      <c r="X8" s="42"/>
      <c r="Y8" s="50"/>
    </row>
    <row r="9" s="3" customFormat="1" ht="17.1" customHeight="1" spans="1:25">
      <c r="A9" s="10" t="s">
        <v>125</v>
      </c>
      <c r="B9" s="16"/>
      <c r="C9" s="17"/>
      <c r="D9" s="18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40"/>
      <c r="S9" s="40"/>
      <c r="T9" s="40"/>
      <c r="U9" s="40"/>
      <c r="V9" s="40"/>
      <c r="W9" s="41"/>
      <c r="X9" s="42"/>
      <c r="Y9" s="50"/>
    </row>
    <row r="10" s="3" customFormat="1" ht="17.1" customHeight="1" spans="1:25">
      <c r="A10" s="10" t="s">
        <v>126</v>
      </c>
      <c r="B10" s="16"/>
      <c r="C10" s="17"/>
      <c r="D10" s="18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40"/>
      <c r="S10" s="40"/>
      <c r="T10" s="40"/>
      <c r="U10" s="40"/>
      <c r="V10" s="40"/>
      <c r="W10" s="41"/>
      <c r="X10" s="42"/>
      <c r="Y10" s="50"/>
    </row>
    <row r="11" s="3" customFormat="1" ht="17.1" customHeight="1" spans="1:25">
      <c r="A11" s="10" t="s">
        <v>127</v>
      </c>
      <c r="B11" s="16"/>
      <c r="C11" s="17"/>
      <c r="D11" s="18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40"/>
      <c r="S11" s="40"/>
      <c r="T11" s="40"/>
      <c r="U11" s="40"/>
      <c r="V11" s="40"/>
      <c r="W11" s="41"/>
      <c r="X11" s="42"/>
      <c r="Y11" s="50"/>
    </row>
    <row r="12" s="3" customFormat="1" ht="17.1" customHeight="1" spans="1:25">
      <c r="A12" s="10" t="s">
        <v>128</v>
      </c>
      <c r="B12" s="16"/>
      <c r="C12" s="21"/>
      <c r="D12" s="18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40"/>
      <c r="S12" s="40"/>
      <c r="T12" s="40"/>
      <c r="U12" s="40"/>
      <c r="V12" s="40"/>
      <c r="W12" s="41"/>
      <c r="X12" s="42"/>
      <c r="Y12" s="50"/>
    </row>
    <row r="13" s="3" customFormat="1" ht="17.1" customHeight="1" spans="1:25">
      <c r="A13" s="10" t="s">
        <v>129</v>
      </c>
      <c r="B13" s="16"/>
      <c r="C13" s="17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40"/>
      <c r="S13" s="40"/>
      <c r="T13" s="40"/>
      <c r="U13" s="40"/>
      <c r="V13" s="40"/>
      <c r="W13" s="41"/>
      <c r="X13" s="42"/>
      <c r="Y13" s="50"/>
    </row>
    <row r="14" s="3" customFormat="1" ht="17.1" customHeight="1" spans="1:25">
      <c r="A14" s="10" t="s">
        <v>130</v>
      </c>
      <c r="B14" s="16"/>
      <c r="C14" s="17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40"/>
      <c r="S14" s="40"/>
      <c r="T14" s="40"/>
      <c r="U14" s="40"/>
      <c r="V14" s="40"/>
      <c r="W14" s="41"/>
      <c r="X14" s="42"/>
      <c r="Y14" s="50"/>
    </row>
    <row r="15" s="3" customFormat="1" ht="17.1" customHeight="1" spans="1:25">
      <c r="A15" s="10" t="s">
        <v>131</v>
      </c>
      <c r="B15" s="16"/>
      <c r="C15" s="17"/>
      <c r="D15" s="18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40"/>
      <c r="S15" s="40"/>
      <c r="T15" s="40"/>
      <c r="U15" s="40"/>
      <c r="V15" s="40"/>
      <c r="W15" s="41"/>
      <c r="X15" s="42"/>
      <c r="Y15" s="50"/>
    </row>
    <row r="16" s="3" customFormat="1" ht="17.1" customHeight="1" spans="1:25">
      <c r="A16" s="10" t="s">
        <v>132</v>
      </c>
      <c r="B16" s="16"/>
      <c r="C16" s="17"/>
      <c r="D16" s="1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0"/>
      <c r="S16" s="40"/>
      <c r="T16" s="40"/>
      <c r="U16" s="40"/>
      <c r="V16" s="40"/>
      <c r="W16" s="41"/>
      <c r="X16" s="42"/>
      <c r="Y16" s="50"/>
    </row>
    <row r="17" s="3" customFormat="1" ht="17.1" customHeight="1" spans="1:25">
      <c r="A17" s="10" t="s">
        <v>133</v>
      </c>
      <c r="B17" s="16"/>
      <c r="C17" s="17"/>
      <c r="D17" s="18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0"/>
      <c r="S17" s="40"/>
      <c r="T17" s="40"/>
      <c r="U17" s="40"/>
      <c r="V17" s="40"/>
      <c r="W17" s="41"/>
      <c r="X17" s="42"/>
      <c r="Y17" s="50"/>
    </row>
    <row r="18" s="3" customFormat="1" ht="17.1" customHeight="1" spans="1:25">
      <c r="A18" s="10" t="s">
        <v>134</v>
      </c>
      <c r="B18" s="16"/>
      <c r="C18" s="17"/>
      <c r="D18" s="18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40"/>
      <c r="S18" s="40"/>
      <c r="T18" s="40"/>
      <c r="U18" s="40"/>
      <c r="V18" s="40"/>
      <c r="W18" s="41"/>
      <c r="X18" s="42"/>
      <c r="Y18" s="50"/>
    </row>
    <row r="19" s="3" customFormat="1" ht="17.1" customHeight="1" spans="1:25">
      <c r="A19" s="10" t="s">
        <v>135</v>
      </c>
      <c r="B19" s="16"/>
      <c r="C19" s="17"/>
      <c r="D19" s="18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40"/>
      <c r="S19" s="40"/>
      <c r="T19" s="40"/>
      <c r="U19" s="40"/>
      <c r="V19" s="40"/>
      <c r="W19" s="41"/>
      <c r="X19" s="43"/>
      <c r="Y19" s="50"/>
    </row>
    <row r="20" s="3" customFormat="1" ht="17.1" customHeight="1" spans="1:25">
      <c r="A20" s="22" t="s">
        <v>40</v>
      </c>
      <c r="B20" s="22"/>
      <c r="C20" s="23">
        <f t="shared" ref="C20:X20" si="0">SUM(C5:C19)</f>
        <v>15000</v>
      </c>
      <c r="D20" s="24">
        <f t="shared" si="0"/>
        <v>15000</v>
      </c>
      <c r="E20" s="25">
        <f t="shared" si="0"/>
        <v>15000</v>
      </c>
      <c r="F20" s="26">
        <f t="shared" si="0"/>
        <v>1200</v>
      </c>
      <c r="G20" s="26">
        <f t="shared" si="0"/>
        <v>3000</v>
      </c>
      <c r="H20" s="26">
        <f t="shared" si="0"/>
        <v>300</v>
      </c>
      <c r="I20" s="26">
        <f t="shared" si="0"/>
        <v>1425</v>
      </c>
      <c r="J20" s="26">
        <f t="shared" si="0"/>
        <v>75</v>
      </c>
      <c r="K20" s="26">
        <f t="shared" si="0"/>
        <v>75</v>
      </c>
      <c r="L20" s="26">
        <f t="shared" si="0"/>
        <v>0</v>
      </c>
      <c r="M20" s="26">
        <f t="shared" si="0"/>
        <v>30</v>
      </c>
      <c r="N20" s="26">
        <f t="shared" si="0"/>
        <v>0</v>
      </c>
      <c r="O20" s="26">
        <f t="shared" si="0"/>
        <v>150</v>
      </c>
      <c r="P20" s="26">
        <f t="shared" si="0"/>
        <v>750</v>
      </c>
      <c r="Q20" s="26">
        <f t="shared" si="0"/>
        <v>750</v>
      </c>
      <c r="R20" s="44">
        <f t="shared" si="0"/>
        <v>1200</v>
      </c>
      <c r="S20" s="44">
        <f t="shared" si="0"/>
        <v>300</v>
      </c>
      <c r="T20" s="44">
        <f t="shared" si="0"/>
        <v>75</v>
      </c>
      <c r="U20" s="44">
        <f t="shared" si="0"/>
        <v>1575</v>
      </c>
      <c r="V20" s="44">
        <f t="shared" si="0"/>
        <v>750</v>
      </c>
      <c r="W20" s="45">
        <f t="shared" si="0"/>
        <v>7875</v>
      </c>
      <c r="X20" s="46">
        <f t="shared" si="0"/>
        <v>3750</v>
      </c>
      <c r="Y20" s="50"/>
    </row>
    <row r="21" s="3" customFormat="1" customHeight="1" spans="1:24">
      <c r="A21" s="27"/>
      <c r="B21" s="28" t="s">
        <v>71</v>
      </c>
      <c r="C21" s="29"/>
      <c r="D21" s="29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28" t="s">
        <v>72</v>
      </c>
      <c r="Q21" s="29"/>
      <c r="R21" s="29"/>
      <c r="S21" s="29"/>
      <c r="T21" s="29"/>
      <c r="U21" s="29"/>
      <c r="V21" s="29"/>
      <c r="W21" s="28" t="s">
        <v>136</v>
      </c>
      <c r="X21" s="29"/>
    </row>
    <row r="22" ht="19" customHeight="1" spans="1:1">
      <c r="A22" s="30" t="s">
        <v>137</v>
      </c>
    </row>
    <row r="23" ht="19" customHeight="1" spans="1:1">
      <c r="A23" s="31" t="s">
        <v>138</v>
      </c>
    </row>
    <row r="24" ht="19" customHeight="1" spans="1:1">
      <c r="A24" s="31" t="s">
        <v>139</v>
      </c>
    </row>
    <row r="25" ht="19" customHeight="1" spans="1:1">
      <c r="A25" s="31" t="s">
        <v>140</v>
      </c>
    </row>
  </sheetData>
  <mergeCells count="20">
    <mergeCell ref="A1:X1"/>
    <mergeCell ref="A2:B2"/>
    <mergeCell ref="C2:E2"/>
    <mergeCell ref="T2:V2"/>
    <mergeCell ref="F3:G3"/>
    <mergeCell ref="H3:I3"/>
    <mergeCell ref="J3:K3"/>
    <mergeCell ref="L3:M3"/>
    <mergeCell ref="N3:O3"/>
    <mergeCell ref="P3:Q3"/>
    <mergeCell ref="R3:U3"/>
    <mergeCell ref="A20:B20"/>
    <mergeCell ref="A3:A4"/>
    <mergeCell ref="B3:B4"/>
    <mergeCell ref="C3:C4"/>
    <mergeCell ref="D3:D4"/>
    <mergeCell ref="E3:E4"/>
    <mergeCell ref="V3:V4"/>
    <mergeCell ref="W3:W4"/>
    <mergeCell ref="X3:X4"/>
  </mergeCells>
  <pageMargins left="0.156944444444444" right="0.156944444444444" top="0.590277777777778" bottom="0.511805555555556" header="0.511805555555556" footer="0.511805555555556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2019年工资表模板（带公式）</vt:lpstr>
      <vt:lpstr>当月个税预扣预缴统计表</vt:lpstr>
      <vt:lpstr>个税预扣税率表</vt:lpstr>
      <vt:lpstr>社保公积金计算表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lrq</cp:lastModifiedBy>
  <dcterms:created xsi:type="dcterms:W3CDTF">2006-09-16T00:00:00Z</dcterms:created>
  <dcterms:modified xsi:type="dcterms:W3CDTF">2019-05-06T02:41:26Z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2052-11.1.0.8661</vt:lpwstr>
  </property>
</Properties>
</file>