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28445\Documents\WeChat Files\jishigeluobo\FileStorage\File\2019-04\"/>
    </mc:Choice>
  </mc:AlternateContent>
  <xr:revisionPtr revIDLastSave="0" documentId="13_ncr:1_{FC4EDF77-98E5-4F60-A68A-AA41D9CC9D2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X13" i="1" l="1"/>
  <c r="W13" i="1"/>
  <c r="N13" i="1"/>
  <c r="L13" i="1"/>
  <c r="C13" i="1"/>
  <c r="K7" i="1"/>
  <c r="E7" i="1"/>
  <c r="Q7" i="1" s="1"/>
  <c r="D7" i="1"/>
  <c r="J7" i="1" s="1"/>
  <c r="T7" i="1" s="1"/>
  <c r="E6" i="1"/>
  <c r="E13" i="1" s="1"/>
  <c r="D6" i="1"/>
  <c r="K6" i="1" s="1"/>
  <c r="Q5" i="1"/>
  <c r="P5" i="1"/>
  <c r="O5" i="1"/>
  <c r="M5" i="1"/>
  <c r="K5" i="1"/>
  <c r="K13" i="1" s="1"/>
  <c r="J5" i="1"/>
  <c r="U5" i="1" s="1"/>
  <c r="I5" i="1"/>
  <c r="H5" i="1"/>
  <c r="G5" i="1"/>
  <c r="F5" i="1"/>
  <c r="U2" i="1"/>
  <c r="C2" i="1"/>
  <c r="G13" i="1" l="1"/>
  <c r="H13" i="1"/>
  <c r="O7" i="1"/>
  <c r="P6" i="1"/>
  <c r="V6" i="1" s="1"/>
  <c r="R5" i="1"/>
  <c r="G6" i="1"/>
  <c r="Q6" i="1"/>
  <c r="Q13" i="1" s="1"/>
  <c r="F7" i="1"/>
  <c r="F13" i="1" s="1"/>
  <c r="P7" i="1"/>
  <c r="V7" i="1" s="1"/>
  <c r="D13" i="1"/>
  <c r="M7" i="1"/>
  <c r="F6" i="1"/>
  <c r="S5" i="1"/>
  <c r="H6" i="1"/>
  <c r="S6" i="1" s="1"/>
  <c r="G7" i="1"/>
  <c r="M6" i="1"/>
  <c r="O6" i="1"/>
  <c r="T5" i="1"/>
  <c r="I6" i="1"/>
  <c r="I13" i="1" s="1"/>
  <c r="H7" i="1"/>
  <c r="S7" i="1" s="1"/>
  <c r="J6" i="1"/>
  <c r="I7" i="1"/>
  <c r="V5" i="1"/>
  <c r="O13" i="1" l="1"/>
  <c r="M13" i="1"/>
  <c r="P13" i="1"/>
  <c r="R7" i="1"/>
  <c r="U7" i="1"/>
  <c r="V13" i="1"/>
  <c r="T6" i="1"/>
  <c r="T13" i="1" s="1"/>
  <c r="J13" i="1"/>
  <c r="S13" i="1"/>
  <c r="U6" i="1"/>
  <c r="R6" i="1"/>
  <c r="R13" i="1" s="1"/>
  <c r="U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W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若基数不变可以上当月扣款*月份，基数有变，请手动核算
</t>
        </r>
      </text>
    </comment>
  </commentList>
</comments>
</file>

<file path=xl/sharedStrings.xml><?xml version="1.0" encoding="utf-8"?>
<sst xmlns="http://schemas.openxmlformats.org/spreadsheetml/2006/main" count="90" uniqueCount="73">
  <si>
    <t>员工社保/公积金统计表</t>
  </si>
  <si>
    <t>公司名称：</t>
  </si>
  <si>
    <t>年度：</t>
  </si>
  <si>
    <t>月份：</t>
  </si>
  <si>
    <t>日期：</t>
  </si>
  <si>
    <t>自动生成</t>
  </si>
  <si>
    <t>序号</t>
  </si>
  <si>
    <t>姓名</t>
  </si>
  <si>
    <t>基本工资</t>
  </si>
  <si>
    <t>社保基数</t>
  </si>
  <si>
    <t>公积金基数</t>
  </si>
  <si>
    <t>养老保险</t>
  </si>
  <si>
    <t>医疗保险</t>
  </si>
  <si>
    <t>失业保险</t>
  </si>
  <si>
    <t>工伤保险</t>
  </si>
  <si>
    <t>生育保险</t>
  </si>
  <si>
    <t>住房公积金</t>
  </si>
  <si>
    <t>社保当月扣款</t>
  </si>
  <si>
    <t>公积金当月扣款</t>
  </si>
  <si>
    <t>社保累计扣款</t>
  </si>
  <si>
    <t>公积金累计扣款</t>
  </si>
  <si>
    <t>个人缴纳</t>
  </si>
  <si>
    <t>公司缴纳</t>
  </si>
  <si>
    <t>个人缴纳养老保险</t>
  </si>
  <si>
    <t>个人缴纳医疗保险</t>
  </si>
  <si>
    <t>社保合计</t>
  </si>
  <si>
    <t>001</t>
  </si>
  <si>
    <t>张三</t>
  </si>
  <si>
    <t>002</t>
  </si>
  <si>
    <t>李四</t>
  </si>
  <si>
    <t>003</t>
  </si>
  <si>
    <t>李荣清</t>
  </si>
  <si>
    <t>合    计：</t>
  </si>
  <si>
    <t>总经理：</t>
  </si>
  <si>
    <t>审核：</t>
  </si>
  <si>
    <t>制表：</t>
  </si>
  <si>
    <t>说明（一定要看）：</t>
  </si>
  <si>
    <t>1、社保公积金基数及各项扣款项目公式，是以青海西宁为例计算的，请根据需要修改函数</t>
  </si>
  <si>
    <t>2、只有前两行有公式，其他行数自行拖拽</t>
  </si>
  <si>
    <t>3、社保基数按照基本公司来核算的，存在差异，请根据自己公司的情况进行调整</t>
  </si>
  <si>
    <t>公 式</t>
  </si>
  <si>
    <t>工资</t>
  </si>
  <si>
    <t>社保基数：</t>
  </si>
  <si>
    <t>公式说明：</t>
  </si>
  <si>
    <r>
      <rPr>
        <sz val="10"/>
        <color theme="1"/>
        <rFont val="宋体"/>
        <family val="3"/>
        <charset val="134"/>
        <scheme val="minor"/>
      </rPr>
      <t xml:space="preserve">第二种情况：若  工资  </t>
    </r>
    <r>
      <rPr>
        <sz val="10"/>
        <color theme="1"/>
        <rFont val="宋体"/>
        <family val="3"/>
        <charset val="134"/>
      </rPr>
      <t xml:space="preserve">&gt; </t>
    </r>
    <r>
      <rPr>
        <sz val="10"/>
        <color theme="1"/>
        <rFont val="宋体"/>
        <family val="3"/>
        <charset val="134"/>
        <scheme val="minor"/>
      </rPr>
      <t>社保基数3827</t>
    </r>
    <r>
      <rPr>
        <sz val="10"/>
        <color theme="1"/>
        <rFont val="SimSun"/>
        <charset val="134"/>
      </rPr>
      <t>≦</t>
    </r>
    <r>
      <rPr>
        <sz val="10"/>
        <color theme="1"/>
        <rFont val="宋体"/>
        <family val="3"/>
        <charset val="134"/>
        <scheme val="minor"/>
      </rPr>
      <t xml:space="preserve"> 上一年度本地区平均工资   为：本地区上一年度平均工资  6378 </t>
    </r>
  </si>
  <si>
    <r>
      <rPr>
        <sz val="10"/>
        <color theme="1"/>
        <rFont val="宋体"/>
        <family val="3"/>
        <charset val="134"/>
        <scheme val="minor"/>
      </rPr>
      <t>6378*3</t>
    </r>
    <r>
      <rPr>
        <sz val="10"/>
        <color theme="1"/>
        <rFont val="宋体"/>
        <family val="3"/>
        <charset val="134"/>
      </rPr>
      <t>&gt;</t>
    </r>
    <r>
      <rPr>
        <sz val="10"/>
        <color theme="1"/>
        <rFont val="宋体"/>
        <family val="3"/>
        <charset val="134"/>
        <scheme val="minor"/>
      </rPr>
      <t>社保基数&gt;工资</t>
    </r>
  </si>
  <si>
    <t>则：计算各项社会保险  以按实际发放工资计算</t>
  </si>
  <si>
    <r>
      <rPr>
        <sz val="10"/>
        <color theme="1"/>
        <rFont val="宋体"/>
        <family val="3"/>
        <charset val="134"/>
        <scheme val="minor"/>
      </rPr>
      <t xml:space="preserve">第三种情况：若  工资  </t>
    </r>
    <r>
      <rPr>
        <sz val="10"/>
        <color theme="1"/>
        <rFont val="宋体"/>
        <family val="3"/>
        <charset val="134"/>
      </rPr>
      <t>&gt;</t>
    </r>
    <r>
      <rPr>
        <sz val="10"/>
        <color theme="1"/>
        <rFont val="宋体"/>
        <family val="3"/>
        <charset val="134"/>
        <scheme val="minor"/>
      </rPr>
      <t xml:space="preserve"> 本地区平均工资     为：   本地区上一年度平均工资  6378 </t>
    </r>
  </si>
  <si>
    <t>则：计算各项社会保险  以按本地区平均工资乘以3倍为上限计算</t>
  </si>
  <si>
    <t>养老保险：公司缴纳 =</t>
  </si>
  <si>
    <t>社保基数 *  比率（暂为20% ）</t>
  </si>
  <si>
    <t>失业保险保险：公司缴纳 =</t>
  </si>
  <si>
    <t>社保基数 *  比率（暂为0.5% ）</t>
  </si>
  <si>
    <t>养老保险：个人缴纳 =</t>
  </si>
  <si>
    <t>社保基数 *  比率（暂为8% ）</t>
  </si>
  <si>
    <t>失业保险：公司缴纳 =</t>
  </si>
  <si>
    <t>住房公积金：公司缴纳 =</t>
  </si>
  <si>
    <t>社保基数 *  比率（暂为5% ）</t>
  </si>
  <si>
    <t>医疗保险：个人缴纳 =</t>
  </si>
  <si>
    <t>社保基数 *  比率（暂为2% ）</t>
  </si>
  <si>
    <t>工伤保险：公司缴纳 =</t>
  </si>
  <si>
    <t>社保基数 *  比率（暂为0.2% ）</t>
  </si>
  <si>
    <t>公司交，个人不交</t>
  </si>
  <si>
    <t>住房公积金：个人缴纳 =</t>
  </si>
  <si>
    <t>医疗保险：公司缴纳 =</t>
  </si>
  <si>
    <t>社保基数 *  比率（暂为6% ）</t>
  </si>
  <si>
    <t>生育保险：公司缴纳 =</t>
  </si>
  <si>
    <t>注：</t>
  </si>
  <si>
    <t>社保基数与公积金基数算法一样</t>
  </si>
  <si>
    <t xml:space="preserve">第一种情况：若  工资  ≦     社保基数3827           为：本地区上一年度平均工资 6378 ＊60%  =3827 </t>
    <phoneticPr fontId="7" type="noConversion"/>
  </si>
  <si>
    <t xml:space="preserve">   社保基数=3827</t>
    <phoneticPr fontId="7" type="noConversion"/>
  </si>
  <si>
    <t>则：计算各项社会保险  以按本地区社保社保基数计算</t>
    <phoneticPr fontId="7" type="noConversion"/>
  </si>
  <si>
    <t>社保基数 *  比率（暂为1% 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</si>
</sst>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yyyy/m/d\ h:mm\ AM/PM;@"/>
    <numFmt numFmtId="179" formatCode="0.00_ "/>
  </numFmts>
  <fonts count="2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8"/>
      <color rgb="FF00B0F0"/>
      <name val="宋体"/>
      <charset val="134"/>
      <scheme val="minor"/>
    </font>
    <font>
      <sz val="10"/>
      <color theme="5" tint="-0.499984740745262"/>
      <name val="宋体"/>
      <charset val="134"/>
      <scheme val="minor"/>
    </font>
    <font>
      <b/>
      <sz val="8"/>
      <color theme="5" tint="-0.499984740745262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Helvetica Neue"/>
      <family val="2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5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5" tint="-0.499984740745262"/>
      <name val="宋体"/>
      <family val="3"/>
      <charset val="134"/>
      <scheme val="minor"/>
    </font>
    <font>
      <b/>
      <sz val="8"/>
      <color theme="6" tint="-0.499984740745262"/>
      <name val="黑体"/>
      <family val="3"/>
      <charset val="134"/>
    </font>
    <font>
      <b/>
      <sz val="8"/>
      <color rgb="FFFF0000"/>
      <name val="黑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SimSun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 tint="0.24994659260841701"/>
      </left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distributed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179" fontId="7" fillId="2" borderId="4" xfId="0" applyNumberFormat="1" applyFont="1" applyFill="1" applyBorder="1" applyAlignment="1">
      <alignment horizontal="center" vertical="center"/>
    </xf>
    <xf numFmtId="179" fontId="5" fillId="2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179" fontId="6" fillId="2" borderId="6" xfId="0" applyNumberFormat="1" applyFont="1" applyFill="1" applyBorder="1" applyAlignment="1">
      <alignment horizontal="center" vertical="center"/>
    </xf>
    <xf numFmtId="179" fontId="7" fillId="2" borderId="6" xfId="0" applyNumberFormat="1" applyFont="1" applyFill="1" applyBorder="1" applyAlignment="1">
      <alignment horizontal="center" vertical="center"/>
    </xf>
    <xf numFmtId="179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79" fontId="6" fillId="2" borderId="9" xfId="0" applyNumberFormat="1" applyFont="1" applyFill="1" applyBorder="1" applyAlignment="1">
      <alignment horizontal="center" vertical="center"/>
    </xf>
    <xf numFmtId="179" fontId="7" fillId="2" borderId="9" xfId="0" applyNumberFormat="1" applyFont="1" applyFill="1" applyBorder="1" applyAlignment="1">
      <alignment horizontal="center" vertical="center"/>
    </xf>
    <xf numFmtId="179" fontId="5" fillId="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9" xfId="0" applyFont="1" applyFill="1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16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11" fillId="2" borderId="0" xfId="0" applyFont="1" applyFill="1">
      <alignment vertical="center"/>
    </xf>
    <xf numFmtId="0" fontId="12" fillId="4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4" borderId="0" xfId="0" applyFont="1" applyFill="1">
      <alignment vertical="center"/>
    </xf>
    <xf numFmtId="178" fontId="14" fillId="4" borderId="0" xfId="0" applyNumberFormat="1" applyFont="1" applyFill="1">
      <alignment vertical="center"/>
    </xf>
    <xf numFmtId="0" fontId="4" fillId="5" borderId="2" xfId="0" applyFont="1" applyFill="1" applyBorder="1" applyAlignment="1">
      <alignment vertical="distributed"/>
    </xf>
    <xf numFmtId="179" fontId="5" fillId="2" borderId="22" xfId="0" applyNumberFormat="1" applyFont="1" applyFill="1" applyBorder="1" applyAlignment="1">
      <alignment horizontal="center" vertical="center"/>
    </xf>
    <xf numFmtId="179" fontId="5" fillId="2" borderId="23" xfId="0" applyNumberFormat="1" applyFont="1" applyFill="1" applyBorder="1" applyAlignment="1">
      <alignment horizontal="center" vertical="center"/>
    </xf>
    <xf numFmtId="179" fontId="5" fillId="2" borderId="7" xfId="0" applyNumberFormat="1" applyFont="1" applyFill="1" applyBorder="1" applyAlignment="1">
      <alignment horizontal="center" vertical="center"/>
    </xf>
    <xf numFmtId="179" fontId="5" fillId="2" borderId="24" xfId="0" applyNumberFormat="1" applyFont="1" applyFill="1" applyBorder="1" applyAlignment="1">
      <alignment horizontal="center" vertical="center"/>
    </xf>
    <xf numFmtId="179" fontId="5" fillId="2" borderId="20" xfId="0" applyNumberFormat="1" applyFont="1" applyFill="1" applyBorder="1" applyAlignment="1">
      <alignment horizontal="center" vertical="center"/>
    </xf>
    <xf numFmtId="179" fontId="5" fillId="2" borderId="25" xfId="0" applyNumberFormat="1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27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26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178" fontId="13" fillId="4" borderId="0" xfId="0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 vertical="distributed"/>
    </xf>
    <xf numFmtId="0" fontId="1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kingsoft/WPS%20Cloud%20Files/userdata/qing/filecache/lrq&#30340;&#20113;&#25991;&#26723;/&#22242;&#38431;&#25991;&#26723;/005&#24635;&#24211;&#24211;&#25151;-&#65288;&#29579;&#65289;&#26446;&#29577;&#24503;/&#38738;&#28023;&#38055;&#28070;%20%202019&#24037;&#36164;&#34920;&#27169;&#26495;%20&#33258;&#21160;&#35745;&#31639;&#20010;&#20154;&#25152;&#24471;&#31246;&#65288;&#21547;&#19987;&#39033;&#25187;&#38500;&#65289;--&#20462;&#25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年工资表模板（带公式）"/>
      <sheetName val="当月个税预扣预缴统计表"/>
      <sheetName val="个税预扣税率表"/>
      <sheetName val="社保公积金计算表"/>
    </sheetNames>
    <sheetDataSet>
      <sheetData sheetId="0">
        <row r="2">
          <cell r="B2" t="str">
            <v>青海钧润建设工程有限公司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topLeftCell="A7" zoomScale="85" zoomScaleNormal="85" workbookViewId="0">
      <selection activeCell="B33" sqref="B33:P33"/>
    </sheetView>
  </sheetViews>
  <sheetFormatPr defaultColWidth="9" defaultRowHeight="14.4"/>
  <cols>
    <col min="1" max="1" width="5.21875" customWidth="1"/>
    <col min="4" max="4" width="11" customWidth="1"/>
    <col min="10" max="10" width="12" customWidth="1"/>
    <col min="11" max="11" width="11.77734375" customWidth="1"/>
    <col min="12" max="12" width="22.21875" customWidth="1"/>
    <col min="13" max="13" width="10.77734375" customWidth="1"/>
    <col min="14" max="14" width="12.6640625" customWidth="1"/>
    <col min="17" max="17" width="16.21875" customWidth="1"/>
    <col min="18" max="18" width="13.44140625" customWidth="1"/>
    <col min="21" max="21" width="7.109375" customWidth="1"/>
    <col min="22" max="23" width="11.109375" customWidth="1"/>
    <col min="24" max="24" width="11.77734375" customWidth="1"/>
  </cols>
  <sheetData>
    <row r="1" spans="1:24" ht="33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 spans="1:24" ht="18" customHeight="1">
      <c r="A2" s="57" t="s">
        <v>1</v>
      </c>
      <c r="B2" s="57"/>
      <c r="C2" s="58" t="str">
        <f>'[1]2019年工资表模板（带公式）'!B2</f>
        <v>青海钧润建设工程有限公司</v>
      </c>
      <c r="D2" s="58"/>
      <c r="E2" s="58"/>
      <c r="F2" s="3"/>
      <c r="G2" s="3"/>
      <c r="H2" s="3"/>
      <c r="I2" s="3"/>
      <c r="J2" s="3"/>
      <c r="K2" s="3" t="s">
        <v>2</v>
      </c>
      <c r="L2" s="3">
        <v>2019</v>
      </c>
      <c r="M2" s="3"/>
      <c r="N2" s="3" t="s">
        <v>3</v>
      </c>
      <c r="O2" s="38">
        <v>1</v>
      </c>
      <c r="P2" s="3"/>
      <c r="Q2" s="3"/>
      <c r="R2" s="3"/>
      <c r="S2" s="3"/>
      <c r="T2" s="42" t="s">
        <v>4</v>
      </c>
      <c r="U2" s="59">
        <f ca="1">NOW()</f>
        <v>43557.55847974537</v>
      </c>
      <c r="V2" s="59"/>
      <c r="W2" s="43" t="s">
        <v>5</v>
      </c>
      <c r="X2" s="3"/>
    </row>
    <row r="3" spans="1:24" ht="19.95" customHeight="1">
      <c r="A3" s="60" t="s">
        <v>6</v>
      </c>
      <c r="B3" s="60" t="s">
        <v>7</v>
      </c>
      <c r="C3" s="60" t="s">
        <v>8</v>
      </c>
      <c r="D3" s="60" t="s">
        <v>9</v>
      </c>
      <c r="E3" s="60" t="s">
        <v>10</v>
      </c>
      <c r="F3" s="60" t="s">
        <v>11</v>
      </c>
      <c r="G3" s="60"/>
      <c r="H3" s="60" t="s">
        <v>12</v>
      </c>
      <c r="I3" s="60"/>
      <c r="J3" s="60" t="s">
        <v>13</v>
      </c>
      <c r="K3" s="60"/>
      <c r="L3" s="60" t="s">
        <v>14</v>
      </c>
      <c r="M3" s="60"/>
      <c r="N3" s="60" t="s">
        <v>15</v>
      </c>
      <c r="O3" s="60"/>
      <c r="P3" s="60" t="s">
        <v>16</v>
      </c>
      <c r="Q3" s="60"/>
      <c r="R3" s="60" t="s">
        <v>17</v>
      </c>
      <c r="S3" s="60"/>
      <c r="T3" s="60"/>
      <c r="U3" s="60"/>
      <c r="V3" s="60" t="s">
        <v>18</v>
      </c>
      <c r="W3" s="60" t="s">
        <v>19</v>
      </c>
      <c r="X3" s="60" t="s">
        <v>20</v>
      </c>
    </row>
    <row r="4" spans="1:24" ht="19.95" customHeight="1">
      <c r="A4" s="69"/>
      <c r="B4" s="69"/>
      <c r="C4" s="69"/>
      <c r="D4" s="69"/>
      <c r="E4" s="69"/>
      <c r="F4" s="4" t="s">
        <v>21</v>
      </c>
      <c r="G4" s="4" t="s">
        <v>22</v>
      </c>
      <c r="H4" s="4" t="s">
        <v>21</v>
      </c>
      <c r="I4" s="4" t="s">
        <v>22</v>
      </c>
      <c r="J4" s="4" t="s">
        <v>21</v>
      </c>
      <c r="K4" s="4" t="s">
        <v>22</v>
      </c>
      <c r="L4" s="4" t="s">
        <v>21</v>
      </c>
      <c r="M4" s="4" t="s">
        <v>22</v>
      </c>
      <c r="N4" s="4" t="s">
        <v>21</v>
      </c>
      <c r="O4" s="4" t="s">
        <v>22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13</v>
      </c>
      <c r="U4" s="44" t="s">
        <v>25</v>
      </c>
      <c r="V4" s="69"/>
      <c r="W4" s="69"/>
      <c r="X4" s="69"/>
    </row>
    <row r="5" spans="1:24" ht="21" customHeight="1">
      <c r="A5" s="5" t="s">
        <v>26</v>
      </c>
      <c r="B5" s="6" t="s">
        <v>27</v>
      </c>
      <c r="C5" s="7">
        <v>3500</v>
      </c>
      <c r="D5" s="8">
        <v>3827</v>
      </c>
      <c r="E5" s="9">
        <v>3827</v>
      </c>
      <c r="F5" s="10">
        <f>ROUNDUP(D5*8%,1)</f>
        <v>306.20000000000005</v>
      </c>
      <c r="G5" s="10">
        <f>ROUNDUP(D5*20%,1)</f>
        <v>765.4</v>
      </c>
      <c r="H5" s="10">
        <f>ROUNDUP(D5*2%,1)</f>
        <v>76.599999999999994</v>
      </c>
      <c r="I5" s="10">
        <f>ROUNDUP(D5*6%,1)</f>
        <v>229.7</v>
      </c>
      <c r="J5" s="10">
        <f>ROUNDUP(D5*0.5%,1)</f>
        <v>19.200000000000003</v>
      </c>
      <c r="K5" s="10">
        <f>ROUNDUP(D5*0.5%,1)</f>
        <v>19.200000000000003</v>
      </c>
      <c r="L5" s="10">
        <v>0</v>
      </c>
      <c r="M5" s="10">
        <f>ROUNDUP(D5*0.2%,1)</f>
        <v>7.6999999999999993</v>
      </c>
      <c r="N5" s="10">
        <v>0</v>
      </c>
      <c r="O5" s="10">
        <f>ROUNDUP(D5*1%,1)</f>
        <v>38.300000000000004</v>
      </c>
      <c r="P5" s="10">
        <f>E5*5%</f>
        <v>191.35000000000002</v>
      </c>
      <c r="Q5" s="10">
        <f>E5*5%</f>
        <v>191.35000000000002</v>
      </c>
      <c r="R5" s="45">
        <f>F5</f>
        <v>306.20000000000005</v>
      </c>
      <c r="S5" s="45">
        <f>H5</f>
        <v>76.599999999999994</v>
      </c>
      <c r="T5" s="45">
        <f>J5</f>
        <v>19.200000000000003</v>
      </c>
      <c r="U5" s="45">
        <f>J5+H5+F5</f>
        <v>402.00000000000006</v>
      </c>
      <c r="V5" s="45">
        <f>P5</f>
        <v>191.35000000000002</v>
      </c>
      <c r="W5" s="45">
        <v>1050</v>
      </c>
      <c r="X5" s="46">
        <v>700</v>
      </c>
    </row>
    <row r="6" spans="1:24" ht="21" customHeight="1">
      <c r="A6" s="11" t="s">
        <v>28</v>
      </c>
      <c r="B6" s="12" t="s">
        <v>29</v>
      </c>
      <c r="C6" s="13">
        <v>5000</v>
      </c>
      <c r="D6" s="14">
        <f>IF(C6&gt;19135,19135,IF(C6&lt;6378.33,6378.33,C6))</f>
        <v>6378.33</v>
      </c>
      <c r="E6" s="15">
        <f>IF(C6&gt;19135,19135,IF(C6&lt;6378.33,6378.33,C6))</f>
        <v>6378.33</v>
      </c>
      <c r="F6" s="16">
        <f>ROUNDUP(D6*8%,1)</f>
        <v>510.3</v>
      </c>
      <c r="G6" s="16">
        <f>ROUNDUP(D6*20%,1)</f>
        <v>1275.6999999999998</v>
      </c>
      <c r="H6" s="16">
        <f>ROUNDUP(D6*2%,1)</f>
        <v>127.6</v>
      </c>
      <c r="I6" s="10">
        <f>ROUNDUP(D6*6%,1)</f>
        <v>382.70000000000005</v>
      </c>
      <c r="J6" s="16">
        <f>ROUNDUP(D6*0.5%,1)</f>
        <v>31.900000000000002</v>
      </c>
      <c r="K6" s="16">
        <f>ROUNDUP(D6*0.5%,1)</f>
        <v>31.900000000000002</v>
      </c>
      <c r="L6" s="16">
        <v>0</v>
      </c>
      <c r="M6" s="16">
        <f>ROUNDUP(D6*0.2%,1)</f>
        <v>12.799999999999999</v>
      </c>
      <c r="N6" s="16">
        <v>0</v>
      </c>
      <c r="O6" s="16">
        <f>ROUNDUP(D6*1%,1)</f>
        <v>63.800000000000004</v>
      </c>
      <c r="P6" s="16">
        <f>E6*5%</f>
        <v>318.91650000000004</v>
      </c>
      <c r="Q6" s="16">
        <f>E6*5%</f>
        <v>318.91650000000004</v>
      </c>
      <c r="R6" s="47">
        <f>F6</f>
        <v>510.3</v>
      </c>
      <c r="S6" s="47">
        <f>H6</f>
        <v>127.6</v>
      </c>
      <c r="T6" s="47">
        <f>J6</f>
        <v>31.900000000000002</v>
      </c>
      <c r="U6" s="47">
        <f>F6+H6+J6</f>
        <v>669.8</v>
      </c>
      <c r="V6" s="47">
        <f>P6</f>
        <v>318.91650000000004</v>
      </c>
      <c r="W6" s="47">
        <v>2100</v>
      </c>
      <c r="X6" s="48">
        <v>1400</v>
      </c>
    </row>
    <row r="7" spans="1:24" ht="21" customHeight="1">
      <c r="A7" s="11" t="s">
        <v>30</v>
      </c>
      <c r="B7" s="12" t="s">
        <v>31</v>
      </c>
      <c r="C7" s="13">
        <v>20000</v>
      </c>
      <c r="D7" s="14">
        <f>IF(C7&gt;19135,19135,IF(C7&lt;6378.33,6378.33,C7))</f>
        <v>19135</v>
      </c>
      <c r="E7" s="15">
        <f>IF(C7&gt;19135,19135,IF(C7&lt;6378.33,6378.33,C7))</f>
        <v>19135</v>
      </c>
      <c r="F7" s="16">
        <f>ROUNDUP(D7*8%,1)</f>
        <v>1530.8</v>
      </c>
      <c r="G7" s="16">
        <f>ROUNDUP(D7*20%,1)</f>
        <v>3827</v>
      </c>
      <c r="H7" s="16">
        <f>ROUNDUP(D7*2%,1)</f>
        <v>382.7</v>
      </c>
      <c r="I7" s="10">
        <f>ROUNDUP(D7*6%,1)</f>
        <v>1148.0999999999999</v>
      </c>
      <c r="J7" s="16">
        <f>ROUNDUP(D7*0.5%,1)</f>
        <v>95.699999999999989</v>
      </c>
      <c r="K7" s="16">
        <f>ROUNDUP(D7*0.5%,1)</f>
        <v>95.699999999999989</v>
      </c>
      <c r="L7" s="16">
        <v>0</v>
      </c>
      <c r="M7" s="16">
        <f>ROUNDUP(D7*0.2%,1)</f>
        <v>38.300000000000004</v>
      </c>
      <c r="N7" s="16">
        <v>0</v>
      </c>
      <c r="O7" s="16">
        <f>ROUNDUP(D7*1%,1)</f>
        <v>191.4</v>
      </c>
      <c r="P7" s="16">
        <f>E7*5%</f>
        <v>956.75</v>
      </c>
      <c r="Q7" s="16">
        <f>E7*5%</f>
        <v>956.75</v>
      </c>
      <c r="R7" s="47">
        <f>F7</f>
        <v>1530.8</v>
      </c>
      <c r="S7" s="47">
        <f>H7</f>
        <v>382.7</v>
      </c>
      <c r="T7" s="47">
        <f>J7</f>
        <v>95.699999999999989</v>
      </c>
      <c r="U7" s="47">
        <f>F7+H7+J7</f>
        <v>2009.2</v>
      </c>
      <c r="V7" s="47">
        <f>P7</f>
        <v>956.75</v>
      </c>
      <c r="W7" s="47">
        <v>2101</v>
      </c>
      <c r="X7" s="48">
        <v>1401</v>
      </c>
    </row>
    <row r="8" spans="1:24" ht="21" customHeight="1">
      <c r="A8" s="11"/>
      <c r="B8" s="12"/>
      <c r="C8" s="13"/>
      <c r="D8" s="14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47"/>
      <c r="S8" s="47"/>
      <c r="T8" s="47"/>
      <c r="U8" s="47"/>
      <c r="V8" s="47"/>
      <c r="W8" s="47"/>
      <c r="X8" s="48"/>
    </row>
    <row r="9" spans="1:24" ht="21" customHeight="1">
      <c r="A9" s="11"/>
      <c r="B9" s="12"/>
      <c r="C9" s="13"/>
      <c r="D9" s="14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47"/>
      <c r="S9" s="47"/>
      <c r="T9" s="47"/>
      <c r="U9" s="47"/>
      <c r="V9" s="47"/>
      <c r="W9" s="47"/>
      <c r="X9" s="48"/>
    </row>
    <row r="10" spans="1:24" ht="21" customHeight="1">
      <c r="A10" s="11"/>
      <c r="B10" s="12"/>
      <c r="C10" s="13"/>
      <c r="D10" s="14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47"/>
      <c r="S10" s="47"/>
      <c r="T10" s="47"/>
      <c r="U10" s="47"/>
      <c r="V10" s="47"/>
      <c r="W10" s="47"/>
      <c r="X10" s="48"/>
    </row>
    <row r="11" spans="1:24" ht="21" customHeight="1">
      <c r="A11" s="11"/>
      <c r="B11" s="12"/>
      <c r="C11" s="13"/>
      <c r="D11" s="14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47"/>
      <c r="S11" s="47"/>
      <c r="T11" s="47"/>
      <c r="U11" s="47"/>
      <c r="V11" s="47"/>
      <c r="W11" s="47"/>
      <c r="X11" s="48"/>
    </row>
    <row r="12" spans="1:24" ht="21" customHeight="1">
      <c r="A12" s="11"/>
      <c r="B12" s="12"/>
      <c r="C12" s="17"/>
      <c r="D12" s="14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47"/>
      <c r="S12" s="47"/>
      <c r="T12" s="47"/>
      <c r="U12" s="47"/>
      <c r="V12" s="47"/>
      <c r="W12" s="47"/>
      <c r="X12" s="48"/>
    </row>
    <row r="13" spans="1:24" ht="21" customHeight="1">
      <c r="A13" s="61" t="s">
        <v>32</v>
      </c>
      <c r="B13" s="61"/>
      <c r="C13" s="18">
        <f t="shared" ref="C13:X13" si="0">SUM(C5:C12)</f>
        <v>28500</v>
      </c>
      <c r="D13" s="19">
        <f t="shared" si="0"/>
        <v>29340.33</v>
      </c>
      <c r="E13" s="20">
        <f t="shared" si="0"/>
        <v>29340.33</v>
      </c>
      <c r="F13" s="21">
        <f t="shared" si="0"/>
        <v>2347.3000000000002</v>
      </c>
      <c r="G13" s="21">
        <f t="shared" si="0"/>
        <v>5868.1</v>
      </c>
      <c r="H13" s="21">
        <f t="shared" si="0"/>
        <v>586.9</v>
      </c>
      <c r="I13" s="21">
        <f t="shared" si="0"/>
        <v>1760.5</v>
      </c>
      <c r="J13" s="21">
        <f t="shared" si="0"/>
        <v>146.80000000000001</v>
      </c>
      <c r="K13" s="21">
        <f t="shared" si="0"/>
        <v>146.80000000000001</v>
      </c>
      <c r="L13" s="21">
        <f t="shared" si="0"/>
        <v>0</v>
      </c>
      <c r="M13" s="21">
        <f t="shared" si="0"/>
        <v>58.800000000000004</v>
      </c>
      <c r="N13" s="21">
        <f t="shared" si="0"/>
        <v>0</v>
      </c>
      <c r="O13" s="21">
        <f t="shared" si="0"/>
        <v>293.5</v>
      </c>
      <c r="P13" s="21">
        <f t="shared" si="0"/>
        <v>1467.0165000000002</v>
      </c>
      <c r="Q13" s="21">
        <f t="shared" si="0"/>
        <v>1467.0165000000002</v>
      </c>
      <c r="R13" s="49">
        <f t="shared" si="0"/>
        <v>2347.3000000000002</v>
      </c>
      <c r="S13" s="49">
        <f t="shared" si="0"/>
        <v>586.9</v>
      </c>
      <c r="T13" s="49">
        <f t="shared" si="0"/>
        <v>146.80000000000001</v>
      </c>
      <c r="U13" s="49">
        <f t="shared" si="0"/>
        <v>3081</v>
      </c>
      <c r="V13" s="49">
        <f t="shared" si="0"/>
        <v>1467.0165000000002</v>
      </c>
      <c r="W13" s="49">
        <f t="shared" si="0"/>
        <v>5251</v>
      </c>
      <c r="X13" s="50">
        <f t="shared" si="0"/>
        <v>3501</v>
      </c>
    </row>
    <row r="14" spans="1:24" ht="21" customHeight="1">
      <c r="A14" s="22"/>
      <c r="B14" s="23" t="s">
        <v>33</v>
      </c>
      <c r="C14" s="24"/>
      <c r="D14" s="24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3" t="s">
        <v>34</v>
      </c>
      <c r="Q14" s="24"/>
      <c r="R14" s="24"/>
      <c r="S14" s="24"/>
      <c r="T14" s="24"/>
      <c r="U14" s="24"/>
      <c r="V14" s="24"/>
      <c r="W14" s="23" t="s">
        <v>35</v>
      </c>
      <c r="X14" s="24"/>
    </row>
    <row r="15" spans="1:24" ht="21" customHeight="1">
      <c r="A15" s="25" t="s">
        <v>36</v>
      </c>
      <c r="B15" s="26"/>
      <c r="C15" s="26"/>
      <c r="D15" s="26"/>
      <c r="E15" s="26"/>
      <c r="F15" s="26"/>
      <c r="G15" s="26"/>
      <c r="H15" s="26"/>
      <c r="I15" s="26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>
      <c r="A16" s="62" t="s">
        <v>37</v>
      </c>
      <c r="B16" s="63"/>
      <c r="C16" s="63"/>
      <c r="D16" s="63"/>
      <c r="E16" s="63"/>
      <c r="F16" s="63"/>
      <c r="G16" s="63"/>
      <c r="H16" s="63"/>
      <c r="I16" s="64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>
      <c r="A17" s="62" t="s">
        <v>38</v>
      </c>
      <c r="B17" s="63"/>
      <c r="C17" s="63"/>
      <c r="D17" s="63"/>
      <c r="E17" s="63"/>
      <c r="F17" s="63"/>
      <c r="G17" s="64"/>
      <c r="H17" s="26"/>
      <c r="I17" s="26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>
      <c r="A18" s="62" t="s">
        <v>39</v>
      </c>
      <c r="B18" s="63"/>
      <c r="C18" s="63"/>
      <c r="D18" s="63"/>
      <c r="E18" s="63"/>
      <c r="F18" s="63"/>
      <c r="G18" s="63"/>
      <c r="H18" s="63"/>
      <c r="I18" s="6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>
      <c r="A19" s="26"/>
      <c r="B19" s="27"/>
      <c r="C19" s="27"/>
      <c r="D19" s="27"/>
      <c r="E19" s="27"/>
      <c r="F19" s="27"/>
      <c r="G19" s="27"/>
      <c r="H19" s="27"/>
      <c r="I19" s="27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39"/>
      <c r="W19" s="39"/>
      <c r="X19" s="39"/>
    </row>
    <row r="20" spans="1:24">
      <c r="A20" s="28"/>
      <c r="B20" s="70" t="s">
        <v>40</v>
      </c>
      <c r="C20" s="29"/>
      <c r="D20" s="30"/>
      <c r="E20" s="30" t="s">
        <v>41</v>
      </c>
      <c r="F20" s="30"/>
      <c r="G20" s="30"/>
      <c r="H20" s="30"/>
      <c r="I20" s="30"/>
      <c r="J20" s="41"/>
      <c r="K20" s="41"/>
      <c r="L20" s="30"/>
      <c r="M20" s="30"/>
      <c r="N20" s="30"/>
      <c r="O20" s="30" t="s">
        <v>42</v>
      </c>
      <c r="P20" s="41"/>
      <c r="Q20" s="41"/>
      <c r="R20" s="41"/>
      <c r="S20" s="41"/>
      <c r="T20" s="41"/>
      <c r="U20" s="51"/>
      <c r="V20" s="52"/>
      <c r="W20" s="52"/>
      <c r="X20" s="52"/>
    </row>
    <row r="21" spans="1:24" s="1" customFormat="1" ht="16.95" customHeight="1">
      <c r="B21" s="71"/>
      <c r="C21" s="31" t="s">
        <v>43</v>
      </c>
      <c r="D21" s="74" t="s">
        <v>69</v>
      </c>
      <c r="E21" s="65"/>
      <c r="F21" s="65"/>
      <c r="G21" s="65"/>
      <c r="H21" s="65"/>
      <c r="I21" s="65"/>
      <c r="J21" s="65"/>
      <c r="K21" s="65"/>
      <c r="L21" s="65"/>
      <c r="N21" s="74" t="s">
        <v>70</v>
      </c>
      <c r="O21" s="65"/>
      <c r="P21" s="74" t="s">
        <v>71</v>
      </c>
      <c r="Q21" s="65"/>
      <c r="R21" s="65"/>
      <c r="S21" s="65"/>
      <c r="T21" s="65"/>
      <c r="U21" s="53"/>
    </row>
    <row r="22" spans="1:24" s="1" customFormat="1" ht="18" customHeight="1">
      <c r="B22" s="71"/>
      <c r="C22" s="31"/>
      <c r="D22" s="66"/>
      <c r="E22" s="66"/>
      <c r="F22" s="66"/>
      <c r="G22" s="66"/>
      <c r="H22" s="66"/>
      <c r="I22" s="66"/>
      <c r="J22" s="66"/>
      <c r="K22" s="66"/>
      <c r="L22" s="66"/>
      <c r="O22" s="28"/>
      <c r="P22" s="65"/>
      <c r="Q22" s="65"/>
      <c r="R22" s="65"/>
      <c r="S22" s="65"/>
      <c r="T22" s="65"/>
      <c r="U22" s="53"/>
    </row>
    <row r="23" spans="1:24" s="1" customFormat="1" ht="12">
      <c r="B23" s="71"/>
      <c r="C23" s="31" t="s">
        <v>43</v>
      </c>
      <c r="D23" s="65" t="s">
        <v>44</v>
      </c>
      <c r="E23" s="65"/>
      <c r="F23" s="65"/>
      <c r="G23" s="65"/>
      <c r="H23" s="65"/>
      <c r="I23" s="65"/>
      <c r="J23" s="65"/>
      <c r="K23" s="65"/>
      <c r="L23" s="65"/>
      <c r="N23" s="66" t="s">
        <v>45</v>
      </c>
      <c r="O23" s="66"/>
      <c r="P23" s="65" t="s">
        <v>46</v>
      </c>
      <c r="Q23" s="65"/>
      <c r="R23" s="65"/>
      <c r="S23" s="65"/>
      <c r="T23" s="65"/>
      <c r="U23" s="53"/>
    </row>
    <row r="24" spans="1:24" s="1" customFormat="1" ht="12">
      <c r="B24" s="71"/>
      <c r="C24" s="31"/>
      <c r="D24" s="66"/>
      <c r="E24" s="66"/>
      <c r="F24" s="66"/>
      <c r="G24" s="66"/>
      <c r="H24" s="66"/>
      <c r="I24" s="66"/>
      <c r="J24" s="66"/>
      <c r="K24" s="66"/>
      <c r="L24" s="66"/>
      <c r="N24" s="66"/>
      <c r="O24" s="66"/>
      <c r="P24" s="65"/>
      <c r="Q24" s="65"/>
      <c r="R24" s="65"/>
      <c r="S24" s="65"/>
      <c r="T24" s="65"/>
      <c r="U24" s="53"/>
    </row>
    <row r="25" spans="1:24" s="1" customFormat="1" ht="12">
      <c r="B25" s="71"/>
      <c r="C25" s="31"/>
      <c r="D25" s="66"/>
      <c r="E25" s="66"/>
      <c r="F25" s="66"/>
      <c r="G25" s="66"/>
      <c r="H25" s="66"/>
      <c r="I25" s="66"/>
      <c r="J25" s="66"/>
      <c r="K25" s="66"/>
      <c r="L25" s="66"/>
      <c r="N25" s="66"/>
      <c r="O25" s="66"/>
      <c r="P25" s="65"/>
      <c r="Q25" s="65"/>
      <c r="R25" s="65"/>
      <c r="S25" s="65"/>
      <c r="T25" s="65"/>
      <c r="U25" s="53"/>
    </row>
    <row r="26" spans="1:24" s="1" customFormat="1" ht="12">
      <c r="B26" s="71"/>
      <c r="C26" s="31" t="s">
        <v>43</v>
      </c>
      <c r="D26" s="65" t="s">
        <v>47</v>
      </c>
      <c r="E26" s="65"/>
      <c r="F26" s="65"/>
      <c r="G26" s="65"/>
      <c r="H26" s="65"/>
      <c r="I26" s="65"/>
      <c r="J26" s="65"/>
      <c r="K26" s="65"/>
      <c r="L26" s="65"/>
      <c r="N26" s="1" t="s">
        <v>45</v>
      </c>
      <c r="P26" s="1" t="s">
        <v>48</v>
      </c>
      <c r="U26" s="53"/>
    </row>
    <row r="27" spans="1:24" s="1" customFormat="1" ht="12">
      <c r="B27" s="71"/>
      <c r="C27" s="31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54"/>
    </row>
    <row r="28" spans="1:24" s="1" customFormat="1" ht="12">
      <c r="B28" s="72"/>
      <c r="C28" s="33" t="s">
        <v>49</v>
      </c>
      <c r="D28" s="34"/>
      <c r="E28" s="67" t="s">
        <v>50</v>
      </c>
      <c r="F28" s="67"/>
      <c r="G28" s="67"/>
      <c r="H28" s="34"/>
      <c r="I28" s="1" t="s">
        <v>51</v>
      </c>
      <c r="K28" s="66" t="s">
        <v>52</v>
      </c>
      <c r="L28" s="66"/>
      <c r="M28" s="66"/>
      <c r="N28" s="34"/>
      <c r="O28" s="34"/>
      <c r="P28" s="34"/>
      <c r="Q28" s="34"/>
      <c r="R28" s="34"/>
      <c r="S28" s="34"/>
      <c r="T28" s="34"/>
      <c r="U28" s="55"/>
    </row>
    <row r="29" spans="1:24" s="1" customFormat="1" ht="12">
      <c r="B29" s="72"/>
      <c r="C29" s="31" t="s">
        <v>53</v>
      </c>
      <c r="E29" s="66" t="s">
        <v>54</v>
      </c>
      <c r="F29" s="66"/>
      <c r="G29" s="66"/>
      <c r="I29" s="1" t="s">
        <v>55</v>
      </c>
      <c r="K29" s="66" t="s">
        <v>52</v>
      </c>
      <c r="L29" s="66"/>
      <c r="M29" s="66"/>
      <c r="P29" s="32" t="s">
        <v>56</v>
      </c>
      <c r="Q29" s="32"/>
      <c r="R29" s="32" t="s">
        <v>57</v>
      </c>
      <c r="S29" s="32"/>
      <c r="T29" s="32"/>
      <c r="U29" s="32"/>
    </row>
    <row r="30" spans="1:24" s="1" customFormat="1" ht="12">
      <c r="B30" s="72"/>
      <c r="C30" s="31" t="s">
        <v>58</v>
      </c>
      <c r="E30" s="66" t="s">
        <v>59</v>
      </c>
      <c r="F30" s="66"/>
      <c r="G30" s="66"/>
      <c r="I30" s="1" t="s">
        <v>60</v>
      </c>
      <c r="K30" s="66" t="s">
        <v>61</v>
      </c>
      <c r="L30" s="66"/>
      <c r="M30" s="66"/>
      <c r="N30" s="1" t="s">
        <v>62</v>
      </c>
      <c r="P30" s="32" t="s">
        <v>63</v>
      </c>
      <c r="Q30" s="32"/>
      <c r="R30" s="32" t="s">
        <v>57</v>
      </c>
      <c r="S30" s="32"/>
      <c r="T30" s="32"/>
      <c r="U30" s="53"/>
    </row>
    <row r="31" spans="1:24" s="1" customFormat="1" ht="12">
      <c r="B31" s="72"/>
      <c r="C31" s="31" t="s">
        <v>64</v>
      </c>
      <c r="E31" s="66" t="s">
        <v>65</v>
      </c>
      <c r="F31" s="66"/>
      <c r="G31" s="66"/>
      <c r="I31" s="1" t="s">
        <v>66</v>
      </c>
      <c r="K31" s="75" t="s">
        <v>72</v>
      </c>
      <c r="L31" s="66"/>
      <c r="M31" s="66"/>
      <c r="N31" s="1" t="s">
        <v>62</v>
      </c>
      <c r="U31" s="53"/>
    </row>
    <row r="32" spans="1:24" s="1" customFormat="1" ht="12">
      <c r="B32" s="73"/>
      <c r="C32" s="3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54"/>
    </row>
    <row r="33" spans="1:16" s="1" customFormat="1" ht="16.95" customHeight="1">
      <c r="A33" s="37" t="s">
        <v>67</v>
      </c>
      <c r="B33" s="68" t="s">
        <v>68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 spans="1:16" s="1" customFormat="1" ht="12"/>
    <row r="35" spans="1:16" s="1" customFormat="1" ht="12"/>
    <row r="36" spans="1:16" s="1" customFormat="1" ht="12"/>
    <row r="37" spans="1:16" s="1" customFormat="1" ht="12"/>
    <row r="38" spans="1:16" s="1" customFormat="1" ht="12"/>
    <row r="39" spans="1:16" s="1" customFormat="1" ht="12"/>
    <row r="40" spans="1:16" s="1" customFormat="1" ht="12"/>
    <row r="41" spans="1:16" s="1" customFormat="1" ht="12"/>
    <row r="42" spans="1:16" s="1" customFormat="1" ht="12"/>
    <row r="43" spans="1:16" s="1" customFormat="1" ht="12"/>
    <row r="44" spans="1:16" s="1" customFormat="1" ht="12"/>
    <row r="45" spans="1:16" s="1" customFormat="1" ht="12"/>
    <row r="46" spans="1:16" s="1" customFormat="1" ht="12"/>
    <row r="47" spans="1:16" s="1" customFormat="1" ht="12"/>
    <row r="48" spans="1:16" s="1" customFormat="1" ht="12"/>
    <row r="49" s="1" customFormat="1" ht="12"/>
    <row r="50" s="1" customFormat="1" ht="12"/>
    <row r="51" s="1" customFormat="1" ht="12"/>
    <row r="52" s="1" customFormat="1" ht="12"/>
    <row r="53" s="1" customFormat="1" ht="12"/>
    <row r="54" s="1" customFormat="1" ht="12"/>
    <row r="55" s="1" customFormat="1" ht="12"/>
    <row r="56" s="1" customFormat="1" ht="12"/>
    <row r="57" s="2" customFormat="1"/>
    <row r="58" s="2" customFormat="1"/>
    <row r="59" s="2" customFormat="1"/>
    <row r="60" s="2" customFormat="1"/>
    <row r="61" s="2" customFormat="1"/>
  </sheetData>
  <mergeCells count="48">
    <mergeCell ref="V3:V4"/>
    <mergeCell ref="W3:W4"/>
    <mergeCell ref="X3:X4"/>
    <mergeCell ref="E30:G30"/>
    <mergeCell ref="K30:M30"/>
    <mergeCell ref="E31:G31"/>
    <mergeCell ref="K31:M31"/>
    <mergeCell ref="B33:P33"/>
    <mergeCell ref="B20:B32"/>
    <mergeCell ref="D26:L26"/>
    <mergeCell ref="E28:G28"/>
    <mergeCell ref="K28:M28"/>
    <mergeCell ref="E29:G29"/>
    <mergeCell ref="K29:M29"/>
    <mergeCell ref="D24:L24"/>
    <mergeCell ref="N24:O24"/>
    <mergeCell ref="P24:T24"/>
    <mergeCell ref="D25:L25"/>
    <mergeCell ref="N25:O25"/>
    <mergeCell ref="P25:T25"/>
    <mergeCell ref="N21:O21"/>
    <mergeCell ref="P21:T21"/>
    <mergeCell ref="D22:L22"/>
    <mergeCell ref="P22:T22"/>
    <mergeCell ref="D23:L23"/>
    <mergeCell ref="N23:O23"/>
    <mergeCell ref="P23:T23"/>
    <mergeCell ref="A13:B13"/>
    <mergeCell ref="A16:I16"/>
    <mergeCell ref="A17:G17"/>
    <mergeCell ref="A18:I18"/>
    <mergeCell ref="D21:L21"/>
    <mergeCell ref="A1:X1"/>
    <mergeCell ref="A2:B2"/>
    <mergeCell ref="C2:E2"/>
    <mergeCell ref="U2:V2"/>
    <mergeCell ref="F3:G3"/>
    <mergeCell ref="H3:I3"/>
    <mergeCell ref="J3:K3"/>
    <mergeCell ref="L3:M3"/>
    <mergeCell ref="N3:O3"/>
    <mergeCell ref="P3:Q3"/>
    <mergeCell ref="R3:U3"/>
    <mergeCell ref="A3:A4"/>
    <mergeCell ref="B3:B4"/>
    <mergeCell ref="C3:C4"/>
    <mergeCell ref="D3:D4"/>
    <mergeCell ref="E3:E4"/>
  </mergeCells>
  <phoneticPr fontId="7" type="noConversion"/>
  <pageMargins left="0.75" right="0.75" top="1" bottom="1" header="0.5" footer="0.5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28445</cp:lastModifiedBy>
  <dcterms:created xsi:type="dcterms:W3CDTF">2019-04-01T06:58:00Z</dcterms:created>
  <dcterms:modified xsi:type="dcterms:W3CDTF">2019-04-02T05:24:13Z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