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Desktop\project\"/>
    </mc:Choice>
  </mc:AlternateContent>
  <xr:revisionPtr revIDLastSave="0" documentId="8_{2F15187A-71DF-4528-9A4C-5B0044CF0617}" xr6:coauthVersionLast="47" xr6:coauthVersionMax="47" xr10:uidLastSave="{00000000-0000-0000-0000-000000000000}"/>
  <bookViews>
    <workbookView xWindow="-120" yWindow="-120" windowWidth="20730" windowHeight="11310" activeTab="1" xr2:uid="{3F5E8879-57A5-4AD2-A792-264E3257F560}"/>
  </bookViews>
  <sheets>
    <sheet name="الف دیتا ست اول" sheetId="1" r:id="rId1"/>
    <sheet name="الف دیتا ست دوم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L5" i="2"/>
  <c r="L9" i="2"/>
  <c r="L13" i="2"/>
  <c r="K3" i="2"/>
  <c r="K4" i="2"/>
  <c r="K5" i="2"/>
  <c r="K6" i="2"/>
  <c r="K7" i="2"/>
  <c r="K8" i="2"/>
  <c r="K9" i="2"/>
  <c r="K10" i="2"/>
  <c r="K11" i="2"/>
  <c r="K12" i="2"/>
  <c r="K13" i="2"/>
  <c r="K14" i="2"/>
  <c r="K2" i="2"/>
  <c r="J5" i="2"/>
  <c r="M5" i="2" s="1"/>
  <c r="J9" i="2"/>
  <c r="M9" i="2" s="1"/>
  <c r="J13" i="2"/>
  <c r="M13" i="2" s="1"/>
  <c r="I4" i="2"/>
  <c r="I5" i="2"/>
  <c r="I6" i="2"/>
  <c r="I7" i="2"/>
  <c r="I8" i="2"/>
  <c r="I9" i="2"/>
  <c r="I10" i="2"/>
  <c r="I11" i="2"/>
  <c r="I12" i="2"/>
  <c r="I13" i="2"/>
  <c r="I14" i="2"/>
  <c r="C3" i="2"/>
  <c r="L3" i="2" s="1"/>
  <c r="C4" i="2"/>
  <c r="L4" i="2" s="1"/>
  <c r="C5" i="2"/>
  <c r="C6" i="2"/>
  <c r="L6" i="2" s="1"/>
  <c r="C7" i="2"/>
  <c r="L7" i="2" s="1"/>
  <c r="C8" i="2"/>
  <c r="L8" i="2" s="1"/>
  <c r="C9" i="2"/>
  <c r="C10" i="2"/>
  <c r="L10" i="2" s="1"/>
  <c r="C11" i="2"/>
  <c r="L11" i="2" s="1"/>
  <c r="C12" i="2"/>
  <c r="L12" i="2" s="1"/>
  <c r="C13" i="2"/>
  <c r="C14" i="2"/>
  <c r="L14" i="2" s="1"/>
  <c r="C2" i="2"/>
  <c r="L2" i="2" s="1"/>
  <c r="C19" i="1"/>
  <c r="C20" i="1"/>
  <c r="E20" i="1" s="1"/>
  <c r="C21" i="1"/>
  <c r="E21" i="1" s="1"/>
  <c r="C22" i="1"/>
  <c r="E22" i="1" s="1"/>
  <c r="C23" i="1"/>
  <c r="E23" i="1" s="1"/>
  <c r="C24" i="1"/>
  <c r="C25" i="1"/>
  <c r="E25" i="1" s="1"/>
  <c r="C18" i="1"/>
  <c r="E18" i="1" s="1"/>
  <c r="F19" i="1"/>
  <c r="F20" i="1"/>
  <c r="F21" i="1"/>
  <c r="F22" i="1"/>
  <c r="F23" i="1"/>
  <c r="F24" i="1"/>
  <c r="F25" i="1"/>
  <c r="F18" i="1"/>
  <c r="B8" i="1"/>
  <c r="D19" i="1" s="1"/>
  <c r="G19" i="1" s="1"/>
  <c r="B9" i="1"/>
  <c r="B10" i="1"/>
  <c r="D21" i="1" s="1"/>
  <c r="G21" i="1" s="1"/>
  <c r="B11" i="1"/>
  <c r="D22" i="1" s="1"/>
  <c r="G22" i="1" s="1"/>
  <c r="B12" i="1"/>
  <c r="D23" i="1" s="1"/>
  <c r="G23" i="1" s="1"/>
  <c r="B13" i="1"/>
  <c r="D24" i="1" s="1"/>
  <c r="G24" i="1" s="1"/>
  <c r="B14" i="1"/>
  <c r="D25" i="1" s="1"/>
  <c r="G25" i="1" s="1"/>
  <c r="B7" i="1"/>
  <c r="D18" i="1" s="1"/>
  <c r="G18" i="1" s="1"/>
  <c r="E19" i="1"/>
  <c r="J12" i="2" l="1"/>
  <c r="M12" i="2" s="1"/>
  <c r="J8" i="2"/>
  <c r="M8" i="2" s="1"/>
  <c r="J4" i="2"/>
  <c r="M4" i="2" s="1"/>
  <c r="J11" i="2"/>
  <c r="M11" i="2" s="1"/>
  <c r="J7" i="2"/>
  <c r="M7" i="2" s="1"/>
  <c r="J3" i="2"/>
  <c r="M3" i="2" s="1"/>
  <c r="J14" i="2"/>
  <c r="M14" i="2" s="1"/>
  <c r="J10" i="2"/>
  <c r="M10" i="2" s="1"/>
  <c r="J6" i="2"/>
  <c r="M6" i="2" s="1"/>
  <c r="J2" i="2"/>
  <c r="M2" i="2" s="1"/>
  <c r="D20" i="1"/>
  <c r="G20" i="1" s="1"/>
  <c r="E24" i="1"/>
</calcChain>
</file>

<file path=xl/sharedStrings.xml><?xml version="1.0" encoding="utf-8"?>
<sst xmlns="http://schemas.openxmlformats.org/spreadsheetml/2006/main" count="28" uniqueCount="27">
  <si>
    <t>Suction pressure(psig)</t>
  </si>
  <si>
    <t>specific velocity</t>
  </si>
  <si>
    <t>(Zd - Zs) (ft)</t>
  </si>
  <si>
    <t>Flow rate (gpm)</t>
  </si>
  <si>
    <t>Flow Rate (ft3/s)</t>
  </si>
  <si>
    <t>Hydraulic power (hp)</t>
  </si>
  <si>
    <t>Motor current (amp)</t>
  </si>
  <si>
    <t>Discharge pressure (psig)</t>
  </si>
  <si>
    <t>Specific Gravity (lb/ft3) @ 80 F</t>
  </si>
  <si>
    <t>Efficiency (%)</t>
  </si>
  <si>
    <t>Input Data</t>
  </si>
  <si>
    <t>Calculation</t>
  </si>
  <si>
    <t>Head (ft)</t>
  </si>
  <si>
    <t>Inlet power (hp)</t>
  </si>
  <si>
    <t>بخش دوم
الف ) دیتا ست اول</t>
  </si>
  <si>
    <t>Hydraulic power (kw)</t>
  </si>
  <si>
    <t>Flow Rate (m3/s)</t>
  </si>
  <si>
    <t>Discharge pressure (bar)</t>
  </si>
  <si>
    <t>Motor power (kw)</t>
  </si>
  <si>
    <t>Density (kg/m3)</t>
  </si>
  <si>
    <t>g (m/s2)</t>
  </si>
  <si>
    <t>Head (m)</t>
  </si>
  <si>
    <t>Torque (N.m)</t>
  </si>
  <si>
    <t>Suction pressure (bar)</t>
  </si>
  <si>
    <t>Flow Rate (L/min)</t>
  </si>
  <si>
    <t>Mechanical power (kw)</t>
  </si>
  <si>
    <t>Specific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</si>
</sst>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1"/>
      <color theme="1"/>
      <name val="Arial"/>
      <family val="2"/>
      <scheme val="minor"/>
    </font>
    <font>
      <b/>
      <sz val="12"/>
      <color theme="0"/>
      <name val="Times New Roman"/>
      <family val="1"/>
      <scheme val="major"/>
    </font>
    <font>
      <sz val="12"/>
      <color theme="1"/>
      <name val="Times New Roman"/>
      <family val="1"/>
      <scheme val="major"/>
    </font>
    <font>
      <b/>
      <sz val="12"/>
      <color theme="1"/>
      <name val="Times New Roman"/>
      <family val="1"/>
      <scheme val="major"/>
    </font>
    <font>
      <b/>
      <sz val="14"/>
      <color theme="1"/>
      <name val="B Nazanin"/>
      <charset val="178"/>
    </font>
    <font>
      <sz val="10"/>
      <color theme="1"/>
      <name val="Times New Roman"/>
      <family val="1"/>
      <scheme val="major"/>
    </font>
    <font>
      <sz val="11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/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/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2" fillId="0" borderId="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4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'الف دیتا ست اول'!$C$17</c:f>
              <c:strCache>
                <c:ptCount val="1"/>
                <c:pt idx="0">
                  <c:v>Head (ft)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895778652668418"/>
                  <c:y val="-0.229928550597841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rtl="0">
                    <a:defRPr sz="105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'الف دیتا ست اول'!$A$7:$A$14</c:f>
              <c:numCache>
                <c:formatCode>0.0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</c:numCache>
            </c:numRef>
          </c:xVal>
          <c:yVal>
            <c:numRef>
              <c:f>'الف دیتا ست اول'!$C$18:$C$25</c:f>
              <c:numCache>
                <c:formatCode>0.00</c:formatCode>
                <c:ptCount val="8"/>
                <c:pt idx="0">
                  <c:v>123.7357762777242</c:v>
                </c:pt>
                <c:pt idx="1">
                  <c:v>113.08968177434909</c:v>
                </c:pt>
                <c:pt idx="2">
                  <c:v>100.8235294117647</c:v>
                </c:pt>
                <c:pt idx="3">
                  <c:v>89.483124397299903</c:v>
                </c:pt>
                <c:pt idx="4">
                  <c:v>81.151398264223729</c:v>
                </c:pt>
                <c:pt idx="5">
                  <c:v>70.042430086788826</c:v>
                </c:pt>
                <c:pt idx="6">
                  <c:v>42.964320154291222</c:v>
                </c:pt>
                <c:pt idx="7">
                  <c:v>25.606557377049182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72-4E0D-9E65-E33FCCB17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74392"/>
        <c:axId val="498972232"/>
      </c:scatterChart>
      <c:valAx>
        <c:axId val="49897439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j-cs"/>
                  </a:defRPr>
                </a:pPr>
                <a:r>
                  <a:rPr lang="en-US" sz="1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+mj-cs"/>
                  </a:rPr>
                  <a:t>Flow Rate (gpm)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j-cs"/>
                </a:defRPr>
              </a:pPr>
              <a:endParaRPr lang="fa-I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fa-IR"/>
          </a:p>
        </c:txPr>
        <c:crossAx val="498972232"/>
        <c:crosses val="autoZero"/>
        <c:crossBetween val="midCat"/>
      </c:valAx>
      <c:valAx>
        <c:axId val="49897223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j-cs"/>
                  </a:defRPr>
                </a:pPr>
                <a:r>
                  <a:rPr lang="en-US" sz="1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+mj-cs"/>
                  </a:rPr>
                  <a:t>Head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j-cs"/>
                </a:defRPr>
              </a:pPr>
              <a:endParaRPr lang="fa-I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fa-IR"/>
          </a:p>
        </c:txPr>
        <c:crossAx val="4989743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'الف دیتا ست اول'!$D$17</c:f>
              <c:strCache>
                <c:ptCount val="1"/>
                <c:pt idx="0">
                  <c:v>Hydraulic power (hp)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646611349061048E-2"/>
                  <c:y val="-2.81277526532891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rtl="0">
                    <a:defRPr sz="105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'الف دیتا ست اول'!$A$7:$A$14</c:f>
              <c:numCache>
                <c:formatCode>0.0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</c:numCache>
            </c:numRef>
          </c:xVal>
          <c:yVal>
            <c:numRef>
              <c:f>'الف دیتا ست اول'!$D$18:$D$25</c:f>
              <c:numCache>
                <c:formatCode>0.00</c:formatCode>
                <c:ptCount val="8"/>
                <c:pt idx="0">
                  <c:v>0</c:v>
                </c:pt>
                <c:pt idx="1">
                  <c:v>14.252095994545455</c:v>
                </c:pt>
                <c:pt idx="2">
                  <c:v>20.330012034909085</c:v>
                </c:pt>
                <c:pt idx="3">
                  <c:v>22.554172207272728</c:v>
                </c:pt>
                <c:pt idx="4">
                  <c:v>22.499581747999997</c:v>
                </c:pt>
                <c:pt idx="5">
                  <c:v>21.184987099636363</c:v>
                </c:pt>
                <c:pt idx="6">
                  <c:v>15.160786515636362</c:v>
                </c:pt>
                <c:pt idx="7">
                  <c:v>9.6811780200000008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A8-4F0E-8F31-F5274939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74392"/>
        <c:axId val="498972232"/>
      </c:scatterChart>
      <c:valAx>
        <c:axId val="49897439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j-cs"/>
                  </a:defRPr>
                </a:pPr>
                <a:r>
                  <a:rPr lang="en-US" sz="1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+mj-cs"/>
                  </a:rPr>
                  <a:t>Flow Rate (gpm)</a:t>
                </a:r>
              </a:p>
            </c:rich>
          </c:tx>
          <c:layout>
            <c:manualLayout>
              <c:xMode val="edge"/>
              <c:yMode val="edge"/>
              <c:x val="0.42188973294921295"/>
              <c:y val="0.90834000236325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j-cs"/>
                </a:defRPr>
              </a:pPr>
              <a:endParaRPr lang="fa-I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fa-IR"/>
          </a:p>
        </c:txPr>
        <c:crossAx val="498972232"/>
        <c:crosses val="autoZero"/>
        <c:crossBetween val="midCat"/>
      </c:valAx>
      <c:valAx>
        <c:axId val="49897223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j-cs"/>
                  </a:defRPr>
                </a:pPr>
                <a:r>
                  <a:rPr lang="en-US" sz="1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+mj-cs"/>
                  </a:rPr>
                  <a:t>Hydraulic Power (hp)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j-cs"/>
                </a:defRPr>
              </a:pPr>
              <a:endParaRPr lang="fa-I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fa-IR"/>
          </a:p>
        </c:txPr>
        <c:crossAx val="4989743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'الف دیتا ست اول'!$F$17</c:f>
              <c:strCache>
                <c:ptCount val="1"/>
                <c:pt idx="0">
                  <c:v>Inlet power (hp)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9914388445520329E-2"/>
                  <c:y val="0.26858510935418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rtl="0">
                    <a:defRPr sz="105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'الف دیتا ست اول'!$A$7:$A$14</c:f>
              <c:numCache>
                <c:formatCode>0.0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</c:numCache>
            </c:numRef>
          </c:xVal>
          <c:yVal>
            <c:numRef>
              <c:f>'الف دیتا ست اول'!$F$18:$F$25</c:f>
              <c:numCache>
                <c:formatCode>0.00</c:formatCode>
                <c:ptCount val="8"/>
                <c:pt idx="0">
                  <c:v>15.145282675007191</c:v>
                </c:pt>
                <c:pt idx="1">
                  <c:v>22.044800338066025</c:v>
                </c:pt>
                <c:pt idx="2">
                  <c:v>26.08354238473461</c:v>
                </c:pt>
                <c:pt idx="3">
                  <c:v>28.523615704596878</c:v>
                </c:pt>
                <c:pt idx="4">
                  <c:v>29.617441675569623</c:v>
                </c:pt>
                <c:pt idx="5">
                  <c:v>30.542986727931172</c:v>
                </c:pt>
                <c:pt idx="6">
                  <c:v>31.973374536126297</c:v>
                </c:pt>
                <c:pt idx="7">
                  <c:v>32.814779129182256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8-4CAB-A948-BF0B17D8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74392"/>
        <c:axId val="498972232"/>
      </c:scatterChart>
      <c:valAx>
        <c:axId val="49897439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j-cs"/>
                  </a:defRPr>
                </a:pPr>
                <a:r>
                  <a:rPr lang="en-US" sz="1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+mj-cs"/>
                  </a:rPr>
                  <a:t>Flow Rate (gpm)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j-cs"/>
                </a:defRPr>
              </a:pPr>
              <a:endParaRPr lang="fa-I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fa-IR"/>
          </a:p>
        </c:txPr>
        <c:crossAx val="498972232"/>
        <c:crosses val="autoZero"/>
        <c:crossBetween val="midCat"/>
      </c:valAx>
      <c:valAx>
        <c:axId val="49897223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j-cs"/>
                  </a:defRPr>
                </a:pPr>
                <a:r>
                  <a:rPr lang="en-US" sz="1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+mj-cs"/>
                  </a:rPr>
                  <a:t>Inlet Power (hp)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j-cs"/>
                </a:defRPr>
              </a:pPr>
              <a:endParaRPr lang="fa-I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fa-IR"/>
          </a:p>
        </c:txPr>
        <c:crossAx val="4989743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'الف دیتا ست اول'!$G$17</c:f>
              <c:strCache>
                <c:ptCount val="1"/>
                <c:pt idx="0">
                  <c:v>Efficiency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665786530808299"/>
                  <c:y val="-0.12302614617797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rtl="0">
                    <a:defRPr sz="105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'الف دیتا ست اول'!$A$7:$A$14</c:f>
              <c:numCache>
                <c:formatCode>0.0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</c:numCache>
            </c:numRef>
          </c:xVal>
          <c:yVal>
            <c:numRef>
              <c:f>'الف دیتا ست اول'!$G$18:$G$25</c:f>
              <c:numCache>
                <c:formatCode>0.00</c:formatCode>
                <c:ptCount val="8"/>
                <c:pt idx="0">
                  <c:v>0</c:v>
                </c:pt>
                <c:pt idx="1">
                  <c:v>64.650601393452135</c:v>
                </c:pt>
                <c:pt idx="2">
                  <c:v>77.941913468038848</c:v>
                </c:pt>
                <c:pt idx="3">
                  <c:v>79.071925666274794</c:v>
                </c:pt>
                <c:pt idx="4">
                  <c:v>75.967337065979962</c:v>
                </c:pt>
                <c:pt idx="5">
                  <c:v>69.361216335346015</c:v>
                </c:pt>
                <c:pt idx="6">
                  <c:v>47.416910900369267</c:v>
                </c:pt>
                <c:pt idx="7">
                  <c:v>29.502493318294221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4-418B-8B4D-11417A40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74392"/>
        <c:axId val="498972232"/>
      </c:scatterChart>
      <c:valAx>
        <c:axId val="49897439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j-cs"/>
                  </a:defRPr>
                </a:pPr>
                <a:r>
                  <a:rPr lang="en-US" sz="1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+mj-cs"/>
                  </a:rPr>
                  <a:t>Flow Rate (gpm)</a:t>
                </a:r>
              </a:p>
            </c:rich>
          </c:tx>
          <c:layout>
            <c:manualLayout>
              <c:xMode val="edge"/>
              <c:yMode val="edge"/>
              <c:x val="0.41770660301393187"/>
              <c:y val="0.91260325806728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j-cs"/>
                </a:defRPr>
              </a:pPr>
              <a:endParaRPr lang="fa-I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fa-IR"/>
          </a:p>
        </c:txPr>
        <c:crossAx val="498972232"/>
        <c:crosses val="autoZero"/>
        <c:crossBetween val="midCat"/>
      </c:valAx>
      <c:valAx>
        <c:axId val="49897223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j-cs"/>
                  </a:defRPr>
                </a:pPr>
                <a:r>
                  <a:rPr lang="en-US" sz="1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+mj-cs"/>
                  </a:rPr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j-cs"/>
                </a:defRPr>
              </a:pPr>
              <a:endParaRPr lang="fa-I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fa-IR"/>
          </a:p>
        </c:txPr>
        <c:crossAx val="4989743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'الف دیتا ست اول'!$E$17</c:f>
              <c:strCache>
                <c:ptCount val="1"/>
                <c:pt idx="0">
                  <c:v>specific velocity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1.7530517380892823E-2"/>
                  <c:y val="0.11510790400893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rtl="0">
                    <a:defRPr sz="105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'الف دیتا ست اول'!$A$7:$A$14</c:f>
              <c:numCache>
                <c:formatCode>0.0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1400</c:v>
                </c:pt>
                <c:pt idx="7">
                  <c:v>1500</c:v>
                </c:pt>
              </c:numCache>
            </c:numRef>
          </c:xVal>
          <c:yVal>
            <c:numRef>
              <c:f>'الف دیتا ست اول'!$E$18:$E$25</c:f>
              <c:numCache>
                <c:formatCode>#,##0.00</c:formatCode>
                <c:ptCount val="8"/>
                <c:pt idx="0">
                  <c:v>0</c:v>
                </c:pt>
                <c:pt idx="1">
                  <c:v>1128.3811288273791</c:v>
                </c:pt>
                <c:pt idx="2">
                  <c:v>1555.6490210632696</c:v>
                </c:pt>
                <c:pt idx="3">
                  <c:v>1902.0949565661806</c:v>
                </c:pt>
                <c:pt idx="4">
                  <c:v>2146.6556597942827</c:v>
                </c:pt>
                <c:pt idx="5">
                  <c:v>2503.8468868322493</c:v>
                </c:pt>
                <c:pt idx="6">
                  <c:v>3901.8548404559756</c:v>
                </c:pt>
                <c:pt idx="7">
                  <c:v>5954.1570043895308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5C-4BEC-8FC4-5410D517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74392"/>
        <c:axId val="498972232"/>
      </c:scatterChart>
      <c:valAx>
        <c:axId val="49897439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j-cs"/>
                  </a:defRPr>
                </a:pPr>
                <a:r>
                  <a:rPr lang="en-US" sz="1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+mj-cs"/>
                  </a:rPr>
                  <a:t>Flow Rate (gpm)</a:t>
                </a:r>
              </a:p>
            </c:rich>
          </c:tx>
          <c:layout>
            <c:manualLayout>
              <c:xMode val="edge"/>
              <c:yMode val="edge"/>
              <c:x val="0.41770660301393187"/>
              <c:y val="0.91260325806728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j-cs"/>
                </a:defRPr>
              </a:pPr>
              <a:endParaRPr lang="fa-I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fa-IR"/>
          </a:p>
        </c:txPr>
        <c:crossAx val="498972232"/>
        <c:crosses val="autoZero"/>
        <c:crossBetween val="midCat"/>
      </c:valAx>
      <c:valAx>
        <c:axId val="49897223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j-cs"/>
                  </a:defRPr>
                </a:pPr>
                <a:r>
                  <a:rPr lang="en-US" sz="1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+mj-cs"/>
                  </a:rPr>
                  <a:t>specific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j-cs"/>
                </a:defRPr>
              </a:pPr>
              <a:endParaRPr lang="fa-I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fa-IR"/>
          </a:p>
        </c:txPr>
        <c:crossAx val="4989743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132292</xdr:colOff>
      <xdr:row>27</xdr:row>
      <xdr:rowOff>4233</xdr:rowOff>
    </xdr:from>
    <xdr:to>
      <xdr:col>2</xdr:col>
      <xdr:colOff>788459</xdr:colOff>
      <xdr:row>38</xdr:row>
      <xdr:rowOff>232833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1A73EA-E0B4-3884-EB98-9342BD0F6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1535906</xdr:colOff>
      <xdr:row>27</xdr:row>
      <xdr:rowOff>0</xdr:rowOff>
    </xdr:from>
    <xdr:to>
      <xdr:col>5</xdr:col>
      <xdr:colOff>239448</xdr:colOff>
      <xdr:row>38</xdr:row>
      <xdr:rowOff>228600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6E57E-D7B2-4E94-A39E-5E360C0C8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1035844</xdr:colOff>
      <xdr:row>27</xdr:row>
      <xdr:rowOff>11906</xdr:rowOff>
    </xdr:from>
    <xdr:to>
      <xdr:col>7</xdr:col>
      <xdr:colOff>1692011</xdr:colOff>
      <xdr:row>38</xdr:row>
      <xdr:rowOff>240506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F4B83-0CB4-42A9-AF1C-D8797D32E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214313</xdr:colOff>
      <xdr:row>41</xdr:row>
      <xdr:rowOff>226219</xdr:rowOff>
    </xdr:from>
    <xdr:to>
      <xdr:col>3</xdr:col>
      <xdr:colOff>870480</xdr:colOff>
      <xdr:row>53</xdr:row>
      <xdr:rowOff>204788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FCF85A-B71F-4D94-9D78-1A681F3F5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857250</xdr:colOff>
      <xdr:row>41</xdr:row>
      <xdr:rowOff>214312</xdr:rowOff>
    </xdr:from>
    <xdr:to>
      <xdr:col>6</xdr:col>
      <xdr:colOff>1513417</xdr:colOff>
      <xdr:row>53</xdr:row>
      <xdr:rowOff>192881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FC283-2986-431B-9352-6D924BC19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B7D7E-0651-4C3A-8B3B-768900CEE660}">
  <dimension ref="A1:P25"/>
  <sheetViews>
    <sheetView showGridLines="0" topLeftCell="B17" zoomScale="93" zoomScaleNormal="93" workbookViewId="0">
      <selection activeCell="G25" sqref="G25"/>
    </sheetView>
  </sheetViews>
  <sheetFormatPr defaultColWidth="25.625" defaultRowHeight="20.100000000000001" customHeight="1" x14ac:dyDescent="0.2"/>
  <cols>
    <col min="1" max="16384" width="25.625" style="1"/>
  </cols>
  <sheetData>
    <row r="1" spans="1:16" ht="20.100000000000001" customHeight="1" thickBot="1" x14ac:dyDescent="0.25"/>
    <row r="2" spans="1:16" ht="24.95" customHeight="1" x14ac:dyDescent="0.2">
      <c r="B2" s="38" t="s">
        <v>14</v>
      </c>
      <c r="C2" s="39"/>
      <c r="D2" s="39"/>
      <c r="E2" s="40"/>
    </row>
    <row r="3" spans="1:16" ht="24.95" customHeight="1" thickBot="1" x14ac:dyDescent="0.25">
      <c r="B3" s="41"/>
      <c r="C3" s="42"/>
      <c r="D3" s="42"/>
      <c r="E3" s="43"/>
    </row>
    <row r="4" spans="1:16" ht="20.100000000000001" customHeight="1" thickBot="1" x14ac:dyDescent="0.25"/>
    <row r="5" spans="1:16" ht="20.100000000000001" customHeight="1" thickBot="1" x14ac:dyDescent="0.25">
      <c r="A5" s="35" t="s">
        <v>10</v>
      </c>
      <c r="B5" s="36"/>
      <c r="C5" s="36"/>
      <c r="D5" s="36"/>
      <c r="E5" s="37"/>
    </row>
    <row r="6" spans="1:16" ht="20.100000000000001" customHeight="1" thickBot="1" x14ac:dyDescent="0.25">
      <c r="A6" s="2" t="s">
        <v>3</v>
      </c>
      <c r="B6" s="3" t="s">
        <v>4</v>
      </c>
      <c r="C6" s="3" t="s">
        <v>0</v>
      </c>
      <c r="D6" s="4" t="s">
        <v>7</v>
      </c>
      <c r="E6" s="5" t="s">
        <v>6</v>
      </c>
      <c r="O6" s="44"/>
      <c r="P6" s="44"/>
    </row>
    <row r="7" spans="1:16" ht="20.100000000000001" customHeight="1" x14ac:dyDescent="0.2">
      <c r="A7" s="6">
        <v>0</v>
      </c>
      <c r="B7" s="7">
        <f>A7*0.133681/60</f>
        <v>0</v>
      </c>
      <c r="C7" s="7">
        <v>0.7</v>
      </c>
      <c r="D7" s="8">
        <v>53.3</v>
      </c>
      <c r="E7" s="9">
        <v>18</v>
      </c>
      <c r="O7" s="44"/>
      <c r="P7" s="44"/>
    </row>
    <row r="8" spans="1:16" ht="20.100000000000001" customHeight="1" x14ac:dyDescent="0.2">
      <c r="A8" s="10">
        <v>500</v>
      </c>
      <c r="B8" s="11">
        <f t="shared" ref="B8:B14" si="0">A8*0.133681/60</f>
        <v>1.1140083333333333</v>
      </c>
      <c r="C8" s="11">
        <v>0.3</v>
      </c>
      <c r="D8" s="12">
        <v>48.3</v>
      </c>
      <c r="E8" s="13">
        <v>26.2</v>
      </c>
      <c r="O8" s="44"/>
      <c r="P8" s="44"/>
    </row>
    <row r="9" spans="1:16" ht="20.100000000000001" customHeight="1" x14ac:dyDescent="0.2">
      <c r="A9" s="10">
        <v>800</v>
      </c>
      <c r="B9" s="11">
        <f t="shared" si="0"/>
        <v>1.7824133333333334</v>
      </c>
      <c r="C9" s="11">
        <v>-0.4</v>
      </c>
      <c r="D9" s="12">
        <v>42.3</v>
      </c>
      <c r="E9" s="13">
        <v>31</v>
      </c>
      <c r="O9" s="44"/>
      <c r="P9" s="44"/>
    </row>
    <row r="10" spans="1:16" ht="20.100000000000001" customHeight="1" x14ac:dyDescent="0.2">
      <c r="A10" s="10">
        <v>1000</v>
      </c>
      <c r="B10" s="11">
        <f t="shared" si="0"/>
        <v>2.2280166666666665</v>
      </c>
      <c r="C10" s="11">
        <v>-0.9</v>
      </c>
      <c r="D10" s="12">
        <v>36.9</v>
      </c>
      <c r="E10" s="13">
        <v>33.9</v>
      </c>
      <c r="O10" s="44"/>
      <c r="P10" s="44"/>
    </row>
    <row r="11" spans="1:16" ht="20.100000000000001" customHeight="1" x14ac:dyDescent="0.2">
      <c r="A11" s="10">
        <v>1100</v>
      </c>
      <c r="B11" s="11">
        <f t="shared" si="0"/>
        <v>2.4508183333333329</v>
      </c>
      <c r="C11" s="11">
        <v>-1.2</v>
      </c>
      <c r="D11" s="12">
        <v>33</v>
      </c>
      <c r="E11" s="13">
        <v>35.200000000000003</v>
      </c>
      <c r="O11" s="44"/>
      <c r="P11" s="44"/>
    </row>
    <row r="12" spans="1:16" ht="20.100000000000001" customHeight="1" x14ac:dyDescent="0.2">
      <c r="A12" s="10">
        <v>1200</v>
      </c>
      <c r="B12" s="11">
        <f t="shared" si="0"/>
        <v>2.6736199999999997</v>
      </c>
      <c r="C12" s="11">
        <v>-1.6</v>
      </c>
      <c r="D12" s="12">
        <v>27.8</v>
      </c>
      <c r="E12" s="13">
        <v>36.299999999999997</v>
      </c>
      <c r="O12" s="44"/>
      <c r="P12" s="44"/>
    </row>
    <row r="13" spans="1:16" ht="20.100000000000001" customHeight="1" x14ac:dyDescent="0.2">
      <c r="A13" s="10">
        <v>1400</v>
      </c>
      <c r="B13" s="11">
        <f t="shared" si="0"/>
        <v>3.1192233333333332</v>
      </c>
      <c r="C13" s="11">
        <v>-2.4</v>
      </c>
      <c r="D13" s="12">
        <v>15.3</v>
      </c>
      <c r="E13" s="13">
        <v>38</v>
      </c>
      <c r="O13" s="44"/>
      <c r="P13" s="44"/>
    </row>
    <row r="14" spans="1:16" ht="20.100000000000001" customHeight="1" thickBot="1" x14ac:dyDescent="0.25">
      <c r="A14" s="14">
        <v>1500</v>
      </c>
      <c r="B14" s="15">
        <f t="shared" si="0"/>
        <v>3.342025</v>
      </c>
      <c r="C14" s="15">
        <v>-2.9</v>
      </c>
      <c r="D14" s="16">
        <v>7.3</v>
      </c>
      <c r="E14" s="17">
        <v>39</v>
      </c>
      <c r="O14" s="44"/>
      <c r="P14" s="44"/>
    </row>
    <row r="15" spans="1:16" ht="20.100000000000001" customHeight="1" thickBot="1" x14ac:dyDescent="0.25"/>
    <row r="16" spans="1:16" ht="20.100000000000001" customHeight="1" thickBot="1" x14ac:dyDescent="0.25">
      <c r="A16" s="35" t="s">
        <v>11</v>
      </c>
      <c r="B16" s="36"/>
      <c r="C16" s="36"/>
      <c r="D16" s="36"/>
      <c r="E16" s="36"/>
      <c r="F16" s="36"/>
      <c r="G16" s="37"/>
    </row>
    <row r="17" spans="1:7" ht="20.100000000000001" customHeight="1" thickBot="1" x14ac:dyDescent="0.25">
      <c r="A17" s="2" t="s">
        <v>8</v>
      </c>
      <c r="B17" s="3" t="s">
        <v>2</v>
      </c>
      <c r="C17" s="3" t="s">
        <v>12</v>
      </c>
      <c r="D17" s="3" t="s">
        <v>5</v>
      </c>
      <c r="E17" s="3" t="s">
        <v>1</v>
      </c>
      <c r="F17" s="3" t="s">
        <v>13</v>
      </c>
      <c r="G17" s="18" t="s">
        <v>9</v>
      </c>
    </row>
    <row r="18" spans="1:7" ht="20.100000000000001" customHeight="1" x14ac:dyDescent="0.2">
      <c r="A18" s="19">
        <v>62.22</v>
      </c>
      <c r="B18" s="20">
        <v>2</v>
      </c>
      <c r="C18" s="20">
        <f t="shared" ref="C18:C25" si="1">((D7-C7)*144/A18)+B18</f>
        <v>123.7357762777242</v>
      </c>
      <c r="D18" s="20">
        <f t="shared" ref="D18:D25" si="2">A18*B7*C18/550</f>
        <v>0</v>
      </c>
      <c r="E18" s="21">
        <f>1750*(A7^(1/2))/(C18^(3/4))</f>
        <v>0</v>
      </c>
      <c r="F18" s="20">
        <f t="shared" ref="F18:F25" si="3">(3^0.5)*460*E7*0.875*0.9/745.7</f>
        <v>15.145282675007191</v>
      </c>
      <c r="G18" s="22">
        <f t="shared" ref="G18:G25" si="4">(D18/F18)*100</f>
        <v>0</v>
      </c>
    </row>
    <row r="19" spans="1:7" ht="20.100000000000001" customHeight="1" x14ac:dyDescent="0.2">
      <c r="A19" s="23">
        <v>62.22</v>
      </c>
      <c r="B19" s="24">
        <v>2</v>
      </c>
      <c r="C19" s="24">
        <f t="shared" si="1"/>
        <v>113.08968177434909</v>
      </c>
      <c r="D19" s="24">
        <f t="shared" si="2"/>
        <v>14.252095994545455</v>
      </c>
      <c r="E19" s="25">
        <f t="shared" ref="E19:E25" si="5">1750*(A8^0.5)/(C19^0.75)</f>
        <v>1128.3811288273791</v>
      </c>
      <c r="F19" s="24">
        <f t="shared" si="3"/>
        <v>22.044800338066025</v>
      </c>
      <c r="G19" s="26">
        <f t="shared" si="4"/>
        <v>64.650601393452135</v>
      </c>
    </row>
    <row r="20" spans="1:7" ht="20.100000000000001" customHeight="1" x14ac:dyDescent="0.2">
      <c r="A20" s="23">
        <v>62.22</v>
      </c>
      <c r="B20" s="24">
        <v>2</v>
      </c>
      <c r="C20" s="24">
        <f t="shared" si="1"/>
        <v>100.8235294117647</v>
      </c>
      <c r="D20" s="24">
        <f t="shared" si="2"/>
        <v>20.330012034909085</v>
      </c>
      <c r="E20" s="25">
        <f t="shared" si="5"/>
        <v>1555.6490210632696</v>
      </c>
      <c r="F20" s="24">
        <f t="shared" si="3"/>
        <v>26.08354238473461</v>
      </c>
      <c r="G20" s="26">
        <f t="shared" si="4"/>
        <v>77.941913468038848</v>
      </c>
    </row>
    <row r="21" spans="1:7" ht="20.100000000000001" customHeight="1" x14ac:dyDescent="0.2">
      <c r="A21" s="23">
        <v>62.22</v>
      </c>
      <c r="B21" s="24">
        <v>2</v>
      </c>
      <c r="C21" s="24">
        <f t="shared" si="1"/>
        <v>89.483124397299903</v>
      </c>
      <c r="D21" s="24">
        <f t="shared" si="2"/>
        <v>22.554172207272728</v>
      </c>
      <c r="E21" s="25">
        <f t="shared" si="5"/>
        <v>1902.0949565661806</v>
      </c>
      <c r="F21" s="24">
        <f t="shared" si="3"/>
        <v>28.523615704596878</v>
      </c>
      <c r="G21" s="26">
        <f t="shared" si="4"/>
        <v>79.071925666274794</v>
      </c>
    </row>
    <row r="22" spans="1:7" ht="20.100000000000001" customHeight="1" x14ac:dyDescent="0.2">
      <c r="A22" s="23">
        <v>62.22</v>
      </c>
      <c r="B22" s="24">
        <v>2</v>
      </c>
      <c r="C22" s="24">
        <f t="shared" si="1"/>
        <v>81.151398264223729</v>
      </c>
      <c r="D22" s="24">
        <f t="shared" si="2"/>
        <v>22.499581747999997</v>
      </c>
      <c r="E22" s="25">
        <f t="shared" si="5"/>
        <v>2146.6556597942827</v>
      </c>
      <c r="F22" s="24">
        <f t="shared" si="3"/>
        <v>29.617441675569623</v>
      </c>
      <c r="G22" s="26">
        <f t="shared" si="4"/>
        <v>75.967337065979962</v>
      </c>
    </row>
    <row r="23" spans="1:7" ht="20.100000000000001" customHeight="1" x14ac:dyDescent="0.2">
      <c r="A23" s="23">
        <v>62.22</v>
      </c>
      <c r="B23" s="24">
        <v>2</v>
      </c>
      <c r="C23" s="24">
        <f t="shared" si="1"/>
        <v>70.042430086788826</v>
      </c>
      <c r="D23" s="24">
        <f t="shared" si="2"/>
        <v>21.184987099636363</v>
      </c>
      <c r="E23" s="25">
        <f t="shared" si="5"/>
        <v>2503.8468868322493</v>
      </c>
      <c r="F23" s="24">
        <f t="shared" si="3"/>
        <v>30.542986727931172</v>
      </c>
      <c r="G23" s="26">
        <f t="shared" si="4"/>
        <v>69.361216335346015</v>
      </c>
    </row>
    <row r="24" spans="1:7" ht="20.100000000000001" customHeight="1" x14ac:dyDescent="0.2">
      <c r="A24" s="23">
        <v>62.22</v>
      </c>
      <c r="B24" s="24">
        <v>2</v>
      </c>
      <c r="C24" s="24">
        <f t="shared" si="1"/>
        <v>42.964320154291222</v>
      </c>
      <c r="D24" s="24">
        <f t="shared" si="2"/>
        <v>15.160786515636362</v>
      </c>
      <c r="E24" s="25">
        <f t="shared" si="5"/>
        <v>3901.8548404559756</v>
      </c>
      <c r="F24" s="24">
        <f t="shared" si="3"/>
        <v>31.973374536126297</v>
      </c>
      <c r="G24" s="26">
        <f t="shared" si="4"/>
        <v>47.416910900369267</v>
      </c>
    </row>
    <row r="25" spans="1:7" ht="20.100000000000001" customHeight="1" thickBot="1" x14ac:dyDescent="0.25">
      <c r="A25" s="27">
        <v>62.22</v>
      </c>
      <c r="B25" s="28">
        <v>2</v>
      </c>
      <c r="C25" s="28">
        <f t="shared" si="1"/>
        <v>25.606557377049182</v>
      </c>
      <c r="D25" s="28">
        <f t="shared" si="2"/>
        <v>9.6811780200000008</v>
      </c>
      <c r="E25" s="29">
        <f t="shared" si="5"/>
        <v>5954.1570043895308</v>
      </c>
      <c r="F25" s="28">
        <f t="shared" si="3"/>
        <v>32.814779129182256</v>
      </c>
      <c r="G25" s="30">
        <f t="shared" si="4"/>
        <v>29.502493318294221</v>
      </c>
    </row>
  </sheetData>
  <mergeCells count="12">
    <mergeCell ref="A16:G16"/>
    <mergeCell ref="B2:E3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A5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B12F3-B6F7-4BF3-82A7-19C98B3CB12F}">
  <dimension ref="A1:M14"/>
  <sheetViews>
    <sheetView tabSelected="1" zoomScale="87" zoomScaleNormal="87" workbookViewId="0">
      <selection activeCell="K20" sqref="K20"/>
    </sheetView>
  </sheetViews>
  <sheetFormatPr defaultRowHeight="14.25" x14ac:dyDescent="0.2"/>
  <cols>
    <col min="1" max="1" width="12" customWidth="1"/>
    <col min="2" max="3" width="14.25" customWidth="1"/>
    <col min="4" max="4" width="16.5" customWidth="1"/>
    <col min="5" max="5" width="17.125" customWidth="1"/>
    <col min="6" max="6" width="15.25" customWidth="1"/>
    <col min="7" max="7" width="12.375" customWidth="1"/>
    <col min="9" max="9" width="9.625" customWidth="1"/>
    <col min="10" max="10" width="16.25" customWidth="1"/>
    <col min="11" max="11" width="17" customWidth="1"/>
    <col min="12" max="12" width="13.25" customWidth="1"/>
    <col min="13" max="13" width="12.25" customWidth="1"/>
    <col min="14" max="14" width="15" customWidth="1"/>
    <col min="15" max="15" width="11.25" customWidth="1"/>
  </cols>
  <sheetData>
    <row r="1" spans="1:13" x14ac:dyDescent="0.2">
      <c r="A1" s="31" t="s">
        <v>22</v>
      </c>
      <c r="B1" s="31" t="s">
        <v>24</v>
      </c>
      <c r="C1" s="31" t="s">
        <v>16</v>
      </c>
      <c r="D1" s="31" t="s">
        <v>23</v>
      </c>
      <c r="E1" s="31" t="s">
        <v>17</v>
      </c>
      <c r="F1" s="31" t="s">
        <v>18</v>
      </c>
      <c r="G1" s="31" t="s">
        <v>19</v>
      </c>
      <c r="H1" s="31" t="s">
        <v>20</v>
      </c>
      <c r="I1" s="31" t="s">
        <v>21</v>
      </c>
      <c r="J1" s="31" t="s">
        <v>15</v>
      </c>
      <c r="K1" s="31" t="s">
        <v>25</v>
      </c>
      <c r="L1" s="31" t="s">
        <v>26</v>
      </c>
      <c r="M1" s="31" t="s">
        <v>9</v>
      </c>
    </row>
    <row r="2" spans="1:13" ht="15" x14ac:dyDescent="0.2">
      <c r="A2" s="32">
        <v>2.1</v>
      </c>
      <c r="B2" s="32">
        <v>254</v>
      </c>
      <c r="C2" s="33">
        <f>B2/60000</f>
        <v>4.2333333333333337E-3</v>
      </c>
      <c r="D2" s="32">
        <v>-0.08</v>
      </c>
      <c r="E2" s="32">
        <v>0.06</v>
      </c>
      <c r="F2" s="32">
        <v>0.52</v>
      </c>
      <c r="G2" s="32">
        <v>997</v>
      </c>
      <c r="H2" s="32">
        <v>9.8000000000000007</v>
      </c>
      <c r="I2" s="34">
        <f>(E2-D2)*100000/(G2*H2)</f>
        <v>1.4328700386874911</v>
      </c>
      <c r="J2" s="33">
        <f>G2*H2*C2*I2/1000</f>
        <v>5.9266666666666683E-2</v>
      </c>
      <c r="K2" s="34">
        <f>1100*3.14*A2/30000</f>
        <v>0.24178000000000002</v>
      </c>
      <c r="L2" s="34">
        <f>1100*(C2^0.5)/(I2^0.75)</f>
        <v>54.648571869435841</v>
      </c>
      <c r="M2" s="34">
        <f>(J2/K2)*100</f>
        <v>24.512642347037257</v>
      </c>
    </row>
    <row r="3" spans="1:13" ht="15" x14ac:dyDescent="0.2">
      <c r="A3" s="32">
        <v>2</v>
      </c>
      <c r="B3" s="32">
        <v>228</v>
      </c>
      <c r="C3" s="33">
        <f t="shared" ref="C3:C14" si="0">B3/60000</f>
        <v>3.8E-3</v>
      </c>
      <c r="D3" s="32">
        <v>-7.0000000000000007E-2</v>
      </c>
      <c r="E3" s="32">
        <v>0.11</v>
      </c>
      <c r="F3" s="32">
        <v>0.5</v>
      </c>
      <c r="G3" s="32">
        <v>997</v>
      </c>
      <c r="H3" s="32">
        <v>9.8000000000000007</v>
      </c>
      <c r="I3" s="34">
        <f>(E3-D3)*100000/(G3*H3)</f>
        <v>1.8422614783124884</v>
      </c>
      <c r="J3" s="33">
        <f t="shared" ref="J3:J14" si="1">G3*H3*C3*I3/1000</f>
        <v>6.8400000000000002E-2</v>
      </c>
      <c r="K3" s="34">
        <f t="shared" ref="K3:K14" si="2">1100*3.14*A3/30000</f>
        <v>0.23026666666666668</v>
      </c>
      <c r="L3" s="34">
        <f t="shared" ref="L3:L14" si="3">1100*(C3^0.5)/(I3^0.75)</f>
        <v>42.881604812703316</v>
      </c>
      <c r="M3" s="34">
        <f t="shared" ref="M3:M14" si="4">(J3/K3)*100</f>
        <v>29.704690214244355</v>
      </c>
    </row>
    <row r="4" spans="1:13" ht="15" x14ac:dyDescent="0.2">
      <c r="A4" s="32">
        <v>1.9</v>
      </c>
      <c r="B4" s="32">
        <v>197</v>
      </c>
      <c r="C4" s="33">
        <f t="shared" si="0"/>
        <v>3.2833333333333334E-3</v>
      </c>
      <c r="D4" s="32">
        <v>-0.05</v>
      </c>
      <c r="E4" s="32">
        <v>0.18</v>
      </c>
      <c r="F4" s="32">
        <v>0.48</v>
      </c>
      <c r="G4" s="32">
        <v>997</v>
      </c>
      <c r="H4" s="32">
        <v>9.8000000000000007</v>
      </c>
      <c r="I4" s="34">
        <f t="shared" ref="I4:I14" si="5">(E4-D4)*100000/(G4*H4)</f>
        <v>2.3540007778437353</v>
      </c>
      <c r="J4" s="33">
        <f t="shared" si="1"/>
        <v>7.5516666666666662E-2</v>
      </c>
      <c r="K4" s="34">
        <f t="shared" si="2"/>
        <v>0.21875333333333333</v>
      </c>
      <c r="L4" s="34">
        <f t="shared" si="3"/>
        <v>33.166162291808369</v>
      </c>
      <c r="M4" s="34">
        <f t="shared" si="4"/>
        <v>34.521378721848045</v>
      </c>
    </row>
    <row r="5" spans="1:13" ht="15" x14ac:dyDescent="0.2">
      <c r="A5" s="32">
        <v>1.7</v>
      </c>
      <c r="B5" s="32">
        <v>163</v>
      </c>
      <c r="C5" s="33">
        <f t="shared" si="0"/>
        <v>2.7166666666666667E-3</v>
      </c>
      <c r="D5" s="32">
        <v>-0.04</v>
      </c>
      <c r="E5" s="32">
        <v>0.25</v>
      </c>
      <c r="F5" s="32">
        <v>0.46</v>
      </c>
      <c r="G5" s="32">
        <v>997</v>
      </c>
      <c r="H5" s="32">
        <v>9.8000000000000007</v>
      </c>
      <c r="I5" s="34">
        <f t="shared" si="5"/>
        <v>2.968087937281231</v>
      </c>
      <c r="J5" s="33">
        <f t="shared" si="1"/>
        <v>7.878333333333333E-2</v>
      </c>
      <c r="K5" s="34">
        <f t="shared" si="2"/>
        <v>0.19572666666666666</v>
      </c>
      <c r="L5" s="34">
        <f t="shared" si="3"/>
        <v>25.354397175384513</v>
      </c>
      <c r="M5" s="34">
        <f t="shared" si="4"/>
        <v>40.251711570557582</v>
      </c>
    </row>
    <row r="6" spans="1:13" ht="15" x14ac:dyDescent="0.2">
      <c r="A6" s="32">
        <v>1.8</v>
      </c>
      <c r="B6" s="32">
        <v>177</v>
      </c>
      <c r="C6" s="33">
        <f t="shared" si="0"/>
        <v>2.9499999999999999E-3</v>
      </c>
      <c r="D6" s="32">
        <v>-0.05</v>
      </c>
      <c r="E6" s="32">
        <v>0.21</v>
      </c>
      <c r="F6" s="32">
        <v>0.47</v>
      </c>
      <c r="G6" s="32">
        <v>997</v>
      </c>
      <c r="H6" s="32">
        <v>9.8000000000000007</v>
      </c>
      <c r="I6" s="34">
        <f t="shared" si="5"/>
        <v>2.6610443575624831</v>
      </c>
      <c r="J6" s="33">
        <f t="shared" si="1"/>
        <v>7.669999999999999E-2</v>
      </c>
      <c r="K6" s="34">
        <f t="shared" si="2"/>
        <v>0.20724000000000001</v>
      </c>
      <c r="L6" s="34">
        <f t="shared" si="3"/>
        <v>28.675738259762593</v>
      </c>
      <c r="M6" s="34">
        <f t="shared" si="4"/>
        <v>37.010229685388914</v>
      </c>
    </row>
    <row r="7" spans="1:13" ht="15" x14ac:dyDescent="0.2">
      <c r="A7" s="32">
        <v>1.7</v>
      </c>
      <c r="B7" s="32">
        <v>155</v>
      </c>
      <c r="C7" s="33">
        <f t="shared" si="0"/>
        <v>2.5833333333333333E-3</v>
      </c>
      <c r="D7" s="32">
        <v>-0.04</v>
      </c>
      <c r="E7" s="32">
        <v>0.25</v>
      </c>
      <c r="F7" s="32">
        <v>0.45</v>
      </c>
      <c r="G7" s="32">
        <v>997</v>
      </c>
      <c r="H7" s="32">
        <v>9.8000000000000007</v>
      </c>
      <c r="I7" s="34">
        <f t="shared" si="5"/>
        <v>2.968087937281231</v>
      </c>
      <c r="J7" s="33">
        <f t="shared" si="1"/>
        <v>7.4916666666666659E-2</v>
      </c>
      <c r="K7" s="34">
        <f t="shared" si="2"/>
        <v>0.19572666666666666</v>
      </c>
      <c r="L7" s="34">
        <f t="shared" si="3"/>
        <v>24.724375803929046</v>
      </c>
      <c r="M7" s="34">
        <f t="shared" si="4"/>
        <v>38.276167444395242</v>
      </c>
    </row>
    <row r="8" spans="1:13" ht="15" x14ac:dyDescent="0.2">
      <c r="A8" s="32">
        <v>1.5</v>
      </c>
      <c r="B8" s="32">
        <v>127</v>
      </c>
      <c r="C8" s="33">
        <f t="shared" si="0"/>
        <v>2.1166666666666669E-3</v>
      </c>
      <c r="D8" s="32">
        <v>-0.03</v>
      </c>
      <c r="E8" s="32">
        <v>0.28999999999999998</v>
      </c>
      <c r="F8" s="32">
        <v>0.42</v>
      </c>
      <c r="G8" s="32">
        <v>997</v>
      </c>
      <c r="H8" s="32">
        <v>9.8000000000000007</v>
      </c>
      <c r="I8" s="34">
        <f t="shared" si="5"/>
        <v>3.2751315169999788</v>
      </c>
      <c r="J8" s="33">
        <f t="shared" si="1"/>
        <v>6.773333333333334E-2</v>
      </c>
      <c r="K8" s="34">
        <f t="shared" si="2"/>
        <v>0.17269999999999999</v>
      </c>
      <c r="L8" s="34">
        <f t="shared" si="3"/>
        <v>20.787265461925973</v>
      </c>
      <c r="M8" s="34">
        <f t="shared" si="4"/>
        <v>39.220227755259607</v>
      </c>
    </row>
    <row r="9" spans="1:13" ht="15" x14ac:dyDescent="0.2">
      <c r="A9" s="32">
        <v>1.5</v>
      </c>
      <c r="B9" s="32">
        <v>129</v>
      </c>
      <c r="C9" s="33">
        <f t="shared" si="0"/>
        <v>2.15E-3</v>
      </c>
      <c r="D9" s="32">
        <v>-0.03</v>
      </c>
      <c r="E9" s="32">
        <v>0.28999999999999998</v>
      </c>
      <c r="F9" s="32">
        <v>0.42</v>
      </c>
      <c r="G9" s="32">
        <v>997</v>
      </c>
      <c r="H9" s="32">
        <v>9.8000000000000007</v>
      </c>
      <c r="I9" s="34">
        <f t="shared" si="5"/>
        <v>3.2751315169999788</v>
      </c>
      <c r="J9" s="33">
        <f t="shared" si="1"/>
        <v>6.88E-2</v>
      </c>
      <c r="K9" s="34">
        <f t="shared" si="2"/>
        <v>0.17269999999999999</v>
      </c>
      <c r="L9" s="34">
        <f t="shared" si="3"/>
        <v>20.95030533568314</v>
      </c>
      <c r="M9" s="34">
        <f t="shared" si="4"/>
        <v>39.837869137232197</v>
      </c>
    </row>
    <row r="10" spans="1:13" ht="15" x14ac:dyDescent="0.2">
      <c r="A10" s="32">
        <v>1.4</v>
      </c>
      <c r="B10" s="32">
        <v>99</v>
      </c>
      <c r="C10" s="33">
        <f t="shared" si="0"/>
        <v>1.65E-3</v>
      </c>
      <c r="D10" s="32">
        <v>-0.02</v>
      </c>
      <c r="E10" s="32">
        <v>0.32</v>
      </c>
      <c r="F10" s="32">
        <v>0.4</v>
      </c>
      <c r="G10" s="32">
        <v>997</v>
      </c>
      <c r="H10" s="32">
        <v>9.8000000000000007</v>
      </c>
      <c r="I10" s="34">
        <f t="shared" si="5"/>
        <v>3.4798272368124783</v>
      </c>
      <c r="J10" s="33">
        <f t="shared" si="1"/>
        <v>5.6100000000000011E-2</v>
      </c>
      <c r="K10" s="34">
        <f t="shared" si="2"/>
        <v>0.16118666666666664</v>
      </c>
      <c r="L10" s="34">
        <f t="shared" si="3"/>
        <v>17.537447946201137</v>
      </c>
      <c r="M10" s="34">
        <f t="shared" si="4"/>
        <v>34.804367606915385</v>
      </c>
    </row>
    <row r="11" spans="1:13" ht="15" x14ac:dyDescent="0.2">
      <c r="A11" s="32">
        <v>1.2</v>
      </c>
      <c r="B11" s="32">
        <v>75</v>
      </c>
      <c r="C11" s="33">
        <f t="shared" si="0"/>
        <v>1.25E-3</v>
      </c>
      <c r="D11" s="32">
        <v>-0.02</v>
      </c>
      <c r="E11" s="32">
        <v>0.34</v>
      </c>
      <c r="F11" s="32">
        <v>0.38</v>
      </c>
      <c r="G11" s="32">
        <v>997</v>
      </c>
      <c r="H11" s="32">
        <v>9.8000000000000007</v>
      </c>
      <c r="I11" s="34">
        <f t="shared" si="5"/>
        <v>3.6845229566249778</v>
      </c>
      <c r="J11" s="33">
        <f t="shared" si="1"/>
        <v>4.5000000000000012E-2</v>
      </c>
      <c r="K11" s="34">
        <f t="shared" si="2"/>
        <v>0.13816000000000001</v>
      </c>
      <c r="L11" s="34">
        <f t="shared" si="3"/>
        <v>14.623850600382086</v>
      </c>
      <c r="M11" s="34">
        <f t="shared" si="4"/>
        <v>32.570932252460921</v>
      </c>
    </row>
    <row r="12" spans="1:13" ht="15" x14ac:dyDescent="0.2">
      <c r="A12" s="32">
        <v>1.1000000000000001</v>
      </c>
      <c r="B12" s="32">
        <v>50</v>
      </c>
      <c r="C12" s="33">
        <f t="shared" si="0"/>
        <v>8.3333333333333339E-4</v>
      </c>
      <c r="D12" s="32">
        <v>-0.02</v>
      </c>
      <c r="E12" s="32">
        <v>0.35</v>
      </c>
      <c r="F12" s="32">
        <v>0.36</v>
      </c>
      <c r="G12" s="32">
        <v>997</v>
      </c>
      <c r="H12" s="32">
        <v>9.8000000000000007</v>
      </c>
      <c r="I12" s="34">
        <f t="shared" si="5"/>
        <v>3.7868708165312261</v>
      </c>
      <c r="J12" s="33">
        <f t="shared" si="1"/>
        <v>3.0833333333333334E-2</v>
      </c>
      <c r="K12" s="34">
        <f t="shared" si="2"/>
        <v>0.12664666666666666</v>
      </c>
      <c r="L12" s="34">
        <f t="shared" si="3"/>
        <v>11.697463388627376</v>
      </c>
      <c r="M12" s="34">
        <f t="shared" si="4"/>
        <v>24.345949360425333</v>
      </c>
    </row>
    <row r="13" spans="1:13" ht="15" x14ac:dyDescent="0.2">
      <c r="A13" s="32">
        <v>1</v>
      </c>
      <c r="B13" s="32">
        <v>27</v>
      </c>
      <c r="C13" s="33">
        <f t="shared" si="0"/>
        <v>4.4999999999999999E-4</v>
      </c>
      <c r="D13" s="32">
        <v>-0.01</v>
      </c>
      <c r="E13" s="32">
        <v>0.36</v>
      </c>
      <c r="F13" s="32">
        <v>0.33</v>
      </c>
      <c r="G13" s="32">
        <v>997</v>
      </c>
      <c r="H13" s="32">
        <v>9.8000000000000007</v>
      </c>
      <c r="I13" s="34">
        <f t="shared" si="5"/>
        <v>3.7868708165312261</v>
      </c>
      <c r="J13" s="33">
        <f t="shared" si="1"/>
        <v>1.6649999999999998E-2</v>
      </c>
      <c r="K13" s="34">
        <f t="shared" si="2"/>
        <v>0.11513333333333334</v>
      </c>
      <c r="L13" s="34">
        <f t="shared" si="3"/>
        <v>8.5958449761073545</v>
      </c>
      <c r="M13" s="34">
        <f t="shared" si="4"/>
        <v>14.461493920092645</v>
      </c>
    </row>
    <row r="14" spans="1:13" ht="15" x14ac:dyDescent="0.2">
      <c r="A14" s="32">
        <v>0.9</v>
      </c>
      <c r="B14" s="32">
        <v>2</v>
      </c>
      <c r="C14" s="33">
        <f t="shared" si="0"/>
        <v>3.3333333333333335E-5</v>
      </c>
      <c r="D14" s="32">
        <v>-0.01</v>
      </c>
      <c r="E14" s="32">
        <v>0.36</v>
      </c>
      <c r="F14" s="32">
        <v>0.31</v>
      </c>
      <c r="G14" s="32">
        <v>997</v>
      </c>
      <c r="H14" s="32">
        <v>9.8000000000000007</v>
      </c>
      <c r="I14" s="34">
        <f t="shared" si="5"/>
        <v>3.7868708165312261</v>
      </c>
      <c r="J14" s="33">
        <f t="shared" si="1"/>
        <v>1.2333333333333335E-3</v>
      </c>
      <c r="K14" s="34">
        <f t="shared" si="2"/>
        <v>0.10362</v>
      </c>
      <c r="L14" s="34">
        <f t="shared" si="3"/>
        <v>2.3394926777254752</v>
      </c>
      <c r="M14" s="34">
        <f t="shared" si="4"/>
        <v>1.1902464131763495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الف دیتا ست اول</vt:lpstr>
      <vt:lpstr>الف دیتا ست دوم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2025-06-26T08:38:12Z</dcterms:created>
  <dcterms:modified xsi:type="dcterms:W3CDTF">2025-06-29T07:25:47Z</dcterms:modified>
</cp:coreProperties>
</file>