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gratieri\Desktop\"/>
    </mc:Choice>
  </mc:AlternateContent>
  <bookViews>
    <workbookView xWindow="0" yWindow="0" windowWidth="19200" windowHeight="1086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G21" i="1"/>
  <c r="C21" i="1"/>
  <c r="P20" i="1"/>
  <c r="O20" i="1"/>
  <c r="K20" i="1"/>
  <c r="L20" i="1" s="1"/>
  <c r="J20" i="1"/>
  <c r="G20" i="1"/>
  <c r="F20" i="1"/>
  <c r="H20" i="1" s="1"/>
  <c r="B20" i="1"/>
  <c r="S19" i="1"/>
  <c r="R19" i="1"/>
  <c r="Q19" i="1"/>
  <c r="N19" i="1"/>
  <c r="M19" i="1"/>
  <c r="L19" i="1"/>
  <c r="I19" i="1"/>
  <c r="H19" i="1"/>
  <c r="E19" i="1"/>
  <c r="D19" i="1"/>
  <c r="S18" i="1"/>
  <c r="R18" i="1"/>
  <c r="Q18" i="1"/>
  <c r="N18" i="1"/>
  <c r="M18" i="1"/>
  <c r="L18" i="1"/>
  <c r="I18" i="1"/>
  <c r="H18" i="1"/>
  <c r="E18" i="1"/>
  <c r="D18" i="1"/>
  <c r="S17" i="1"/>
  <c r="R17" i="1"/>
  <c r="Q17" i="1"/>
  <c r="N17" i="1"/>
  <c r="M17" i="1"/>
  <c r="L17" i="1"/>
  <c r="I17" i="1"/>
  <c r="H17" i="1"/>
  <c r="E17" i="1"/>
  <c r="D17" i="1"/>
  <c r="S16" i="1"/>
  <c r="R16" i="1"/>
  <c r="Q16" i="1"/>
  <c r="N16" i="1"/>
  <c r="M16" i="1"/>
  <c r="L16" i="1"/>
  <c r="I16" i="1"/>
  <c r="H16" i="1"/>
  <c r="E16" i="1"/>
  <c r="D16" i="1"/>
  <c r="S15" i="1"/>
  <c r="R15" i="1"/>
  <c r="Q15" i="1"/>
  <c r="N15" i="1"/>
  <c r="M15" i="1"/>
  <c r="L15" i="1"/>
  <c r="I15" i="1"/>
  <c r="H15" i="1"/>
  <c r="E15" i="1"/>
  <c r="D15" i="1"/>
  <c r="S14" i="1"/>
  <c r="R14" i="1"/>
  <c r="Q14" i="1"/>
  <c r="M14" i="1"/>
  <c r="L14" i="1"/>
  <c r="I14" i="1"/>
  <c r="H14" i="1"/>
  <c r="E14" i="1"/>
  <c r="D14" i="1"/>
  <c r="N14" i="1" s="1"/>
  <c r="S13" i="1"/>
  <c r="Q13" i="1"/>
  <c r="N13" i="1"/>
  <c r="M13" i="1"/>
  <c r="L13" i="1"/>
  <c r="I13" i="1"/>
  <c r="H13" i="1"/>
  <c r="E13" i="1"/>
  <c r="C13" i="1"/>
  <c r="R13" i="1" s="1"/>
  <c r="S12" i="1"/>
  <c r="R12" i="1"/>
  <c r="Q12" i="1"/>
  <c r="N12" i="1"/>
  <c r="M12" i="1"/>
  <c r="L12" i="1"/>
  <c r="I12" i="1"/>
  <c r="H12" i="1"/>
  <c r="E12" i="1"/>
  <c r="D12" i="1"/>
  <c r="S11" i="1"/>
  <c r="R11" i="1"/>
  <c r="Q11" i="1"/>
  <c r="N11" i="1"/>
  <c r="M11" i="1"/>
  <c r="L11" i="1"/>
  <c r="I11" i="1"/>
  <c r="H11" i="1"/>
  <c r="E11" i="1"/>
  <c r="D11" i="1"/>
  <c r="S10" i="1"/>
  <c r="R10" i="1"/>
  <c r="Q10" i="1"/>
  <c r="N10" i="1"/>
  <c r="M10" i="1"/>
  <c r="L10" i="1"/>
  <c r="I10" i="1"/>
  <c r="H10" i="1"/>
  <c r="E10" i="1"/>
  <c r="D10" i="1"/>
  <c r="S9" i="1"/>
  <c r="R9" i="1"/>
  <c r="Q9" i="1"/>
  <c r="N9" i="1"/>
  <c r="M9" i="1"/>
  <c r="L9" i="1"/>
  <c r="I9" i="1"/>
  <c r="H9" i="1"/>
  <c r="E9" i="1"/>
  <c r="D9" i="1"/>
  <c r="S8" i="1"/>
  <c r="R8" i="1"/>
  <c r="Q8" i="1"/>
  <c r="N8" i="1"/>
  <c r="M8" i="1"/>
  <c r="L8" i="1"/>
  <c r="I8" i="1"/>
  <c r="H8" i="1"/>
  <c r="E8" i="1"/>
  <c r="D8" i="1"/>
  <c r="F22" i="1" l="1"/>
  <c r="J22" i="1" s="1"/>
  <c r="C20" i="1"/>
  <c r="C22" i="1" s="1"/>
  <c r="D13" i="1"/>
  <c r="D20" i="1" l="1"/>
</calcChain>
</file>

<file path=xl/sharedStrings.xml><?xml version="1.0" encoding="utf-8"?>
<sst xmlns="http://schemas.openxmlformats.org/spreadsheetml/2006/main" count="44" uniqueCount="32">
  <si>
    <t>Controle de Desperdício e Lixo - 2018</t>
  </si>
  <si>
    <t>Mês</t>
  </si>
  <si>
    <t xml:space="preserve">Almoço </t>
  </si>
  <si>
    <t>Jantar</t>
  </si>
  <si>
    <t>Educação Infantil</t>
  </si>
  <si>
    <t>Média (g)</t>
  </si>
  <si>
    <t>Lixo total (ton)</t>
  </si>
  <si>
    <t>Dias úteis</t>
  </si>
  <si>
    <t>Lixo por dia (kg)</t>
  </si>
  <si>
    <t>Total de Refeições</t>
  </si>
  <si>
    <t>Total do mês</t>
  </si>
  <si>
    <t>Alimentos</t>
  </si>
  <si>
    <t>Refeições</t>
  </si>
  <si>
    <t>g/pessoa</t>
  </si>
  <si>
    <t>kg/dia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</si>
  <si>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</si>
  <si>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</si>
  <si>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</si>
  <si>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</si>
  <si>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</si>
  <si>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</si>
  <si>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</si>
  <si>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</si>
  <si>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</si>
  <si>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</si>
  <si>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</si>
  <si>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</si>
  <si>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</si>
  <si>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TOTAL GERAL</t>
  </si>
  <si>
    <t>g     =</t>
  </si>
  <si>
    <t>kg/ano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</si>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</sst>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Century Gothic"/>
      <family val="2"/>
    </font>
    <font>
      <b/>
      <sz val="10"/>
      <name val="Century Gothic"/>
      <family val="2"/>
    </font>
    <font>
      <b/>
      <sz val="10"/>
      <color rgb="FFFF0000"/>
      <name val="Century Gothic"/>
      <family val="2"/>
    </font>
    <font>
      <b/>
      <sz val="10"/>
      <color indexed="1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2" fontId="3" fillId="4" borderId="0" xfId="0" applyNumberFormat="1" applyFont="1" applyFill="1" applyAlignment="1">
      <alignment horizontal="right" vertical="center"/>
    </xf>
    <xf numFmtId="2" fontId="3" fillId="4" borderId="0" xfId="0" applyNumberFormat="1" applyFont="1" applyFill="1" applyAlignment="1">
      <alignment horizontal="left" vertical="center"/>
    </xf>
    <xf numFmtId="164" fontId="4" fillId="4" borderId="0" xfId="0" applyNumberFormat="1" applyFont="1" applyFill="1" applyAlignment="1">
      <alignment horizontal="right" vertical="center"/>
    </xf>
    <xf numFmtId="164" fontId="4" fillId="4" borderId="0" xfId="0" applyNumberFormat="1" applyFont="1" applyFill="1" applyAlignment="1">
      <alignment horizontal="left" vertical="center"/>
    </xf>
    <xf numFmtId="164" fontId="4" fillId="4" borderId="0" xfId="0" applyNumberFormat="1" applyFont="1" applyFill="1" applyAlignment="1">
      <alignment horizontal="center" vertical="center"/>
    </xf>
    <xf numFmtId="2" fontId="3" fillId="4" borderId="0" xfId="0" applyNumberFormat="1" applyFont="1" applyFill="1" applyAlignment="1">
      <alignment vertical="center"/>
    </xf>
    <xf numFmtId="0" fontId="3" fillId="4" borderId="0" xfId="0" applyFont="1" applyFill="1" applyAlignment="1">
      <alignment horizontal="left" vertical="center"/>
    </xf>
    <xf numFmtId="2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23"/>
  <sheetViews>
    <sheetView tabSelected="1" workbookViewId="0">
      <selection activeCell="H26" sqref="H26:H27"/>
    </sheetView>
  </sheetViews>
  <sheetFormatPr defaultRowHeight="15" x14ac:dyDescent="0.25"/>
  <sheetData>
    <row r="5" spans="1:19" x14ac:dyDescent="0.25">
      <c r="A5" s="1" t="s">
        <v>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2"/>
      <c r="S5" s="2"/>
    </row>
    <row r="6" spans="1:19" x14ac:dyDescent="0.25">
      <c r="A6" s="3" t="s">
        <v>1</v>
      </c>
      <c r="B6" s="4" t="s">
        <v>2</v>
      </c>
      <c r="C6" s="5"/>
      <c r="D6" s="5"/>
      <c r="E6" s="6"/>
      <c r="F6" s="4" t="s">
        <v>3</v>
      </c>
      <c r="G6" s="5"/>
      <c r="H6" s="5"/>
      <c r="I6" s="6"/>
      <c r="J6" s="4" t="s">
        <v>4</v>
      </c>
      <c r="K6" s="5"/>
      <c r="L6" s="5"/>
      <c r="M6" s="6"/>
      <c r="N6" s="3" t="s">
        <v>5</v>
      </c>
      <c r="O6" s="7" t="s">
        <v>6</v>
      </c>
      <c r="P6" s="8" t="s">
        <v>7</v>
      </c>
      <c r="Q6" s="7" t="s">
        <v>8</v>
      </c>
      <c r="R6" s="7" t="s">
        <v>9</v>
      </c>
      <c r="S6" s="7" t="s">
        <v>10</v>
      </c>
    </row>
    <row r="7" spans="1:19" x14ac:dyDescent="0.25">
      <c r="A7" s="9"/>
      <c r="B7" s="10" t="s">
        <v>11</v>
      </c>
      <c r="C7" s="11" t="s">
        <v>12</v>
      </c>
      <c r="D7" s="11" t="s">
        <v>13</v>
      </c>
      <c r="E7" s="12" t="s">
        <v>14</v>
      </c>
      <c r="F7" s="11" t="s">
        <v>11</v>
      </c>
      <c r="G7" s="11" t="s">
        <v>12</v>
      </c>
      <c r="H7" s="11" t="s">
        <v>13</v>
      </c>
      <c r="I7" s="11" t="s">
        <v>14</v>
      </c>
      <c r="J7" s="10" t="s">
        <v>11</v>
      </c>
      <c r="K7" s="11" t="s">
        <v>12</v>
      </c>
      <c r="L7" s="11" t="s">
        <v>13</v>
      </c>
      <c r="M7" s="12" t="s">
        <v>14</v>
      </c>
      <c r="N7" s="13"/>
      <c r="O7" s="14"/>
      <c r="P7" s="3"/>
      <c r="Q7" s="14"/>
      <c r="R7" s="14"/>
      <c r="S7" s="14"/>
    </row>
    <row r="8" spans="1:19" x14ac:dyDescent="0.25">
      <c r="A8" s="15" t="s">
        <v>15</v>
      </c>
      <c r="B8" s="16">
        <v>198.3</v>
      </c>
      <c r="C8" s="17">
        <v>10032</v>
      </c>
      <c r="D8" s="18">
        <f>(B8*1000)/C8</f>
        <v>19.766746411483254</v>
      </c>
      <c r="E8" s="18">
        <f>B8/P8</f>
        <v>19.830000000000002</v>
      </c>
      <c r="F8" s="16">
        <v>28.8</v>
      </c>
      <c r="G8" s="17">
        <v>2576</v>
      </c>
      <c r="H8" s="18">
        <f>(F8*1000)/G8</f>
        <v>11.180124223602485</v>
      </c>
      <c r="I8" s="18">
        <f>F8/P8</f>
        <v>2.88</v>
      </c>
      <c r="J8" s="16">
        <v>31</v>
      </c>
      <c r="K8" s="17">
        <v>1560</v>
      </c>
      <c r="L8" s="18">
        <f>(J8*1000)/K8</f>
        <v>19.871794871794872</v>
      </c>
      <c r="M8" s="19">
        <f>J8/P8</f>
        <v>3.1</v>
      </c>
      <c r="N8" s="19">
        <f>((J8+F8+B8)/(C8+G8+K8))*1000</f>
        <v>18.217108977978544</v>
      </c>
      <c r="O8" s="20">
        <v>8.1199999999999992</v>
      </c>
      <c r="P8" s="15">
        <v>10</v>
      </c>
      <c r="Q8" s="21">
        <f>(B8+F8+J8)/P8</f>
        <v>25.810000000000002</v>
      </c>
      <c r="R8" s="22">
        <f t="shared" ref="R8:R19" si="0">C8+G8+K8</f>
        <v>14168</v>
      </c>
      <c r="S8" s="23">
        <f t="shared" ref="S8:S19" si="1">(B8+F8+J8)</f>
        <v>258.10000000000002</v>
      </c>
    </row>
    <row r="9" spans="1:19" x14ac:dyDescent="0.25">
      <c r="A9" s="24" t="s">
        <v>16</v>
      </c>
      <c r="B9" s="16">
        <v>465.4</v>
      </c>
      <c r="C9" s="17">
        <v>25054</v>
      </c>
      <c r="D9" s="18">
        <f t="shared" ref="D9:D19" si="2">(B9*1000)/C9</f>
        <v>18.575876107607566</v>
      </c>
      <c r="E9" s="18">
        <f>B9/P9</f>
        <v>25.855555555555554</v>
      </c>
      <c r="F9" s="16">
        <v>73</v>
      </c>
      <c r="G9" s="17">
        <v>7317</v>
      </c>
      <c r="H9" s="18">
        <f>(F9*1000)/G9</f>
        <v>9.9767664343310098</v>
      </c>
      <c r="I9" s="18">
        <f>F9/P9</f>
        <v>4.0555555555555554</v>
      </c>
      <c r="J9" s="16">
        <v>170</v>
      </c>
      <c r="K9" s="17">
        <v>4680</v>
      </c>
      <c r="L9" s="18">
        <f>(J9*1000)/K9</f>
        <v>36.324786324786324</v>
      </c>
      <c r="M9" s="19">
        <f>J9/P9</f>
        <v>9.4444444444444446</v>
      </c>
      <c r="N9" s="19">
        <f>((J9+F9+B9)/(C9+G9+K9))*1000</f>
        <v>19.119591913848478</v>
      </c>
      <c r="O9" s="20">
        <v>16.32</v>
      </c>
      <c r="P9" s="24">
        <v>18</v>
      </c>
      <c r="Q9" s="25">
        <f>(B9+F9+J9)/P9</f>
        <v>39.355555555555554</v>
      </c>
      <c r="R9" s="26">
        <f t="shared" si="0"/>
        <v>37051</v>
      </c>
      <c r="S9" s="27">
        <f t="shared" si="1"/>
        <v>708.4</v>
      </c>
    </row>
    <row r="10" spans="1:19" x14ac:dyDescent="0.25">
      <c r="A10" s="24" t="s">
        <v>17</v>
      </c>
      <c r="B10" s="16">
        <v>467.8</v>
      </c>
      <c r="C10" s="17">
        <v>26769</v>
      </c>
      <c r="D10" s="18">
        <f t="shared" si="2"/>
        <v>17.475438006649483</v>
      </c>
      <c r="E10" s="18">
        <f>B10/P10</f>
        <v>22.276190476190475</v>
      </c>
      <c r="F10" s="16">
        <v>105</v>
      </c>
      <c r="G10" s="17">
        <v>8057</v>
      </c>
      <c r="H10" s="18">
        <f>(F10*1000)/G10</f>
        <v>13.032145960034752</v>
      </c>
      <c r="I10" s="18">
        <f t="shared" ref="I10:I19" si="3">F10/P10</f>
        <v>5</v>
      </c>
      <c r="J10" s="16">
        <v>142</v>
      </c>
      <c r="K10" s="17">
        <v>5460</v>
      </c>
      <c r="L10" s="18">
        <f>(J10*1000)/K10</f>
        <v>26.007326007326007</v>
      </c>
      <c r="M10" s="19">
        <f>J10/P10</f>
        <v>6.7619047619047619</v>
      </c>
      <c r="N10" s="19">
        <f>((J10+F10+B10)/(C10+G10+K10))*1000</f>
        <v>17.743136573499477</v>
      </c>
      <c r="O10" s="20">
        <v>16.809999999999999</v>
      </c>
      <c r="P10" s="24">
        <v>21</v>
      </c>
      <c r="Q10" s="25">
        <f>(B10+F10+J10)/P10</f>
        <v>34.038095238095238</v>
      </c>
      <c r="R10" s="26">
        <f t="shared" si="0"/>
        <v>40286</v>
      </c>
      <c r="S10" s="27">
        <f t="shared" si="1"/>
        <v>714.8</v>
      </c>
    </row>
    <row r="11" spans="1:19" x14ac:dyDescent="0.25">
      <c r="A11" s="24" t="s">
        <v>18</v>
      </c>
      <c r="B11" s="16">
        <v>578.79999999999995</v>
      </c>
      <c r="C11" s="17">
        <v>26050</v>
      </c>
      <c r="D11" s="18">
        <f t="shared" si="2"/>
        <v>22.218809980806142</v>
      </c>
      <c r="E11" s="18">
        <f t="shared" ref="E11:E19" si="4">B11/P11</f>
        <v>28.939999999999998</v>
      </c>
      <c r="F11" s="16">
        <v>78</v>
      </c>
      <c r="G11" s="17">
        <v>7804</v>
      </c>
      <c r="H11" s="18">
        <f t="shared" ref="H11:H19" si="5">(F11*1000)/G11</f>
        <v>9.9948744233726288</v>
      </c>
      <c r="I11" s="18">
        <f t="shared" si="3"/>
        <v>3.9</v>
      </c>
      <c r="J11" s="16">
        <v>156</v>
      </c>
      <c r="K11" s="17">
        <v>5164</v>
      </c>
      <c r="L11" s="18">
        <f t="shared" ref="L11:L19" si="6">(J11*1000)/K11</f>
        <v>30.209140201394266</v>
      </c>
      <c r="M11" s="19">
        <f t="shared" ref="M11:M19" si="7">J11/P11</f>
        <v>7.8</v>
      </c>
      <c r="N11" s="19">
        <f>((J11+F11+B11)/(C11+G11+K11))*1000</f>
        <v>20.831411143574762</v>
      </c>
      <c r="O11" s="20">
        <v>16.57</v>
      </c>
      <c r="P11" s="24">
        <v>20</v>
      </c>
      <c r="Q11" s="25">
        <f t="shared" ref="Q11:Q13" si="8">(B11+F11+J11)/P11</f>
        <v>40.64</v>
      </c>
      <c r="R11" s="26">
        <f t="shared" si="0"/>
        <v>39018</v>
      </c>
      <c r="S11" s="27">
        <f t="shared" si="1"/>
        <v>812.8</v>
      </c>
    </row>
    <row r="12" spans="1:19" x14ac:dyDescent="0.25">
      <c r="A12" s="24" t="s">
        <v>19</v>
      </c>
      <c r="B12" s="16">
        <v>472</v>
      </c>
      <c r="C12" s="17">
        <v>24667</v>
      </c>
      <c r="D12" s="18">
        <f t="shared" si="2"/>
        <v>19.134876555722219</v>
      </c>
      <c r="E12" s="18">
        <f t="shared" si="4"/>
        <v>23.6</v>
      </c>
      <c r="F12" s="16">
        <v>87.8</v>
      </c>
      <c r="G12" s="17">
        <v>7093</v>
      </c>
      <c r="H12" s="18">
        <f t="shared" si="5"/>
        <v>12.378401240659805</v>
      </c>
      <c r="I12" s="18">
        <f t="shared" si="3"/>
        <v>4.3899999999999997</v>
      </c>
      <c r="J12" s="16">
        <v>107</v>
      </c>
      <c r="K12" s="17">
        <v>4546</v>
      </c>
      <c r="L12" s="18">
        <f t="shared" si="6"/>
        <v>23.537175538935326</v>
      </c>
      <c r="M12" s="19">
        <f t="shared" si="7"/>
        <v>5.35</v>
      </c>
      <c r="N12" s="28">
        <f>((J12+F12+B12)/(C12+G12+K12))*1000</f>
        <v>18.366110284801408</v>
      </c>
      <c r="O12" s="20">
        <v>15.7033</v>
      </c>
      <c r="P12" s="24">
        <v>20</v>
      </c>
      <c r="Q12" s="25">
        <f t="shared" si="8"/>
        <v>33.339999999999996</v>
      </c>
      <c r="R12" s="26">
        <f t="shared" si="0"/>
        <v>36306</v>
      </c>
      <c r="S12" s="27">
        <f t="shared" si="1"/>
        <v>666.8</v>
      </c>
    </row>
    <row r="13" spans="1:19" x14ac:dyDescent="0.25">
      <c r="A13" s="24" t="s">
        <v>20</v>
      </c>
      <c r="B13" s="16">
        <v>433.1</v>
      </c>
      <c r="C13" s="17">
        <f>25977-4664</f>
        <v>21313</v>
      </c>
      <c r="D13" s="18">
        <f t="shared" si="2"/>
        <v>20.320930887251912</v>
      </c>
      <c r="E13" s="18">
        <f t="shared" si="4"/>
        <v>21.655000000000001</v>
      </c>
      <c r="F13" s="16">
        <v>39.799999999999997</v>
      </c>
      <c r="G13" s="17">
        <v>2721</v>
      </c>
      <c r="H13" s="18">
        <f t="shared" si="5"/>
        <v>14.626975376699743</v>
      </c>
      <c r="I13" s="18">
        <f t="shared" si="3"/>
        <v>1.9899999999999998</v>
      </c>
      <c r="J13" s="16">
        <v>98</v>
      </c>
      <c r="K13" s="17">
        <v>4664</v>
      </c>
      <c r="L13" s="18">
        <f t="shared" si="6"/>
        <v>21.012006861063465</v>
      </c>
      <c r="M13" s="19">
        <f t="shared" si="7"/>
        <v>4.9000000000000004</v>
      </c>
      <c r="N13" s="28">
        <f>(J13+F13+B13)/(C13+G13+K13)*1000</f>
        <v>19.893372360443241</v>
      </c>
      <c r="O13" s="20">
        <v>13</v>
      </c>
      <c r="P13" s="24">
        <v>20</v>
      </c>
      <c r="Q13" s="25">
        <f t="shared" si="8"/>
        <v>28.545000000000005</v>
      </c>
      <c r="R13" s="26">
        <f t="shared" si="0"/>
        <v>28698</v>
      </c>
      <c r="S13" s="27">
        <f t="shared" si="1"/>
        <v>570.90000000000009</v>
      </c>
    </row>
    <row r="14" spans="1:19" x14ac:dyDescent="0.25">
      <c r="A14" s="24" t="s">
        <v>21</v>
      </c>
      <c r="B14" s="16">
        <v>16</v>
      </c>
      <c r="C14" s="17">
        <v>4380</v>
      </c>
      <c r="D14" s="18">
        <f t="shared" si="2"/>
        <v>3.6529680365296802</v>
      </c>
      <c r="E14" s="18">
        <f t="shared" si="4"/>
        <v>0.76190476190476186</v>
      </c>
      <c r="F14" s="16">
        <v>0</v>
      </c>
      <c r="G14" s="29">
        <v>0</v>
      </c>
      <c r="H14" s="18" t="e">
        <f t="shared" si="5"/>
        <v>#DIV/0!</v>
      </c>
      <c r="I14" s="18">
        <f t="shared" si="3"/>
        <v>0</v>
      </c>
      <c r="J14" s="16">
        <v>0</v>
      </c>
      <c r="K14" s="29">
        <v>0</v>
      </c>
      <c r="L14" s="18" t="e">
        <f t="shared" si="6"/>
        <v>#DIV/0!</v>
      </c>
      <c r="M14" s="19">
        <f t="shared" si="7"/>
        <v>0</v>
      </c>
      <c r="N14" s="28">
        <f>D14</f>
        <v>3.6529680365296802</v>
      </c>
      <c r="O14" s="20">
        <v>6.55</v>
      </c>
      <c r="P14" s="24">
        <v>21</v>
      </c>
      <c r="Q14" s="25">
        <f>(B14)/P14</f>
        <v>0.76190476190476186</v>
      </c>
      <c r="R14" s="26">
        <f t="shared" si="0"/>
        <v>4380</v>
      </c>
      <c r="S14" s="27">
        <f t="shared" si="1"/>
        <v>16</v>
      </c>
    </row>
    <row r="15" spans="1:19" x14ac:dyDescent="0.25">
      <c r="A15" s="24" t="s">
        <v>22</v>
      </c>
      <c r="B15" s="16">
        <v>644.5</v>
      </c>
      <c r="C15" s="17">
        <v>34189</v>
      </c>
      <c r="D15" s="18">
        <f t="shared" si="2"/>
        <v>18.851092456638099</v>
      </c>
      <c r="E15" s="18">
        <f t="shared" si="4"/>
        <v>29.295454545454547</v>
      </c>
      <c r="F15" s="16">
        <v>108.5</v>
      </c>
      <c r="G15" s="17">
        <v>10746</v>
      </c>
      <c r="H15" s="18">
        <f t="shared" si="5"/>
        <v>10.09678019728271</v>
      </c>
      <c r="I15" s="18">
        <f t="shared" si="3"/>
        <v>4.9318181818181817</v>
      </c>
      <c r="J15" s="16">
        <v>185.5</v>
      </c>
      <c r="K15" s="17">
        <v>5691</v>
      </c>
      <c r="L15" s="18">
        <f t="shared" si="6"/>
        <v>32.595325953259533</v>
      </c>
      <c r="M15" s="19">
        <f t="shared" si="7"/>
        <v>8.4318181818181817</v>
      </c>
      <c r="N15" s="28">
        <f>(J15+F15+B15)/(C15+G15+K15)*1000</f>
        <v>18.53790542409039</v>
      </c>
      <c r="O15" s="20">
        <v>9.8160000000000007</v>
      </c>
      <c r="P15" s="24">
        <v>22</v>
      </c>
      <c r="Q15" s="25">
        <f>(B15+F15+J15)/P15</f>
        <v>42.659090909090907</v>
      </c>
      <c r="R15" s="26">
        <f t="shared" si="0"/>
        <v>50626</v>
      </c>
      <c r="S15" s="27">
        <f t="shared" si="1"/>
        <v>938.5</v>
      </c>
    </row>
    <row r="16" spans="1:19" x14ac:dyDescent="0.25">
      <c r="A16" s="24" t="s">
        <v>23</v>
      </c>
      <c r="B16" s="16">
        <v>648.79999999999995</v>
      </c>
      <c r="C16" s="17">
        <v>31114</v>
      </c>
      <c r="D16" s="18">
        <f t="shared" si="2"/>
        <v>20.852349424696278</v>
      </c>
      <c r="E16" s="18">
        <f t="shared" si="4"/>
        <v>34.147368421052626</v>
      </c>
      <c r="F16" s="16">
        <v>106.1</v>
      </c>
      <c r="G16" s="17">
        <v>9741</v>
      </c>
      <c r="H16" s="18">
        <f t="shared" si="5"/>
        <v>10.892105533312801</v>
      </c>
      <c r="I16" s="18">
        <f t="shared" si="3"/>
        <v>5.5842105263157888</v>
      </c>
      <c r="J16" s="16">
        <v>160</v>
      </c>
      <c r="K16" s="17">
        <v>4925</v>
      </c>
      <c r="L16" s="18">
        <f t="shared" si="6"/>
        <v>32.487309644670049</v>
      </c>
      <c r="M16" s="19">
        <f t="shared" si="7"/>
        <v>8.4210526315789469</v>
      </c>
      <c r="N16" s="28">
        <f>(J16+F16+B16)/(C16+G16+K16)*1000</f>
        <v>19.984709480122323</v>
      </c>
      <c r="O16" s="20">
        <v>12.42</v>
      </c>
      <c r="P16" s="24">
        <v>19</v>
      </c>
      <c r="Q16" s="25">
        <f>(B16+F16+J16)/P16</f>
        <v>48.152631578947364</v>
      </c>
      <c r="R16" s="26">
        <f t="shared" si="0"/>
        <v>45780</v>
      </c>
      <c r="S16" s="27">
        <f t="shared" si="1"/>
        <v>914.9</v>
      </c>
    </row>
    <row r="17" spans="1:19" x14ac:dyDescent="0.25">
      <c r="A17" s="24" t="s">
        <v>24</v>
      </c>
      <c r="B17" s="16">
        <v>822</v>
      </c>
      <c r="C17" s="17">
        <v>34292</v>
      </c>
      <c r="D17" s="18">
        <f t="shared" si="2"/>
        <v>23.970605389012015</v>
      </c>
      <c r="E17" s="18">
        <f t="shared" si="4"/>
        <v>37.363636363636367</v>
      </c>
      <c r="F17" s="16">
        <v>150</v>
      </c>
      <c r="G17" s="17">
        <v>11642</v>
      </c>
      <c r="H17" s="18">
        <f t="shared" si="5"/>
        <v>12.884384126438757</v>
      </c>
      <c r="I17" s="18">
        <f t="shared" si="3"/>
        <v>6.8181818181818183</v>
      </c>
      <c r="J17" s="16">
        <v>177</v>
      </c>
      <c r="K17" s="17">
        <v>5701</v>
      </c>
      <c r="L17" s="18">
        <f t="shared" si="6"/>
        <v>31.047184704437818</v>
      </c>
      <c r="M17" s="19">
        <f t="shared" si="7"/>
        <v>8.045454545454545</v>
      </c>
      <c r="N17" s="28">
        <f>(J17+F17+B17)/(C17+G17+K17)*1000</f>
        <v>22.252348213421129</v>
      </c>
      <c r="O17" s="20">
        <v>12.5</v>
      </c>
      <c r="P17" s="24">
        <v>22</v>
      </c>
      <c r="Q17" s="25">
        <f>(B17+F17+J17)/P17</f>
        <v>52.227272727272727</v>
      </c>
      <c r="R17" s="26">
        <f t="shared" si="0"/>
        <v>51635</v>
      </c>
      <c r="S17" s="27">
        <f t="shared" si="1"/>
        <v>1149</v>
      </c>
    </row>
    <row r="18" spans="1:19" x14ac:dyDescent="0.25">
      <c r="A18" s="24" t="s">
        <v>25</v>
      </c>
      <c r="B18" s="16">
        <v>516.9</v>
      </c>
      <c r="C18" s="17">
        <v>25984</v>
      </c>
      <c r="D18" s="18">
        <f t="shared" si="2"/>
        <v>19.893011083743843</v>
      </c>
      <c r="E18" s="18">
        <f t="shared" si="4"/>
        <v>27.205263157894734</v>
      </c>
      <c r="F18" s="16">
        <v>105.5</v>
      </c>
      <c r="G18" s="17">
        <v>8559</v>
      </c>
      <c r="H18" s="18">
        <f t="shared" si="5"/>
        <v>12.326206332515481</v>
      </c>
      <c r="I18" s="18">
        <f t="shared" si="3"/>
        <v>5.5526315789473681</v>
      </c>
      <c r="J18" s="16">
        <v>184</v>
      </c>
      <c r="K18" s="17">
        <v>4910</v>
      </c>
      <c r="L18" s="18">
        <f t="shared" si="6"/>
        <v>37.474541751527497</v>
      </c>
      <c r="M18" s="19">
        <f t="shared" si="7"/>
        <v>9.6842105263157894</v>
      </c>
      <c r="N18" s="28">
        <f>(J18+F18+B18)/(C18+G18+K18)*1000</f>
        <v>20.439510303398979</v>
      </c>
      <c r="O18" s="20">
        <v>15.33</v>
      </c>
      <c r="P18" s="24">
        <v>19</v>
      </c>
      <c r="Q18" s="25">
        <f>(B18+F18+J18)/P18</f>
        <v>42.442105263157892</v>
      </c>
      <c r="R18" s="26">
        <f t="shared" si="0"/>
        <v>39453</v>
      </c>
      <c r="S18" s="27">
        <f t="shared" si="1"/>
        <v>806.4</v>
      </c>
    </row>
    <row r="19" spans="1:19" x14ac:dyDescent="0.25">
      <c r="A19" s="30" t="s">
        <v>26</v>
      </c>
      <c r="B19" s="31">
        <v>68.7</v>
      </c>
      <c r="C19" s="32">
        <v>4492</v>
      </c>
      <c r="D19" s="33">
        <f t="shared" si="2"/>
        <v>15.293855743544079</v>
      </c>
      <c r="E19" s="33">
        <f t="shared" si="4"/>
        <v>3.8166666666666669</v>
      </c>
      <c r="F19" s="31">
        <v>68.7</v>
      </c>
      <c r="G19" s="32">
        <v>1040</v>
      </c>
      <c r="H19" s="33">
        <f t="shared" si="5"/>
        <v>66.057692307692307</v>
      </c>
      <c r="I19" s="33">
        <f t="shared" si="3"/>
        <v>3.8166666666666669</v>
      </c>
      <c r="J19" s="31">
        <v>36</v>
      </c>
      <c r="K19" s="32">
        <v>381</v>
      </c>
      <c r="L19" s="33">
        <f t="shared" si="6"/>
        <v>94.488188976377955</v>
      </c>
      <c r="M19" s="34">
        <f t="shared" si="7"/>
        <v>2</v>
      </c>
      <c r="N19" s="35">
        <f>(J19+B19)/(C19+K19)*1000</f>
        <v>21.485737738559408</v>
      </c>
      <c r="O19" s="36">
        <v>3.01</v>
      </c>
      <c r="P19" s="30">
        <v>18</v>
      </c>
      <c r="Q19" s="37">
        <f>(B19+J19)/P19</f>
        <v>5.8166666666666664</v>
      </c>
      <c r="R19" s="38">
        <f t="shared" si="0"/>
        <v>5913</v>
      </c>
      <c r="S19" s="39">
        <f t="shared" si="1"/>
        <v>173.4</v>
      </c>
    </row>
    <row r="20" spans="1:19" x14ac:dyDescent="0.25">
      <c r="A20" s="40" t="s">
        <v>27</v>
      </c>
      <c r="B20" s="41">
        <f>SUM(B8:B19)</f>
        <v>5332.2999999999993</v>
      </c>
      <c r="C20" s="42">
        <f>SUM(C8:C19)</f>
        <v>268336</v>
      </c>
      <c r="D20" s="43">
        <f>(B20/C20)*1000</f>
        <v>19.871727982827498</v>
      </c>
      <c r="E20" s="43"/>
      <c r="F20" s="41">
        <f>SUM(F8:F19)</f>
        <v>951.20000000000016</v>
      </c>
      <c r="G20" s="42">
        <f>SUM(G8:G19)</f>
        <v>77296</v>
      </c>
      <c r="H20" s="43">
        <f>(F20/G20)*1000</f>
        <v>12.30594079900642</v>
      </c>
      <c r="I20" s="43"/>
      <c r="J20" s="41">
        <f>SUM(J8:J19)</f>
        <v>1446.5</v>
      </c>
      <c r="K20" s="42">
        <f>SUM(K8:K19)</f>
        <v>47682</v>
      </c>
      <c r="L20" s="43">
        <f>(J20/K20)*1000</f>
        <v>30.336395285432658</v>
      </c>
      <c r="M20" s="43"/>
      <c r="N20" s="43"/>
      <c r="O20" s="43">
        <f>SUM(O8:O19)</f>
        <v>146.14930000000001</v>
      </c>
      <c r="P20" s="40">
        <f>SUM(P8:P19)</f>
        <v>230</v>
      </c>
      <c r="Q20" s="44"/>
      <c r="R20" s="45"/>
      <c r="S20" s="45"/>
    </row>
    <row r="21" spans="1:19" x14ac:dyDescent="0.25">
      <c r="A21" s="40"/>
      <c r="B21" s="41"/>
      <c r="C21" s="46">
        <f>(B8+B9+B10+B11+B12+B13+B14+B15+B16+B17+B18+B19)/P20</f>
        <v>23.183913043478256</v>
      </c>
      <c r="D21" s="47" t="s">
        <v>14</v>
      </c>
      <c r="E21" s="47"/>
      <c r="F21" s="41"/>
      <c r="G21" s="46">
        <f>(F8+F9+F10+F11+F12+F13+F14+F15+F16+F17+F18+F19)/P20</f>
        <v>4.1356521739130443</v>
      </c>
      <c r="H21" s="47" t="s">
        <v>14</v>
      </c>
      <c r="I21" s="47"/>
      <c r="J21" s="41"/>
      <c r="K21" s="46">
        <f>(J8+J9+J10+J11+J12+J13+J14+J15+J16+J17+J18+J19)/P20</f>
        <v>6.2891304347826091</v>
      </c>
      <c r="L21" s="47" t="s">
        <v>14</v>
      </c>
      <c r="M21" s="47"/>
      <c r="N21" s="43"/>
      <c r="O21" s="43"/>
      <c r="P21" s="40"/>
      <c r="Q21" s="44"/>
      <c r="R21" s="45"/>
      <c r="S21" s="45"/>
    </row>
    <row r="22" spans="1:19" x14ac:dyDescent="0.25">
      <c r="A22" s="48" t="s">
        <v>28</v>
      </c>
      <c r="B22" s="48"/>
      <c r="C22" s="49">
        <f>((B20+F20+J20)/(C20+G20+K20))*1000</f>
        <v>19.653508392785405</v>
      </c>
      <c r="D22" s="50" t="s">
        <v>29</v>
      </c>
      <c r="E22" s="50"/>
      <c r="F22" s="51">
        <f>B20+F20+J20</f>
        <v>7729.9999999999991</v>
      </c>
      <c r="G22" s="52" t="s">
        <v>30</v>
      </c>
      <c r="H22" s="53" t="s">
        <v>31</v>
      </c>
      <c r="I22" s="53"/>
      <c r="J22" s="54">
        <f>F22/P20</f>
        <v>33.608695652173907</v>
      </c>
      <c r="K22" s="55" t="s">
        <v>14</v>
      </c>
      <c r="L22" s="56"/>
      <c r="M22" s="56"/>
      <c r="N22" s="56"/>
      <c r="O22" s="57"/>
      <c r="P22" s="57"/>
      <c r="Q22" s="57"/>
      <c r="R22" s="45"/>
      <c r="S22" s="45"/>
    </row>
    <row r="23" spans="1:19" x14ac:dyDescent="0.25">
      <c r="A23" s="58"/>
      <c r="B23" s="58"/>
      <c r="C23" s="49"/>
      <c r="D23" s="50"/>
      <c r="E23" s="50"/>
      <c r="F23" s="51"/>
      <c r="G23" s="52"/>
      <c r="H23" s="53"/>
      <c r="I23" s="53"/>
      <c r="J23" s="54"/>
      <c r="K23" s="55"/>
      <c r="L23" s="56"/>
      <c r="M23" s="56"/>
      <c r="N23" s="56"/>
      <c r="O23" s="57"/>
      <c r="P23" s="57"/>
      <c r="Q23" s="57"/>
      <c r="R23" s="45"/>
      <c r="S23" s="45"/>
    </row>
  </sheetData>
  <mergeCells count="12">
    <mergeCell ref="R6:R7"/>
    <mergeCell ref="S6:S7"/>
    <mergeCell ref="A22:B22"/>
    <mergeCell ref="A5:Q5"/>
    <mergeCell ref="A6:A7"/>
    <mergeCell ref="B6:E6"/>
    <mergeCell ref="F6:I6"/>
    <mergeCell ref="J6:M6"/>
    <mergeCell ref="N6:N7"/>
    <mergeCell ref="O6:O7"/>
    <mergeCell ref="P6:P7"/>
    <mergeCell ref="Q6:Q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Fundação Salvador Arena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Regina Ramos Gratieri</dc:creator>
  <cp:lastModifiedBy>Michelle Regina Ramos Gratieri</cp:lastModifiedBy>
  <dcterms:created xsi:type="dcterms:W3CDTF">2019-11-14T18:41:30Z</dcterms:created>
  <dcterms:modified xsi:type="dcterms:W3CDTF">2019-11-14T18:43:10Z</dcterms:modified>
</cp:coreProperties>
</file>