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User\Desktop\Desktop\Excel project\"/>
    </mc:Choice>
  </mc:AlternateContent>
  <xr:revisionPtr revIDLastSave="0" documentId="13_ncr:1_{65C0AE00-F4C0-4049-8FED-472E13815F2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nancial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1" l="1"/>
  <c r="F50" i="1"/>
  <c r="G50" i="1"/>
  <c r="H50" i="1"/>
  <c r="I50" i="1"/>
  <c r="J50" i="1"/>
  <c r="K50" i="1"/>
  <c r="K52" i="1" s="1"/>
  <c r="L50" i="1"/>
  <c r="L52" i="1" s="1"/>
  <c r="M50" i="1"/>
  <c r="N50" i="1"/>
  <c r="O50" i="1"/>
  <c r="O52" i="1" s="1"/>
  <c r="E51" i="1"/>
  <c r="F51" i="1"/>
  <c r="G51" i="1"/>
  <c r="H51" i="1"/>
  <c r="I51" i="1"/>
  <c r="J51" i="1"/>
  <c r="K51" i="1"/>
  <c r="L51" i="1"/>
  <c r="M51" i="1"/>
  <c r="N51" i="1"/>
  <c r="O51" i="1"/>
  <c r="F52" i="1"/>
  <c r="H52" i="1"/>
  <c r="J52" i="1"/>
  <c r="N52" i="1"/>
  <c r="D51" i="1"/>
  <c r="D50" i="1"/>
  <c r="D52" i="1" s="1"/>
  <c r="D43" i="1"/>
  <c r="O21" i="1"/>
  <c r="N21" i="1"/>
  <c r="M21" i="1"/>
  <c r="L21" i="1"/>
  <c r="K21" i="1"/>
  <c r="J21" i="1"/>
  <c r="I21" i="1"/>
  <c r="H21" i="1"/>
  <c r="G21" i="1"/>
  <c r="F21" i="1"/>
  <c r="E21" i="1"/>
  <c r="D21" i="1"/>
  <c r="D16" i="1"/>
  <c r="D15" i="1"/>
  <c r="D17" i="1" s="1"/>
  <c r="E13" i="1"/>
  <c r="F13" i="1"/>
  <c r="G13" i="1"/>
  <c r="H13" i="1"/>
  <c r="I13" i="1"/>
  <c r="J13" i="1"/>
  <c r="K13" i="1"/>
  <c r="L13" i="1"/>
  <c r="M13" i="1"/>
  <c r="N13" i="1"/>
  <c r="O13" i="1"/>
  <c r="D13" i="1"/>
  <c r="D9" i="1"/>
  <c r="D44" i="1" l="1"/>
  <c r="D38" i="1"/>
  <c r="D37" i="1"/>
  <c r="D39" i="1" s="1"/>
  <c r="D45" i="1"/>
  <c r="D54" i="1" s="1"/>
  <c r="G52" i="1"/>
  <c r="M52" i="1"/>
  <c r="I52" i="1"/>
  <c r="E52" i="1"/>
  <c r="E7" i="1"/>
  <c r="E8" i="1"/>
  <c r="B12" i="1"/>
  <c r="B16" i="1" s="1"/>
  <c r="B11" i="1"/>
  <c r="B15" i="1" s="1"/>
  <c r="E43" i="1" l="1"/>
  <c r="E16" i="1"/>
  <c r="D46" i="1"/>
  <c r="D40" i="1"/>
  <c r="F7" i="1"/>
  <c r="E15" i="1"/>
  <c r="E17" i="1" s="1"/>
  <c r="E9" i="1"/>
  <c r="F8" i="1"/>
  <c r="E44" i="1" l="1"/>
  <c r="E45" i="1" s="1"/>
  <c r="E38" i="1"/>
  <c r="E37" i="1"/>
  <c r="G7" i="1"/>
  <c r="F15" i="1"/>
  <c r="F9" i="1"/>
  <c r="F43" i="1"/>
  <c r="F16" i="1"/>
  <c r="D55" i="1"/>
  <c r="D47" i="1"/>
  <c r="G8" i="1"/>
  <c r="H7" i="1" l="1"/>
  <c r="G9" i="1"/>
  <c r="G15" i="1"/>
  <c r="G17" i="1" s="1"/>
  <c r="G43" i="1"/>
  <c r="G16" i="1"/>
  <c r="E39" i="1"/>
  <c r="E40" i="1" s="1"/>
  <c r="D58" i="1"/>
  <c r="D57" i="1"/>
  <c r="F17" i="1"/>
  <c r="E46" i="1"/>
  <c r="E54" i="1"/>
  <c r="H8" i="1"/>
  <c r="I7" i="1"/>
  <c r="G44" i="1" l="1"/>
  <c r="G38" i="1"/>
  <c r="G37" i="1"/>
  <c r="E47" i="1"/>
  <c r="E55" i="1"/>
  <c r="H15" i="1"/>
  <c r="H9" i="1"/>
  <c r="J7" i="1"/>
  <c r="I15" i="1"/>
  <c r="F44" i="1"/>
  <c r="F45" i="1" s="1"/>
  <c r="F38" i="1"/>
  <c r="F37" i="1"/>
  <c r="H43" i="1"/>
  <c r="H16" i="1"/>
  <c r="G45" i="1"/>
  <c r="G54" i="1" s="1"/>
  <c r="I8" i="1"/>
  <c r="F54" i="1" l="1"/>
  <c r="G39" i="1"/>
  <c r="H17" i="1"/>
  <c r="K7" i="1"/>
  <c r="J15" i="1"/>
  <c r="I43" i="1"/>
  <c r="I16" i="1"/>
  <c r="I17" i="1"/>
  <c r="F39" i="1"/>
  <c r="F40" i="1" s="1"/>
  <c r="I9" i="1"/>
  <c r="E57" i="1"/>
  <c r="E58" i="1" s="1"/>
  <c r="J8" i="1"/>
  <c r="J9" i="1" s="1"/>
  <c r="G40" i="1" l="1"/>
  <c r="G46" i="1"/>
  <c r="H38" i="1"/>
  <c r="H44" i="1"/>
  <c r="H45" i="1" s="1"/>
  <c r="H37" i="1"/>
  <c r="J43" i="1"/>
  <c r="J16" i="1"/>
  <c r="I44" i="1"/>
  <c r="I45" i="1" s="1"/>
  <c r="I38" i="1"/>
  <c r="I37" i="1"/>
  <c r="J17" i="1"/>
  <c r="K9" i="1"/>
  <c r="K15" i="1"/>
  <c r="L7" i="1"/>
  <c r="F46" i="1"/>
  <c r="K8" i="1"/>
  <c r="L8" i="1" l="1"/>
  <c r="K16" i="1"/>
  <c r="K43" i="1"/>
  <c r="H46" i="1"/>
  <c r="H54" i="1"/>
  <c r="F47" i="1"/>
  <c r="F55" i="1"/>
  <c r="J44" i="1"/>
  <c r="J45" i="1" s="1"/>
  <c r="J38" i="1"/>
  <c r="J37" i="1"/>
  <c r="M7" i="1"/>
  <c r="L15" i="1"/>
  <c r="L9" i="1"/>
  <c r="G47" i="1"/>
  <c r="G55" i="1"/>
  <c r="I54" i="1"/>
  <c r="K17" i="1"/>
  <c r="I39" i="1"/>
  <c r="I40" i="1" s="1"/>
  <c r="H39" i="1"/>
  <c r="H40" i="1" s="1"/>
  <c r="J54" i="1" l="1"/>
  <c r="G57" i="1"/>
  <c r="G58" i="1" s="1"/>
  <c r="H47" i="1"/>
  <c r="H55" i="1"/>
  <c r="K45" i="1"/>
  <c r="K54" i="1" s="1"/>
  <c r="K37" i="1"/>
  <c r="K39" i="1" s="1"/>
  <c r="K44" i="1"/>
  <c r="K38" i="1"/>
  <c r="N7" i="1"/>
  <c r="M15" i="1"/>
  <c r="F57" i="1"/>
  <c r="F58" i="1" s="1"/>
  <c r="J39" i="1"/>
  <c r="J40" i="1" s="1"/>
  <c r="I46" i="1"/>
  <c r="M8" i="1"/>
  <c r="L43" i="1"/>
  <c r="L16" i="1"/>
  <c r="L17" i="1" s="1"/>
  <c r="L44" i="1" l="1"/>
  <c r="L37" i="1"/>
  <c r="L38" i="1"/>
  <c r="M17" i="1"/>
  <c r="K40" i="1"/>
  <c r="K46" i="1"/>
  <c r="N8" i="1"/>
  <c r="M43" i="1"/>
  <c r="M16" i="1"/>
  <c r="O7" i="1"/>
  <c r="N15" i="1"/>
  <c r="N9" i="1"/>
  <c r="L45" i="1"/>
  <c r="I47" i="1"/>
  <c r="I55" i="1"/>
  <c r="H58" i="1"/>
  <c r="H57" i="1"/>
  <c r="M9" i="1"/>
  <c r="J46" i="1"/>
  <c r="M44" i="1" l="1"/>
  <c r="M45" i="1" s="1"/>
  <c r="M38" i="1"/>
  <c r="M37" i="1"/>
  <c r="J47" i="1"/>
  <c r="J55" i="1"/>
  <c r="I57" i="1"/>
  <c r="I58" i="1" s="1"/>
  <c r="O8" i="1"/>
  <c r="N43" i="1"/>
  <c r="N16" i="1"/>
  <c r="N17" i="1" s="1"/>
  <c r="O9" i="1"/>
  <c r="O15" i="1"/>
  <c r="K47" i="1"/>
  <c r="K55" i="1"/>
  <c r="L39" i="1"/>
  <c r="L40" i="1" s="1"/>
  <c r="L54" i="1"/>
  <c r="N44" i="1" l="1"/>
  <c r="N38" i="1"/>
  <c r="N37" i="1"/>
  <c r="N39" i="1" s="1"/>
  <c r="N40" i="1" s="1"/>
  <c r="M39" i="1"/>
  <c r="M40" i="1" s="1"/>
  <c r="K57" i="1"/>
  <c r="K58" i="1" s="1"/>
  <c r="N45" i="1"/>
  <c r="J58" i="1"/>
  <c r="J57" i="1"/>
  <c r="M54" i="1"/>
  <c r="L46" i="1"/>
  <c r="O43" i="1"/>
  <c r="O16" i="1"/>
  <c r="O17" i="1" s="1"/>
  <c r="O44" i="1" l="1"/>
  <c r="O38" i="1"/>
  <c r="O37" i="1"/>
  <c r="O39" i="1" s="1"/>
  <c r="L47" i="1"/>
  <c r="L55" i="1"/>
  <c r="N46" i="1"/>
  <c r="N54" i="1"/>
  <c r="M46" i="1"/>
  <c r="O45" i="1"/>
  <c r="O54" i="1" s="1"/>
  <c r="M47" i="1" l="1"/>
  <c r="M55" i="1"/>
  <c r="O40" i="1"/>
  <c r="O46" i="1"/>
  <c r="N47" i="1"/>
  <c r="N55" i="1"/>
  <c r="L57" i="1"/>
  <c r="L58" i="1" s="1"/>
  <c r="N57" i="1" l="1"/>
  <c r="N58" i="1" s="1"/>
  <c r="M57" i="1"/>
  <c r="M58" i="1" s="1"/>
  <c r="O47" i="1"/>
  <c r="O55" i="1"/>
  <c r="O57" i="1" l="1"/>
  <c r="O58" i="1" s="1"/>
</calcChain>
</file>

<file path=xl/sharedStrings.xml><?xml version="1.0" encoding="utf-8"?>
<sst xmlns="http://schemas.openxmlformats.org/spreadsheetml/2006/main" count="98" uniqueCount="63">
  <si>
    <t>Income Statement</t>
  </si>
  <si>
    <t>Assumptions</t>
  </si>
  <si>
    <t xml:space="preserve">Organic </t>
  </si>
  <si>
    <t>Paid</t>
  </si>
  <si>
    <t>Conversion Rates</t>
  </si>
  <si>
    <t>Orders</t>
  </si>
  <si>
    <t>Total Orders</t>
  </si>
  <si>
    <t>Total Traffic</t>
  </si>
  <si>
    <t>Order Details</t>
  </si>
  <si>
    <t># of items per order</t>
  </si>
  <si>
    <t>COGS</t>
  </si>
  <si>
    <t>Revenue Assumptions</t>
  </si>
  <si>
    <t>Cost Assumptions</t>
  </si>
  <si>
    <t>Variable</t>
  </si>
  <si>
    <t>Fixed</t>
  </si>
  <si>
    <t>Warehouse Rent</t>
  </si>
  <si>
    <t>Office Rent</t>
  </si>
  <si>
    <t>Salaries</t>
  </si>
  <si>
    <t>Other</t>
  </si>
  <si>
    <t>Fulfillment</t>
  </si>
  <si>
    <t>Total Variable Costs</t>
  </si>
  <si>
    <t>Total Fixed Costs</t>
  </si>
  <si>
    <t>Manufacturing (per order)</t>
  </si>
  <si>
    <t>Order Fulfillment (per order)</t>
  </si>
  <si>
    <t>Revenue</t>
  </si>
  <si>
    <t>Gross Profit</t>
  </si>
  <si>
    <t>Gross Profit Margin</t>
  </si>
  <si>
    <t>Variable Costs</t>
  </si>
  <si>
    <t>Marketing</t>
  </si>
  <si>
    <t>Contribution Margin</t>
  </si>
  <si>
    <t>Fixed Costs</t>
  </si>
  <si>
    <t>EBT</t>
  </si>
  <si>
    <t>Tax</t>
  </si>
  <si>
    <t>Tax Rate</t>
  </si>
  <si>
    <t>General &amp; Administrative</t>
  </si>
  <si>
    <t>Contribution Margin %</t>
  </si>
  <si>
    <t>x</t>
  </si>
  <si>
    <t>Profit / (Loss)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</si>
  <si>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</si>
  <si>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</si>
  <si>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</si>
  <si>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</si>
  <si>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</si>
  <si>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</si>
  <si>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</si>
  <si>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</si>
  <si>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</si>
  <si>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</si>
  <si>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</si>
  <si>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</si>
  <si>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Startup Forecast</t>
  </si>
  <si>
    <t>Page Traffic</t>
  </si>
  <si>
    <t>#</t>
  </si>
  <si>
    <t>Unit</t>
  </si>
  <si>
    <t>%</t>
  </si>
  <si>
    <t>$</t>
  </si>
  <si>
    <t>Traffic Source</t>
  </si>
  <si>
    <t>Average Conversion</t>
  </si>
  <si>
    <t>Total Costs</t>
  </si>
  <si>
    <t>Revenues vs. Costs</t>
  </si>
  <si>
    <t>Paid Traffic (cost per paid click)</t>
  </si>
  <si>
    <t>Average Item Value</t>
  </si>
  <si>
    <t>Average Order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</si>
</sst>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[$$-409]#,##0.00;[Red][$$-409]#,##0.00"/>
    <numFmt numFmtId="168" formatCode="0.0"/>
    <numFmt numFmtId="169" formatCode="_-* #,##0.0_-;\-* #,##0.0_-;_-* &quot;-&quot;??_-;_-@_-"/>
    <numFmt numFmtId="172" formatCode="#,##0.00\ [$€-41A]"/>
    <numFmt numFmtId="173" formatCode="[$€-813]\ #,##0.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432F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93D68"/>
        <bgColor rgb="FF000000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93D68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7" fontId="2" fillId="2" borderId="0" xfId="0" applyNumberFormat="1" applyFont="1" applyFill="1"/>
    <xf numFmtId="165" fontId="4" fillId="0" borderId="0" xfId="0" applyNumberFormat="1" applyFont="1"/>
    <xf numFmtId="165" fontId="5" fillId="0" borderId="0" xfId="0" applyNumberFormat="1" applyFont="1"/>
    <xf numFmtId="0" fontId="5" fillId="0" borderId="0" xfId="0" applyFont="1"/>
    <xf numFmtId="0" fontId="6" fillId="4" borderId="0" xfId="0" applyFont="1" applyFill="1"/>
    <xf numFmtId="0" fontId="5" fillId="0" borderId="0" xfId="0" applyFont="1" applyAlignment="1">
      <alignment horizontal="left" indent="1"/>
    </xf>
    <xf numFmtId="0" fontId="6" fillId="0" borderId="1" xfId="0" applyFont="1" applyBorder="1"/>
    <xf numFmtId="165" fontId="6" fillId="0" borderId="1" xfId="0" applyNumberFormat="1" applyFont="1" applyBorder="1"/>
    <xf numFmtId="0" fontId="6" fillId="0" borderId="0" xfId="0" applyFont="1"/>
    <xf numFmtId="166" fontId="7" fillId="0" borderId="0" xfId="0" applyNumberFormat="1" applyFont="1"/>
    <xf numFmtId="168" fontId="7" fillId="0" borderId="0" xfId="0" applyNumberFormat="1" applyFont="1"/>
    <xf numFmtId="169" fontId="7" fillId="0" borderId="0" xfId="1" applyNumberFormat="1" applyFont="1"/>
    <xf numFmtId="167" fontId="6" fillId="0" borderId="0" xfId="0" applyNumberFormat="1" applyFont="1"/>
    <xf numFmtId="0" fontId="6" fillId="0" borderId="2" xfId="0" applyFont="1" applyBorder="1"/>
    <xf numFmtId="165" fontId="6" fillId="0" borderId="2" xfId="0" applyNumberFormat="1" applyFont="1" applyBorder="1"/>
    <xf numFmtId="0" fontId="6" fillId="5" borderId="2" xfId="0" applyFont="1" applyFill="1" applyBorder="1"/>
    <xf numFmtId="165" fontId="6" fillId="5" borderId="2" xfId="0" applyNumberFormat="1" applyFont="1" applyFill="1" applyBorder="1"/>
    <xf numFmtId="165" fontId="6" fillId="0" borderId="0" xfId="0" applyNumberFormat="1" applyFont="1"/>
    <xf numFmtId="9" fontId="7" fillId="0" borderId="0" xfId="0" applyNumberFormat="1" applyFont="1"/>
    <xf numFmtId="0" fontId="8" fillId="0" borderId="0" xfId="0" applyFont="1"/>
    <xf numFmtId="166" fontId="8" fillId="0" borderId="0" xfId="2" applyNumberFormat="1" applyFont="1"/>
    <xf numFmtId="165" fontId="5" fillId="0" borderId="0" xfId="0" applyNumberFormat="1" applyFont="1" applyAlignment="1">
      <alignment horizontal="right"/>
    </xf>
    <xf numFmtId="0" fontId="2" fillId="3" borderId="0" xfId="0" applyFont="1" applyFill="1"/>
    <xf numFmtId="17" fontId="3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164" fontId="4" fillId="0" borderId="0" xfId="0" applyNumberFormat="1" applyFont="1"/>
    <xf numFmtId="0" fontId="6" fillId="0" borderId="0" xfId="0" applyFont="1" applyAlignment="1">
      <alignment horizontal="left" indent="1"/>
    </xf>
    <xf numFmtId="0" fontId="5" fillId="0" borderId="3" xfId="0" applyFont="1" applyBorder="1" applyAlignment="1">
      <alignment horizontal="left" indent="1"/>
    </xf>
    <xf numFmtId="0" fontId="5" fillId="0" borderId="3" xfId="0" applyFont="1" applyBorder="1" applyAlignment="1">
      <alignment horizontal="center"/>
    </xf>
    <xf numFmtId="166" fontId="7" fillId="0" borderId="3" xfId="0" applyNumberFormat="1" applyFont="1" applyBorder="1"/>
    <xf numFmtId="166" fontId="6" fillId="0" borderId="0" xfId="0" applyNumberFormat="1" applyFont="1"/>
    <xf numFmtId="0" fontId="2" fillId="2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172" fontId="6" fillId="0" borderId="1" xfId="0" applyNumberFormat="1" applyFont="1" applyBorder="1"/>
    <xf numFmtId="172" fontId="5" fillId="0" borderId="0" xfId="0" applyNumberFormat="1" applyFont="1"/>
    <xf numFmtId="173" fontId="6" fillId="0" borderId="1" xfId="0" applyNumberFormat="1" applyFont="1" applyBorder="1" applyAlignment="1">
      <alignment horizontal="center"/>
    </xf>
    <xf numFmtId="173" fontId="5" fillId="0" borderId="0" xfId="0" applyNumberFormat="1" applyFont="1" applyAlignment="1">
      <alignment horizontal="center"/>
    </xf>
    <xf numFmtId="173" fontId="6" fillId="0" borderId="0" xfId="0" applyNumberFormat="1" applyFont="1" applyAlignment="1">
      <alignment horizontal="center"/>
    </xf>
    <xf numFmtId="173" fontId="6" fillId="0" borderId="2" xfId="0" applyNumberFormat="1" applyFont="1" applyBorder="1" applyAlignment="1">
      <alignment horizontal="center"/>
    </xf>
    <xf numFmtId="173" fontId="10" fillId="0" borderId="0" xfId="0" applyNumberFormat="1" applyFont="1" applyAlignment="1">
      <alignment horizontal="center"/>
    </xf>
    <xf numFmtId="173" fontId="6" fillId="5" borderId="2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293D68"/>
      <color rgb="FF000037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Model'!$B$7</c:f>
              <c:strCache>
                <c:ptCount val="1"/>
                <c:pt idx="0">
                  <c:v>Organic </c:v>
                </c:pt>
              </c:strCache>
            </c:strRef>
          </c:tx>
          <c:spPr>
            <a:solidFill>
              <a:srgbClr val="293D68"/>
            </a:solidFill>
            <a:ln>
              <a:noFill/>
            </a:ln>
            <a:effectLst/>
          </c:spPr>
          <c:invertIfNegative val="0"/>
          <c:cat>
            <c:numRef>
              <c:f>'Financial Model'!$D$3:$O$3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'Financial Model'!$D$7:$O$7</c:f>
              <c:numCache>
                <c:formatCode>_(* #,##0_);_(* \(#,##0\);_(* "-"??_);_(@_)</c:formatCode>
                <c:ptCount val="12"/>
                <c:pt idx="0">
                  <c:v>1500</c:v>
                </c:pt>
                <c:pt idx="1">
                  <c:v>1875</c:v>
                </c:pt>
                <c:pt idx="2">
                  <c:v>2343.75</c:v>
                </c:pt>
                <c:pt idx="3">
                  <c:v>2812.5</c:v>
                </c:pt>
                <c:pt idx="4">
                  <c:v>3375</c:v>
                </c:pt>
                <c:pt idx="5">
                  <c:v>4218.75</c:v>
                </c:pt>
                <c:pt idx="6">
                  <c:v>5062.5</c:v>
                </c:pt>
                <c:pt idx="7">
                  <c:v>6075</c:v>
                </c:pt>
                <c:pt idx="8">
                  <c:v>6986.2499999999991</c:v>
                </c:pt>
                <c:pt idx="9">
                  <c:v>8034.1874999999982</c:v>
                </c:pt>
                <c:pt idx="10">
                  <c:v>9239.3156249999975</c:v>
                </c:pt>
                <c:pt idx="11">
                  <c:v>10625.212968749996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6-B940-8087-4FF205817933}"/>
            </c:ext>
          </c:extLst>
        </c:ser>
        <c:ser>
          <c:idx val="1"/>
          <c:order val="1"/>
          <c:tx>
            <c:strRef>
              <c:f>'Financial Model'!$B$8</c:f>
              <c:strCache>
                <c:ptCount val="1"/>
                <c:pt idx="0">
                  <c:v>Paid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'Financial Model'!$D$3:$O$3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'Financial Model'!$D$8:$O$8</c:f>
              <c:numCache>
                <c:formatCode>_(* #,##0_);_(* \(#,##0\);_(* "-"??_);_(@_)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4500</c:v>
                </c:pt>
                <c:pt idx="4">
                  <c:v>5400</c:v>
                </c:pt>
                <c:pt idx="5">
                  <c:v>5940.0000000000009</c:v>
                </c:pt>
                <c:pt idx="6">
                  <c:v>6534.0000000000018</c:v>
                </c:pt>
                <c:pt idx="7">
                  <c:v>6534.0000000000018</c:v>
                </c:pt>
                <c:pt idx="8">
                  <c:v>6534.0000000000018</c:v>
                </c:pt>
                <c:pt idx="9">
                  <c:v>6534.0000000000018</c:v>
                </c:pt>
                <c:pt idx="10">
                  <c:v>5880.6000000000022</c:v>
                </c:pt>
                <c:pt idx="11">
                  <c:v>4998.510000000002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6-B940-8087-4FF205817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-10"/>
        <c:axId val="-1909118656"/>
        <c:axId val="-1909120832"/>
      </c:barChart>
      <c:dateAx>
        <c:axId val="-19091186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120832"/>
        <c:crosses val="autoZero"/>
        <c:auto val="1"/>
        <c:lblOffset val="100"/>
        <c:baseTimeUnit val="months"/>
      </c:dateAx>
      <c:valAx>
        <c:axId val="-1909120832"/>
        <c:scaling>
          <c:orientation val="minMax"/>
          <c:max val="11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# of visits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11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'Financial Model'!$B$37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293D68"/>
            </a:solidFill>
            <a:ln>
              <a:noFill/>
            </a:ln>
            <a:effectLst/>
          </c:spPr>
          <c:invertIfNegative val="0"/>
          <c:cat>
            <c:numRef>
              <c:f>'Financial Model'!$D$3:$O$3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'Financial Model'!$D$37:$O$37</c:f>
              <c:numCache>
                <c:formatCode>_(* #,##0_);_(* \(#,##0\);_(* "-"??_);_(@_)</c:formatCode>
                <c:ptCount val="12"/>
                <c:pt idx="0">
                  <c:v>999.59999999999991</c:v>
                </c:pt>
                <c:pt idx="1">
                  <c:v>1483.78125</c:v>
                </c:pt>
                <c:pt idx="2">
                  <c:v>2342.5782187499999</c:v>
                </c:pt>
                <c:pt idx="3">
                  <c:v>3330.0736874999993</c:v>
                </c:pt>
                <c:pt idx="4">
                  <c:v>3996.0884249999995</c:v>
                </c:pt>
                <c:pt idx="5">
                  <c:v>5330.8730475000011</c:v>
                </c:pt>
                <c:pt idx="6">
                  <c:v>8095.1121225000015</c:v>
                </c:pt>
                <c:pt idx="7">
                  <c:v>9238.3410600000025</c:v>
                </c:pt>
                <c:pt idx="8">
                  <c:v>10361.85915375</c:v>
                </c:pt>
                <c:pt idx="9">
                  <c:v>13142.240448749999</c:v>
                </c:pt>
                <c:pt idx="10">
                  <c:v>14017.694036062498</c:v>
                </c:pt>
                <c:pt idx="11">
                  <c:v>16003.708996148434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7-0B45-88F4-ED0267082B3C}"/>
            </c:ext>
          </c:extLst>
        </c:ser>
        <c:ser>
          <c:idx val="1"/>
          <c:order val="1"/>
          <c:tx>
            <c:strRef>
              <c:f>'Financial Model'!$B$54</c:f>
              <c:strCache>
                <c:ptCount val="1"/>
                <c:pt idx="0">
                  <c:v>Total Costs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'Financial Model'!$D$3:$O$3</c:f>
              <c:numCache>
                <c:formatCode>mmm\-yy</c:formatCode>
                <c:ptCount val="12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</c:numCache>
            </c:numRef>
          </c:cat>
          <c:val>
            <c:numRef>
              <c:f>'Financial Model'!$D$54:$O$54</c:f>
              <c:numCache>
                <c:formatCode>_(* #,##0_);_(* \(#,##0\);_(* "-"??_);_(@_)</c:formatCode>
                <c:ptCount val="12"/>
                <c:pt idx="0">
                  <c:v>2800</c:v>
                </c:pt>
                <c:pt idx="1">
                  <c:v>3339.0625</c:v>
                </c:pt>
                <c:pt idx="2">
                  <c:v>3991.328125</c:v>
                </c:pt>
                <c:pt idx="3">
                  <c:v>4827.8125</c:v>
                </c:pt>
                <c:pt idx="4">
                  <c:v>5413.375</c:v>
                </c:pt>
                <c:pt idx="5">
                  <c:v>5959.6187500000015</c:v>
                </c:pt>
                <c:pt idx="6">
                  <c:v>7471.5457500000011</c:v>
                </c:pt>
                <c:pt idx="7">
                  <c:v>7897.3020000000015</c:v>
                </c:pt>
                <c:pt idx="8">
                  <c:v>8315.7176250000011</c:v>
                </c:pt>
                <c:pt idx="9">
                  <c:v>9001.576687499999</c:v>
                </c:pt>
                <c:pt idx="10">
                  <c:v>9173.6411906249996</c:v>
                </c:pt>
                <c:pt idx="11">
                  <c:v>9315.0616092187483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07-0B45-88F4-ED0267082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-10"/>
        <c:axId val="-1909131168"/>
        <c:axId val="-1909118112"/>
      </c:barChart>
      <c:dateAx>
        <c:axId val="-190913116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118112"/>
        <c:crosses val="autoZero"/>
        <c:auto val="1"/>
        <c:lblOffset val="100"/>
        <c:baseTimeUnit val="months"/>
      </c:dateAx>
      <c:valAx>
        <c:axId val="-1909118112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0913116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292572</xdr:colOff>
      <xdr:row>61</xdr:row>
      <xdr:rowOff>67734</xdr:rowOff>
    </xdr:from>
    <xdr:to>
      <xdr:col>7</xdr:col>
      <xdr:colOff>94077</xdr:colOff>
      <xdr:row>75</xdr:row>
      <xdr:rowOff>93133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CE907E-A16F-664F-95C6-E6EE692CF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686742</xdr:colOff>
      <xdr:row>61</xdr:row>
      <xdr:rowOff>25399</xdr:rowOff>
    </xdr:from>
    <xdr:to>
      <xdr:col>15</xdr:col>
      <xdr:colOff>56445</xdr:colOff>
      <xdr:row>75</xdr:row>
      <xdr:rowOff>134525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2153B3-DBC6-243B-6BA7-8A0021CB2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76"/>
  <sheetViews>
    <sheetView showGridLines="0" tabSelected="1" zoomScale="80" zoomScaleNormal="80" workbookViewId="0">
      <pane ySplit="4" topLeftCell="A59" activePane="bottomLeft" state="frozenSplit"/>
      <selection pane="bottomLeft" activeCell="C50" sqref="C50"/>
    </sheetView>
  </sheetViews>
  <sheetFormatPr defaultColWidth="10.796875" defaultRowHeight="14.4" x14ac:dyDescent="0.3"/>
  <cols>
    <col min="1" max="1" width="5.5" style="6" customWidth="1"/>
    <col min="2" max="2" width="25.796875" style="6" customWidth="1"/>
    <col min="3" max="3" width="9.5" style="29" customWidth="1"/>
    <col min="4" max="15" width="9.796875" style="6" customWidth="1"/>
    <col min="16" max="16384" width="10.796875" style="6"/>
  </cols>
  <sheetData>
    <row r="2" spans="2:15" ht="16.05" customHeight="1" x14ac:dyDescent="0.3">
      <c r="B2" s="38" t="s">
        <v>50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2:15" x14ac:dyDescent="0.3">
      <c r="B3" s="1"/>
      <c r="C3" s="2"/>
      <c r="D3" s="3">
        <v>44562</v>
      </c>
      <c r="E3" s="3">
        <v>44593</v>
      </c>
      <c r="F3" s="3">
        <v>44621</v>
      </c>
      <c r="G3" s="3">
        <v>44652</v>
      </c>
      <c r="H3" s="3">
        <v>44682</v>
      </c>
      <c r="I3" s="3">
        <v>44713</v>
      </c>
      <c r="J3" s="3">
        <v>44743</v>
      </c>
      <c r="K3" s="3">
        <v>44774</v>
      </c>
      <c r="L3" s="3">
        <v>44805</v>
      </c>
      <c r="M3" s="3">
        <v>44835</v>
      </c>
      <c r="N3" s="3">
        <v>44866</v>
      </c>
      <c r="O3" s="3">
        <v>44896</v>
      </c>
    </row>
    <row r="4" spans="2:15" x14ac:dyDescent="0.3">
      <c r="B4" s="25" t="s">
        <v>1</v>
      </c>
      <c r="C4" s="27" t="s">
        <v>53</v>
      </c>
      <c r="D4" s="26" t="s">
        <v>38</v>
      </c>
      <c r="E4" s="26" t="s">
        <v>39</v>
      </c>
      <c r="F4" s="26" t="s">
        <v>40</v>
      </c>
      <c r="G4" s="26" t="s">
        <v>41</v>
      </c>
      <c r="H4" s="26" t="s">
        <v>42</v>
      </c>
      <c r="I4" s="26" t="s">
        <v>43</v>
      </c>
      <c r="J4" s="26" t="s">
        <v>44</v>
      </c>
      <c r="K4" s="26" t="s">
        <v>45</v>
      </c>
      <c r="L4" s="26" t="s">
        <v>46</v>
      </c>
      <c r="M4" s="26" t="s">
        <v>47</v>
      </c>
      <c r="N4" s="26" t="s">
        <v>48</v>
      </c>
      <c r="O4" s="26" t="s">
        <v>49</v>
      </c>
    </row>
    <row r="5" spans="2:15" x14ac:dyDescent="0.3">
      <c r="B5" s="7" t="s">
        <v>11</v>
      </c>
      <c r="C5" s="28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2:15" x14ac:dyDescent="0.3">
      <c r="B6" s="6" t="s">
        <v>51</v>
      </c>
    </row>
    <row r="7" spans="2:15" x14ac:dyDescent="0.3">
      <c r="B7" s="8" t="s">
        <v>2</v>
      </c>
      <c r="C7" s="29" t="s">
        <v>52</v>
      </c>
      <c r="D7" s="4">
        <v>1500</v>
      </c>
      <c r="E7" s="4">
        <f>D7*1.25</f>
        <v>1875</v>
      </c>
      <c r="F7" s="4">
        <f t="shared" ref="F7:I7" si="0">E7*1.25</f>
        <v>2343.75</v>
      </c>
      <c r="G7" s="4">
        <f>F7*1.2</f>
        <v>2812.5</v>
      </c>
      <c r="H7" s="4">
        <f>G7*1.2</f>
        <v>3375</v>
      </c>
      <c r="I7" s="4">
        <f t="shared" si="0"/>
        <v>4218.75</v>
      </c>
      <c r="J7" s="4">
        <f>I7*1.2</f>
        <v>5062.5</v>
      </c>
      <c r="K7" s="4">
        <f>J7*1.2</f>
        <v>6075</v>
      </c>
      <c r="L7" s="4">
        <f t="shared" ref="L7:M7" si="1">K7*1.15</f>
        <v>6986.2499999999991</v>
      </c>
      <c r="M7" s="4">
        <f t="shared" si="1"/>
        <v>8034.1874999999982</v>
      </c>
      <c r="N7" s="4">
        <f t="shared" ref="N7" si="2">M7*1.15</f>
        <v>9239.3156249999975</v>
      </c>
      <c r="O7" s="4">
        <f>N7*1.15</f>
        <v>10625.212968749996</v>
      </c>
    </row>
    <row r="8" spans="2:15" x14ac:dyDescent="0.3">
      <c r="B8" s="8" t="s">
        <v>3</v>
      </c>
      <c r="C8" s="29" t="s">
        <v>52</v>
      </c>
      <c r="D8" s="4">
        <v>1000</v>
      </c>
      <c r="E8" s="4">
        <f>D8*2</f>
        <v>2000</v>
      </c>
      <c r="F8" s="4">
        <f>E8*1.5</f>
        <v>3000</v>
      </c>
      <c r="G8" s="4">
        <f>F8*1.5</f>
        <v>4500</v>
      </c>
      <c r="H8" s="4">
        <f>G8*1.2</f>
        <v>5400</v>
      </c>
      <c r="I8" s="4">
        <f>H8*1.1</f>
        <v>5940.0000000000009</v>
      </c>
      <c r="J8" s="4">
        <f t="shared" ref="J8" si="3">I8*1.1</f>
        <v>6534.0000000000018</v>
      </c>
      <c r="K8" s="4">
        <f>J8*1</f>
        <v>6534.0000000000018</v>
      </c>
      <c r="L8" s="4">
        <f t="shared" ref="L8:M8" si="4">K8*1</f>
        <v>6534.0000000000018</v>
      </c>
      <c r="M8" s="4">
        <f t="shared" si="4"/>
        <v>6534.0000000000018</v>
      </c>
      <c r="N8" s="4">
        <f>M8*0.9</f>
        <v>5880.6000000000022</v>
      </c>
      <c r="O8" s="4">
        <f>N8*0.85</f>
        <v>4998.510000000002</v>
      </c>
    </row>
    <row r="9" spans="2:15" s="11" customFormat="1" x14ac:dyDescent="0.3">
      <c r="B9" s="9" t="s">
        <v>7</v>
      </c>
      <c r="C9" s="30" t="s">
        <v>52</v>
      </c>
      <c r="D9" s="10">
        <f t="shared" ref="D9:O9" si="5">SUM(D7:D8)</f>
        <v>2500</v>
      </c>
      <c r="E9" s="10">
        <f t="shared" si="5"/>
        <v>3875</v>
      </c>
      <c r="F9" s="10">
        <f t="shared" si="5"/>
        <v>5343.75</v>
      </c>
      <c r="G9" s="10">
        <f t="shared" si="5"/>
        <v>7312.5</v>
      </c>
      <c r="H9" s="10">
        <f t="shared" si="5"/>
        <v>8775</v>
      </c>
      <c r="I9" s="10">
        <f t="shared" si="5"/>
        <v>10158.75</v>
      </c>
      <c r="J9" s="10">
        <f t="shared" si="5"/>
        <v>11596.500000000002</v>
      </c>
      <c r="K9" s="10">
        <f t="shared" si="5"/>
        <v>12609.000000000002</v>
      </c>
      <c r="L9" s="10">
        <f t="shared" si="5"/>
        <v>13520.25</v>
      </c>
      <c r="M9" s="10">
        <f t="shared" si="5"/>
        <v>14568.1875</v>
      </c>
      <c r="N9" s="10">
        <f t="shared" si="5"/>
        <v>15119.915625</v>
      </c>
      <c r="O9" s="10">
        <f t="shared" si="5"/>
        <v>15623.722968749998</v>
      </c>
    </row>
    <row r="10" spans="2:15" x14ac:dyDescent="0.3">
      <c r="B10" s="6" t="s">
        <v>4</v>
      </c>
    </row>
    <row r="11" spans="2:15" x14ac:dyDescent="0.3">
      <c r="B11" s="8" t="str">
        <f>B7</f>
        <v xml:space="preserve">Organic </v>
      </c>
      <c r="C11" s="29" t="s">
        <v>54</v>
      </c>
      <c r="D11" s="12">
        <v>0.02</v>
      </c>
      <c r="E11" s="12">
        <v>2.1000000000000001E-2</v>
      </c>
      <c r="F11" s="12">
        <v>2.1000000000000001E-2</v>
      </c>
      <c r="G11" s="12">
        <v>2.1999999999999999E-2</v>
      </c>
      <c r="H11" s="12">
        <v>2.1999999999999999E-2</v>
      </c>
      <c r="I11" s="12">
        <v>2.1999999999999999E-2</v>
      </c>
      <c r="J11" s="12">
        <v>2.3E-2</v>
      </c>
      <c r="K11" s="12">
        <v>2.4E-2</v>
      </c>
      <c r="L11" s="12">
        <v>2.5000000000000001E-2</v>
      </c>
      <c r="M11" s="12">
        <v>2.5999999999999999E-2</v>
      </c>
      <c r="N11" s="12">
        <v>2.5999999999999999E-2</v>
      </c>
      <c r="O11" s="12">
        <v>2.5999999999999999E-2</v>
      </c>
    </row>
    <row r="12" spans="2:15" x14ac:dyDescent="0.3">
      <c r="B12" s="34" t="str">
        <f>B8</f>
        <v>Paid</v>
      </c>
      <c r="C12" s="35" t="s">
        <v>54</v>
      </c>
      <c r="D12" s="36">
        <v>0.01</v>
      </c>
      <c r="E12" s="36">
        <v>0.01</v>
      </c>
      <c r="F12" s="36">
        <v>1.2E-2</v>
      </c>
      <c r="G12" s="36">
        <v>1.2E-2</v>
      </c>
      <c r="H12" s="36">
        <v>1.2E-2</v>
      </c>
      <c r="I12" s="36">
        <v>1.2E-2</v>
      </c>
      <c r="J12" s="36">
        <v>1.4E-2</v>
      </c>
      <c r="K12" s="36">
        <v>1.4E-2</v>
      </c>
      <c r="L12" s="36">
        <v>1.4E-2</v>
      </c>
      <c r="M12" s="36">
        <v>1.6E-2</v>
      </c>
      <c r="N12" s="36">
        <v>1.6E-2</v>
      </c>
      <c r="O12" s="36">
        <v>1.6E-2</v>
      </c>
    </row>
    <row r="13" spans="2:15" x14ac:dyDescent="0.3">
      <c r="B13" s="33" t="s">
        <v>57</v>
      </c>
      <c r="C13" s="31"/>
      <c r="D13" s="37">
        <f xml:space="preserve"> AVERAGE(D11:D12)</f>
        <v>1.4999999999999999E-2</v>
      </c>
      <c r="E13" s="37">
        <f t="shared" ref="E13:O13" si="6" xml:space="preserve"> AVERAGE(E11:E12)</f>
        <v>1.55E-2</v>
      </c>
      <c r="F13" s="37">
        <f t="shared" si="6"/>
        <v>1.6500000000000001E-2</v>
      </c>
      <c r="G13" s="37">
        <f t="shared" si="6"/>
        <v>1.7000000000000001E-2</v>
      </c>
      <c r="H13" s="37">
        <f t="shared" si="6"/>
        <v>1.7000000000000001E-2</v>
      </c>
      <c r="I13" s="37">
        <f t="shared" si="6"/>
        <v>1.7000000000000001E-2</v>
      </c>
      <c r="J13" s="37">
        <f t="shared" si="6"/>
        <v>1.8499999999999999E-2</v>
      </c>
      <c r="K13" s="37">
        <f t="shared" si="6"/>
        <v>1.9E-2</v>
      </c>
      <c r="L13" s="37">
        <f t="shared" si="6"/>
        <v>1.95E-2</v>
      </c>
      <c r="M13" s="37">
        <f t="shared" si="6"/>
        <v>2.0999999999999998E-2</v>
      </c>
      <c r="N13" s="37">
        <f t="shared" si="6"/>
        <v>2.0999999999999998E-2</v>
      </c>
      <c r="O13" s="37">
        <f t="shared" si="6"/>
        <v>2.0999999999999998E-2</v>
      </c>
    </row>
    <row r="14" spans="2:15" x14ac:dyDescent="0.3">
      <c r="B14" s="6" t="s">
        <v>5</v>
      </c>
    </row>
    <row r="15" spans="2:15" x14ac:dyDescent="0.3">
      <c r="B15" s="8" t="str">
        <f>B11</f>
        <v xml:space="preserve">Organic </v>
      </c>
      <c r="C15" s="29" t="s">
        <v>52</v>
      </c>
      <c r="D15" s="5">
        <f>D11*D7</f>
        <v>30</v>
      </c>
      <c r="E15" s="5">
        <f t="shared" ref="E15:O15" si="7">E11*E7</f>
        <v>39.375</v>
      </c>
      <c r="F15" s="5">
        <f t="shared" si="7"/>
        <v>49.21875</v>
      </c>
      <c r="G15" s="5">
        <f t="shared" si="7"/>
        <v>61.874999999999993</v>
      </c>
      <c r="H15" s="5">
        <f t="shared" si="7"/>
        <v>74.25</v>
      </c>
      <c r="I15" s="5">
        <f t="shared" si="7"/>
        <v>92.8125</v>
      </c>
      <c r="J15" s="5">
        <f t="shared" si="7"/>
        <v>116.4375</v>
      </c>
      <c r="K15" s="5">
        <f t="shared" si="7"/>
        <v>145.80000000000001</v>
      </c>
      <c r="L15" s="5">
        <f t="shared" si="7"/>
        <v>174.65625</v>
      </c>
      <c r="M15" s="5">
        <f t="shared" si="7"/>
        <v>208.88887499999996</v>
      </c>
      <c r="N15" s="5">
        <f t="shared" si="7"/>
        <v>240.22220624999991</v>
      </c>
      <c r="O15" s="5">
        <f t="shared" si="7"/>
        <v>276.2555371874999</v>
      </c>
    </row>
    <row r="16" spans="2:15" x14ac:dyDescent="0.3">
      <c r="B16" s="8" t="str">
        <f>B12</f>
        <v>Paid</v>
      </c>
      <c r="C16" s="29" t="s">
        <v>52</v>
      </c>
      <c r="D16" s="5">
        <f>D12*D8</f>
        <v>10</v>
      </c>
      <c r="E16" s="5">
        <f t="shared" ref="E16:O16" si="8">E12*E8</f>
        <v>20</v>
      </c>
      <c r="F16" s="5">
        <f t="shared" si="8"/>
        <v>36</v>
      </c>
      <c r="G16" s="5">
        <f t="shared" si="8"/>
        <v>54</v>
      </c>
      <c r="H16" s="5">
        <f t="shared" si="8"/>
        <v>64.8</v>
      </c>
      <c r="I16" s="5">
        <f t="shared" si="8"/>
        <v>71.280000000000015</v>
      </c>
      <c r="J16" s="5">
        <f t="shared" si="8"/>
        <v>91.476000000000028</v>
      </c>
      <c r="K16" s="5">
        <f t="shared" si="8"/>
        <v>91.476000000000028</v>
      </c>
      <c r="L16" s="5">
        <f t="shared" si="8"/>
        <v>91.476000000000028</v>
      </c>
      <c r="M16" s="5">
        <f t="shared" si="8"/>
        <v>104.54400000000003</v>
      </c>
      <c r="N16" s="5">
        <f t="shared" si="8"/>
        <v>94.089600000000033</v>
      </c>
      <c r="O16" s="5">
        <f t="shared" si="8"/>
        <v>79.976160000000036</v>
      </c>
    </row>
    <row r="17" spans="2:16" s="11" customFormat="1" x14ac:dyDescent="0.3">
      <c r="B17" s="9" t="s">
        <v>6</v>
      </c>
      <c r="C17" s="30" t="s">
        <v>52</v>
      </c>
      <c r="D17" s="10">
        <f>SUM(D15:D16)</f>
        <v>40</v>
      </c>
      <c r="E17" s="10">
        <f t="shared" ref="E17:O17" si="9">SUM(E15:E16)</f>
        <v>59.375</v>
      </c>
      <c r="F17" s="10">
        <f t="shared" si="9"/>
        <v>85.21875</v>
      </c>
      <c r="G17" s="10">
        <f t="shared" si="9"/>
        <v>115.875</v>
      </c>
      <c r="H17" s="10">
        <f t="shared" si="9"/>
        <v>139.05000000000001</v>
      </c>
      <c r="I17" s="10">
        <f t="shared" si="9"/>
        <v>164.09250000000003</v>
      </c>
      <c r="J17" s="10">
        <f t="shared" si="9"/>
        <v>207.91350000000003</v>
      </c>
      <c r="K17" s="10">
        <f t="shared" si="9"/>
        <v>237.27600000000004</v>
      </c>
      <c r="L17" s="10">
        <f t="shared" si="9"/>
        <v>266.13225</v>
      </c>
      <c r="M17" s="10">
        <f t="shared" si="9"/>
        <v>313.43287499999997</v>
      </c>
      <c r="N17" s="10">
        <f t="shared" si="9"/>
        <v>334.31180624999996</v>
      </c>
      <c r="O17" s="10">
        <f t="shared" si="9"/>
        <v>356.23169718749995</v>
      </c>
    </row>
    <row r="18" spans="2:16" x14ac:dyDescent="0.3">
      <c r="B18" s="6" t="s">
        <v>8</v>
      </c>
    </row>
    <row r="19" spans="2:16" x14ac:dyDescent="0.3">
      <c r="B19" s="6" t="s">
        <v>61</v>
      </c>
      <c r="C19" s="43" t="s">
        <v>55</v>
      </c>
      <c r="D19" s="32">
        <v>24.99</v>
      </c>
      <c r="E19" s="32">
        <v>24.99</v>
      </c>
      <c r="F19" s="32">
        <v>24.99</v>
      </c>
      <c r="G19" s="32">
        <v>24.99</v>
      </c>
      <c r="H19" s="32">
        <v>24.99</v>
      </c>
      <c r="I19" s="32">
        <v>24.99</v>
      </c>
      <c r="J19" s="32">
        <v>29.95</v>
      </c>
      <c r="K19" s="32">
        <v>29.95</v>
      </c>
      <c r="L19" s="32">
        <v>29.95</v>
      </c>
      <c r="M19" s="32">
        <v>29.95</v>
      </c>
      <c r="N19" s="32">
        <v>29.95</v>
      </c>
      <c r="O19" s="32">
        <v>29.95</v>
      </c>
    </row>
    <row r="20" spans="2:16" x14ac:dyDescent="0.3">
      <c r="B20" s="6" t="s">
        <v>9</v>
      </c>
      <c r="C20" s="29" t="s">
        <v>52</v>
      </c>
      <c r="D20" s="13">
        <v>1</v>
      </c>
      <c r="E20" s="13">
        <v>1</v>
      </c>
      <c r="F20" s="13">
        <v>1.1000000000000001</v>
      </c>
      <c r="G20" s="13">
        <v>1.1499999999999999</v>
      </c>
      <c r="H20" s="13">
        <v>1.1499999999999999</v>
      </c>
      <c r="I20" s="13">
        <v>1.3</v>
      </c>
      <c r="J20" s="13">
        <v>1.3</v>
      </c>
      <c r="K20" s="13">
        <v>1.3</v>
      </c>
      <c r="L20" s="13">
        <v>1.3</v>
      </c>
      <c r="M20" s="13">
        <v>1.4</v>
      </c>
      <c r="N20" s="13">
        <v>1.4</v>
      </c>
      <c r="O20" s="13">
        <v>1.5</v>
      </c>
    </row>
    <row r="21" spans="2:16" x14ac:dyDescent="0.3">
      <c r="B21" s="9" t="s">
        <v>62</v>
      </c>
      <c r="C21" s="42" t="s">
        <v>55</v>
      </c>
      <c r="D21" s="40">
        <f>D19*D20</f>
        <v>24.99</v>
      </c>
      <c r="E21" s="40">
        <f t="shared" ref="E21:O21" si="10">E19*E20</f>
        <v>24.99</v>
      </c>
      <c r="F21" s="40">
        <f t="shared" si="10"/>
        <v>27.489000000000001</v>
      </c>
      <c r="G21" s="40">
        <f t="shared" si="10"/>
        <v>28.738499999999995</v>
      </c>
      <c r="H21" s="40">
        <f t="shared" si="10"/>
        <v>28.738499999999995</v>
      </c>
      <c r="I21" s="40">
        <f t="shared" si="10"/>
        <v>32.487000000000002</v>
      </c>
      <c r="J21" s="40">
        <f t="shared" si="10"/>
        <v>38.935000000000002</v>
      </c>
      <c r="K21" s="40">
        <f t="shared" si="10"/>
        <v>38.935000000000002</v>
      </c>
      <c r="L21" s="40">
        <f t="shared" si="10"/>
        <v>38.935000000000002</v>
      </c>
      <c r="M21" s="40">
        <f t="shared" si="10"/>
        <v>41.93</v>
      </c>
      <c r="N21" s="40">
        <f t="shared" si="10"/>
        <v>41.93</v>
      </c>
      <c r="O21" s="40">
        <f t="shared" si="10"/>
        <v>44.924999999999997</v>
      </c>
      <c r="P21" s="41"/>
    </row>
    <row r="22" spans="2:16" x14ac:dyDescent="0.3">
      <c r="B22" s="11"/>
      <c r="C22" s="31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 spans="2:16" x14ac:dyDescent="0.3">
      <c r="B23" s="7" t="s">
        <v>12</v>
      </c>
      <c r="C23" s="2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2:16" x14ac:dyDescent="0.3">
      <c r="B24" s="11" t="s">
        <v>13</v>
      </c>
      <c r="C24" s="3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2:16" x14ac:dyDescent="0.3">
      <c r="B25" s="8" t="s">
        <v>22</v>
      </c>
      <c r="C25" s="43" t="s">
        <v>55</v>
      </c>
      <c r="D25" s="14">
        <v>12.5</v>
      </c>
      <c r="E25" s="14">
        <v>12.5</v>
      </c>
      <c r="F25" s="14">
        <v>12.5</v>
      </c>
      <c r="G25" s="14">
        <v>12.5</v>
      </c>
      <c r="H25" s="14">
        <v>12.5</v>
      </c>
      <c r="I25" s="14">
        <v>12.5</v>
      </c>
      <c r="J25" s="14">
        <v>11</v>
      </c>
      <c r="K25" s="14">
        <v>11</v>
      </c>
      <c r="L25" s="14">
        <v>11</v>
      </c>
      <c r="M25" s="14">
        <v>11</v>
      </c>
      <c r="N25" s="14">
        <v>11</v>
      </c>
      <c r="O25" s="14">
        <v>11</v>
      </c>
    </row>
    <row r="26" spans="2:16" x14ac:dyDescent="0.3">
      <c r="B26" s="8" t="s">
        <v>23</v>
      </c>
      <c r="C26" s="43" t="s">
        <v>55</v>
      </c>
      <c r="D26" s="14">
        <v>5</v>
      </c>
      <c r="E26" s="14">
        <v>5</v>
      </c>
      <c r="F26" s="14">
        <v>5</v>
      </c>
      <c r="G26" s="14">
        <v>5</v>
      </c>
      <c r="H26" s="14">
        <v>5</v>
      </c>
      <c r="I26" s="14">
        <v>5</v>
      </c>
      <c r="J26" s="14">
        <v>3.5</v>
      </c>
      <c r="K26" s="14">
        <v>3.5</v>
      </c>
      <c r="L26" s="14">
        <v>3.5</v>
      </c>
      <c r="M26" s="14">
        <v>3.5</v>
      </c>
      <c r="N26" s="14">
        <v>3.5</v>
      </c>
      <c r="O26" s="14">
        <v>3.5</v>
      </c>
    </row>
    <row r="27" spans="2:16" x14ac:dyDescent="0.3">
      <c r="B27" s="8" t="s">
        <v>60</v>
      </c>
      <c r="C27" s="43" t="s">
        <v>55</v>
      </c>
      <c r="D27" s="14">
        <v>0.2</v>
      </c>
      <c r="E27" s="14">
        <v>0.2</v>
      </c>
      <c r="F27" s="14">
        <v>0.2</v>
      </c>
      <c r="G27" s="14">
        <v>0.2</v>
      </c>
      <c r="H27" s="14">
        <v>0.2</v>
      </c>
      <c r="I27" s="14">
        <v>0.2</v>
      </c>
      <c r="J27" s="14">
        <v>0.2</v>
      </c>
      <c r="K27" s="14">
        <v>0.2</v>
      </c>
      <c r="L27" s="14">
        <v>0.2</v>
      </c>
      <c r="M27" s="14">
        <v>0.2</v>
      </c>
      <c r="N27" s="14">
        <v>0.2</v>
      </c>
      <c r="O27" s="14">
        <v>0.2</v>
      </c>
    </row>
    <row r="28" spans="2:16" x14ac:dyDescent="0.3">
      <c r="B28" s="11" t="s">
        <v>14</v>
      </c>
      <c r="C28" s="44"/>
    </row>
    <row r="29" spans="2:16" x14ac:dyDescent="0.3">
      <c r="B29" s="8" t="s">
        <v>15</v>
      </c>
      <c r="C29" s="43" t="s">
        <v>55</v>
      </c>
      <c r="D29" s="4">
        <v>400</v>
      </c>
      <c r="E29" s="4">
        <v>400</v>
      </c>
      <c r="F29" s="4">
        <v>400</v>
      </c>
      <c r="G29" s="4">
        <v>400</v>
      </c>
      <c r="H29" s="4">
        <v>400</v>
      </c>
      <c r="I29" s="4">
        <v>400</v>
      </c>
      <c r="J29" s="4">
        <v>650</v>
      </c>
      <c r="K29" s="4">
        <v>650</v>
      </c>
      <c r="L29" s="4">
        <v>650</v>
      </c>
      <c r="M29" s="4">
        <v>650</v>
      </c>
      <c r="N29" s="4">
        <v>650</v>
      </c>
      <c r="O29" s="4">
        <v>650</v>
      </c>
    </row>
    <row r="30" spans="2:16" x14ac:dyDescent="0.3">
      <c r="B30" s="8" t="s">
        <v>16</v>
      </c>
      <c r="C30" s="43" t="s">
        <v>55</v>
      </c>
      <c r="D30" s="4">
        <v>250</v>
      </c>
      <c r="E30" s="4">
        <v>250</v>
      </c>
      <c r="F30" s="4">
        <v>250</v>
      </c>
      <c r="G30" s="4">
        <v>250</v>
      </c>
      <c r="H30" s="4">
        <v>250</v>
      </c>
      <c r="I30" s="4">
        <v>250</v>
      </c>
      <c r="J30" s="4">
        <v>250</v>
      </c>
      <c r="K30" s="4">
        <v>250</v>
      </c>
      <c r="L30" s="4">
        <v>250</v>
      </c>
      <c r="M30" s="4">
        <v>250</v>
      </c>
      <c r="N30" s="4">
        <v>250</v>
      </c>
      <c r="O30" s="4">
        <v>250</v>
      </c>
    </row>
    <row r="31" spans="2:16" x14ac:dyDescent="0.3">
      <c r="B31" s="8" t="s">
        <v>17</v>
      </c>
      <c r="C31" s="43" t="s">
        <v>55</v>
      </c>
      <c r="D31" s="4">
        <v>1000</v>
      </c>
      <c r="E31" s="4">
        <v>1000</v>
      </c>
      <c r="F31" s="4">
        <v>1000</v>
      </c>
      <c r="G31" s="4">
        <v>1000</v>
      </c>
      <c r="H31" s="4">
        <v>1000</v>
      </c>
      <c r="I31" s="4">
        <v>1000</v>
      </c>
      <c r="J31" s="4">
        <v>2000</v>
      </c>
      <c r="K31" s="4">
        <v>2000</v>
      </c>
      <c r="L31" s="4">
        <v>2000</v>
      </c>
      <c r="M31" s="4">
        <v>2000</v>
      </c>
      <c r="N31" s="4">
        <v>2000</v>
      </c>
      <c r="O31" s="4">
        <v>2000</v>
      </c>
    </row>
    <row r="32" spans="2:16" x14ac:dyDescent="0.3">
      <c r="B32" s="8" t="s">
        <v>18</v>
      </c>
      <c r="C32" s="43" t="s">
        <v>55</v>
      </c>
      <c r="D32" s="4">
        <v>250</v>
      </c>
      <c r="E32" s="4">
        <v>250</v>
      </c>
      <c r="F32" s="4">
        <v>250</v>
      </c>
      <c r="G32" s="4">
        <v>250</v>
      </c>
      <c r="H32" s="4">
        <v>250</v>
      </c>
      <c r="I32" s="4">
        <v>250</v>
      </c>
      <c r="J32" s="4">
        <v>250</v>
      </c>
      <c r="K32" s="4">
        <v>250</v>
      </c>
      <c r="L32" s="4">
        <v>250</v>
      </c>
      <c r="M32" s="4">
        <v>250</v>
      </c>
      <c r="N32" s="4">
        <v>250</v>
      </c>
      <c r="O32" s="4">
        <v>250</v>
      </c>
    </row>
    <row r="33" spans="1:15" x14ac:dyDescent="0.3">
      <c r="B33" s="11"/>
      <c r="C33" s="31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</row>
    <row r="34" spans="1:15" x14ac:dyDescent="0.3">
      <c r="B34" s="6" t="s">
        <v>33</v>
      </c>
      <c r="C34" s="29" t="s">
        <v>54</v>
      </c>
      <c r="D34" s="21">
        <v>0.21</v>
      </c>
      <c r="E34" s="21">
        <v>0.21</v>
      </c>
      <c r="F34" s="21">
        <v>0.21</v>
      </c>
      <c r="G34" s="21">
        <v>0.21</v>
      </c>
      <c r="H34" s="21">
        <v>0.21</v>
      </c>
      <c r="I34" s="21">
        <v>0.21</v>
      </c>
      <c r="J34" s="21">
        <v>0.21</v>
      </c>
      <c r="K34" s="21">
        <v>0.21</v>
      </c>
      <c r="L34" s="21">
        <v>0.21</v>
      </c>
      <c r="M34" s="21">
        <v>0.21</v>
      </c>
      <c r="N34" s="21">
        <v>0.21</v>
      </c>
      <c r="O34" s="21">
        <v>0.21</v>
      </c>
    </row>
    <row r="36" spans="1:15" x14ac:dyDescent="0.3">
      <c r="A36" s="6" t="s">
        <v>36</v>
      </c>
      <c r="B36" s="1" t="s">
        <v>0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3">
      <c r="B37" s="6" t="s">
        <v>24</v>
      </c>
      <c r="C37" s="43" t="s">
        <v>55</v>
      </c>
      <c r="D37" s="5">
        <f>D21*D17</f>
        <v>999.59999999999991</v>
      </c>
      <c r="E37" s="5">
        <f t="shared" ref="E37:O37" si="11">E21*E17</f>
        <v>1483.78125</v>
      </c>
      <c r="F37" s="5">
        <f t="shared" si="11"/>
        <v>2342.5782187499999</v>
      </c>
      <c r="G37" s="5">
        <f t="shared" si="11"/>
        <v>3330.0736874999993</v>
      </c>
      <c r="H37" s="5">
        <f t="shared" si="11"/>
        <v>3996.0884249999995</v>
      </c>
      <c r="I37" s="5">
        <f t="shared" si="11"/>
        <v>5330.8730475000011</v>
      </c>
      <c r="J37" s="5">
        <f t="shared" si="11"/>
        <v>8095.1121225000015</v>
      </c>
      <c r="K37" s="5">
        <f t="shared" si="11"/>
        <v>9238.3410600000025</v>
      </c>
      <c r="L37" s="5">
        <f t="shared" si="11"/>
        <v>10361.85915375</v>
      </c>
      <c r="M37" s="5">
        <f t="shared" si="11"/>
        <v>13142.240448749999</v>
      </c>
      <c r="N37" s="5">
        <f t="shared" si="11"/>
        <v>14017.694036062498</v>
      </c>
      <c r="O37" s="5">
        <f t="shared" si="11"/>
        <v>16003.708996148434</v>
      </c>
    </row>
    <row r="38" spans="1:15" x14ac:dyDescent="0.3">
      <c r="B38" s="6" t="s">
        <v>10</v>
      </c>
      <c r="C38" s="43" t="s">
        <v>55</v>
      </c>
      <c r="D38" s="5">
        <f>D25*D17</f>
        <v>500</v>
      </c>
      <c r="E38" s="5">
        <f t="shared" ref="E38:O38" si="12">E25*E17</f>
        <v>742.1875</v>
      </c>
      <c r="F38" s="5">
        <f t="shared" si="12"/>
        <v>1065.234375</v>
      </c>
      <c r="G38" s="5">
        <f t="shared" si="12"/>
        <v>1448.4375</v>
      </c>
      <c r="H38" s="5">
        <f t="shared" si="12"/>
        <v>1738.1250000000002</v>
      </c>
      <c r="I38" s="5">
        <f t="shared" si="12"/>
        <v>2051.1562500000005</v>
      </c>
      <c r="J38" s="5">
        <f t="shared" si="12"/>
        <v>2287.0485000000003</v>
      </c>
      <c r="K38" s="5">
        <f t="shared" si="12"/>
        <v>2610.0360000000005</v>
      </c>
      <c r="L38" s="5">
        <f t="shared" si="12"/>
        <v>2927.4547499999999</v>
      </c>
      <c r="M38" s="5">
        <f t="shared" si="12"/>
        <v>3447.7616249999996</v>
      </c>
      <c r="N38" s="5">
        <f t="shared" si="12"/>
        <v>3677.4298687499995</v>
      </c>
      <c r="O38" s="5">
        <f t="shared" si="12"/>
        <v>3918.5486690624994</v>
      </c>
    </row>
    <row r="39" spans="1:15" x14ac:dyDescent="0.3">
      <c r="B39" s="16" t="s">
        <v>25</v>
      </c>
      <c r="C39" s="45" t="s">
        <v>55</v>
      </c>
      <c r="D39" s="17">
        <f>D37-D38</f>
        <v>499.59999999999991</v>
      </c>
      <c r="E39" s="17">
        <f t="shared" ref="E39:O39" si="13">E37-E38</f>
        <v>741.59375</v>
      </c>
      <c r="F39" s="17">
        <f t="shared" si="13"/>
        <v>1277.3438437499999</v>
      </c>
      <c r="G39" s="17">
        <f t="shared" si="13"/>
        <v>1881.6361874999993</v>
      </c>
      <c r="H39" s="17">
        <f t="shared" si="13"/>
        <v>2257.963424999999</v>
      </c>
      <c r="I39" s="17">
        <f t="shared" si="13"/>
        <v>3279.7167975000007</v>
      </c>
      <c r="J39" s="17">
        <f t="shared" si="13"/>
        <v>5808.0636225000017</v>
      </c>
      <c r="K39" s="17">
        <f t="shared" si="13"/>
        <v>6628.3050600000024</v>
      </c>
      <c r="L39" s="17">
        <f t="shared" si="13"/>
        <v>7434.4044037499998</v>
      </c>
      <c r="M39" s="17">
        <f t="shared" si="13"/>
        <v>9694.4788237499997</v>
      </c>
      <c r="N39" s="17">
        <f t="shared" si="13"/>
        <v>10340.264167312498</v>
      </c>
      <c r="O39" s="17">
        <f t="shared" si="13"/>
        <v>12085.160327085934</v>
      </c>
    </row>
    <row r="40" spans="1:15" x14ac:dyDescent="0.3">
      <c r="B40" s="22" t="s">
        <v>26</v>
      </c>
      <c r="C40" s="29" t="s">
        <v>54</v>
      </c>
      <c r="D40" s="23">
        <f>D39/D37</f>
        <v>0.49979991996798717</v>
      </c>
      <c r="E40" s="23">
        <f t="shared" ref="E40:O40" si="14">E39/E37</f>
        <v>0.49979991996798717</v>
      </c>
      <c r="F40" s="23">
        <f t="shared" si="14"/>
        <v>0.54527265451635198</v>
      </c>
      <c r="G40" s="23">
        <f t="shared" si="14"/>
        <v>0.56504340866781488</v>
      </c>
      <c r="H40" s="23">
        <f t="shared" si="14"/>
        <v>0.56504340866781477</v>
      </c>
      <c r="I40" s="23">
        <f t="shared" si="14"/>
        <v>0.61523070766768251</v>
      </c>
      <c r="J40" s="23">
        <f t="shared" si="14"/>
        <v>0.7174778476948761</v>
      </c>
      <c r="K40" s="23">
        <f t="shared" si="14"/>
        <v>0.7174778476948761</v>
      </c>
      <c r="L40" s="23">
        <f t="shared" si="14"/>
        <v>0.7174778476948761</v>
      </c>
      <c r="M40" s="23">
        <f t="shared" si="14"/>
        <v>0.73765800143095639</v>
      </c>
      <c r="N40" s="23">
        <f t="shared" si="14"/>
        <v>0.73765800143095639</v>
      </c>
      <c r="O40" s="23">
        <f t="shared" si="14"/>
        <v>0.75514746800222587</v>
      </c>
    </row>
    <row r="42" spans="1:15" x14ac:dyDescent="0.3">
      <c r="B42" s="11" t="s">
        <v>27</v>
      </c>
      <c r="C42" s="31"/>
    </row>
    <row r="43" spans="1:15" x14ac:dyDescent="0.3">
      <c r="B43" s="6" t="s">
        <v>28</v>
      </c>
      <c r="C43" s="46" t="s">
        <v>55</v>
      </c>
      <c r="D43" s="5">
        <f>D27*D8</f>
        <v>200</v>
      </c>
      <c r="E43" s="5">
        <f t="shared" ref="E43:O43" si="15">E27*E8</f>
        <v>400</v>
      </c>
      <c r="F43" s="5">
        <f t="shared" si="15"/>
        <v>600</v>
      </c>
      <c r="G43" s="5">
        <f t="shared" si="15"/>
        <v>900</v>
      </c>
      <c r="H43" s="5">
        <f t="shared" si="15"/>
        <v>1080</v>
      </c>
      <c r="I43" s="5">
        <f t="shared" si="15"/>
        <v>1188.0000000000002</v>
      </c>
      <c r="J43" s="5">
        <f t="shared" si="15"/>
        <v>1306.8000000000004</v>
      </c>
      <c r="K43" s="5">
        <f t="shared" si="15"/>
        <v>1306.8000000000004</v>
      </c>
      <c r="L43" s="5">
        <f t="shared" si="15"/>
        <v>1306.8000000000004</v>
      </c>
      <c r="M43" s="5">
        <f t="shared" si="15"/>
        <v>1306.8000000000004</v>
      </c>
      <c r="N43" s="5">
        <f t="shared" si="15"/>
        <v>1176.1200000000006</v>
      </c>
      <c r="O43" s="5">
        <f t="shared" si="15"/>
        <v>999.70200000000045</v>
      </c>
    </row>
    <row r="44" spans="1:15" x14ac:dyDescent="0.3">
      <c r="B44" s="6" t="s">
        <v>19</v>
      </c>
      <c r="C44" s="46" t="s">
        <v>55</v>
      </c>
      <c r="D44" s="5">
        <f>D26*D17</f>
        <v>200</v>
      </c>
      <c r="E44" s="5">
        <f t="shared" ref="E44:O44" si="16">E26*E17</f>
        <v>296.875</v>
      </c>
      <c r="F44" s="5">
        <f t="shared" si="16"/>
        <v>426.09375</v>
      </c>
      <c r="G44" s="5">
        <f t="shared" si="16"/>
        <v>579.375</v>
      </c>
      <c r="H44" s="5">
        <f t="shared" si="16"/>
        <v>695.25</v>
      </c>
      <c r="I44" s="5">
        <f t="shared" si="16"/>
        <v>820.46250000000009</v>
      </c>
      <c r="J44" s="5">
        <f t="shared" si="16"/>
        <v>727.69725000000005</v>
      </c>
      <c r="K44" s="5">
        <f t="shared" si="16"/>
        <v>830.46600000000012</v>
      </c>
      <c r="L44" s="5">
        <f t="shared" si="16"/>
        <v>931.46287499999994</v>
      </c>
      <c r="M44" s="5">
        <f t="shared" si="16"/>
        <v>1097.0150624999999</v>
      </c>
      <c r="N44" s="5">
        <f t="shared" si="16"/>
        <v>1170.0913218749999</v>
      </c>
      <c r="O44" s="5">
        <f t="shared" si="16"/>
        <v>1246.8109401562499</v>
      </c>
    </row>
    <row r="45" spans="1:15" x14ac:dyDescent="0.3">
      <c r="B45" s="11" t="s">
        <v>20</v>
      </c>
      <c r="C45" s="44" t="s">
        <v>55</v>
      </c>
      <c r="D45" s="20">
        <f>SUM(D43:D44)</f>
        <v>400</v>
      </c>
      <c r="E45" s="20">
        <f t="shared" ref="E45:O45" si="17">SUM(E43:E44)</f>
        <v>696.875</v>
      </c>
      <c r="F45" s="20">
        <f t="shared" si="17"/>
        <v>1026.09375</v>
      </c>
      <c r="G45" s="20">
        <f t="shared" si="17"/>
        <v>1479.375</v>
      </c>
      <c r="H45" s="20">
        <f t="shared" si="17"/>
        <v>1775.25</v>
      </c>
      <c r="I45" s="20">
        <f t="shared" si="17"/>
        <v>2008.4625000000003</v>
      </c>
      <c r="J45" s="20">
        <f t="shared" si="17"/>
        <v>2034.4972500000003</v>
      </c>
      <c r="K45" s="20">
        <f t="shared" si="17"/>
        <v>2137.2660000000005</v>
      </c>
      <c r="L45" s="20">
        <f t="shared" si="17"/>
        <v>2238.2628750000003</v>
      </c>
      <c r="M45" s="20">
        <f t="shared" si="17"/>
        <v>2403.8150625000003</v>
      </c>
      <c r="N45" s="20">
        <f t="shared" si="17"/>
        <v>2346.2113218750005</v>
      </c>
      <c r="O45" s="20">
        <f t="shared" si="17"/>
        <v>2246.5129401562504</v>
      </c>
    </row>
    <row r="46" spans="1:15" x14ac:dyDescent="0.3">
      <c r="B46" s="16" t="s">
        <v>29</v>
      </c>
      <c r="C46" s="45" t="s">
        <v>55</v>
      </c>
      <c r="D46" s="17">
        <f>D39-D45</f>
        <v>99.599999999999909</v>
      </c>
      <c r="E46" s="17">
        <f t="shared" ref="E46:O46" si="18">E39-E45</f>
        <v>44.71875</v>
      </c>
      <c r="F46" s="17">
        <f t="shared" si="18"/>
        <v>251.25009374999991</v>
      </c>
      <c r="G46" s="17">
        <f t="shared" si="18"/>
        <v>402.26118749999932</v>
      </c>
      <c r="H46" s="17">
        <f t="shared" si="18"/>
        <v>482.71342499999901</v>
      </c>
      <c r="I46" s="17">
        <f t="shared" si="18"/>
        <v>1271.2542975000003</v>
      </c>
      <c r="J46" s="17">
        <f t="shared" si="18"/>
        <v>3773.5663725000013</v>
      </c>
      <c r="K46" s="17">
        <f t="shared" si="18"/>
        <v>4491.0390600000019</v>
      </c>
      <c r="L46" s="17">
        <f t="shared" si="18"/>
        <v>5196.1415287499995</v>
      </c>
      <c r="M46" s="17">
        <f t="shared" si="18"/>
        <v>7290.6637612499999</v>
      </c>
      <c r="N46" s="17">
        <f t="shared" si="18"/>
        <v>7994.052845437498</v>
      </c>
      <c r="O46" s="17">
        <f t="shared" si="18"/>
        <v>9838.6473869296842</v>
      </c>
    </row>
    <row r="47" spans="1:15" x14ac:dyDescent="0.3">
      <c r="B47" s="22" t="s">
        <v>35</v>
      </c>
      <c r="C47" s="29" t="s">
        <v>54</v>
      </c>
      <c r="D47" s="23">
        <f>D46/D37</f>
        <v>9.963985594237687E-2</v>
      </c>
      <c r="E47" s="23">
        <f t="shared" ref="E47:O47" si="19">E46/E37</f>
        <v>3.0138371137928856E-2</v>
      </c>
      <c r="F47" s="23">
        <f t="shared" si="19"/>
        <v>0.10725366254112402</v>
      </c>
      <c r="G47" s="23">
        <f t="shared" si="19"/>
        <v>0.12079648237513645</v>
      </c>
      <c r="H47" s="23">
        <f t="shared" si="19"/>
        <v>0.1207964823751364</v>
      </c>
      <c r="I47" s="23">
        <f t="shared" si="19"/>
        <v>0.2384701879359471</v>
      </c>
      <c r="J47" s="23">
        <f t="shared" si="19"/>
        <v>0.46615368822521219</v>
      </c>
      <c r="K47" s="23">
        <f t="shared" si="19"/>
        <v>0.48613046767078338</v>
      </c>
      <c r="L47" s="23">
        <f t="shared" si="19"/>
        <v>0.50146807167027496</v>
      </c>
      <c r="M47" s="23">
        <f t="shared" si="19"/>
        <v>0.55475044682685282</v>
      </c>
      <c r="N47" s="23">
        <f t="shared" si="19"/>
        <v>0.57028301694070849</v>
      </c>
      <c r="O47" s="23">
        <f t="shared" si="19"/>
        <v>0.61477294977667507</v>
      </c>
    </row>
    <row r="49" spans="1:15" x14ac:dyDescent="0.3">
      <c r="B49" s="11" t="s">
        <v>30</v>
      </c>
      <c r="C49" s="31"/>
    </row>
    <row r="50" spans="1:15" x14ac:dyDescent="0.3">
      <c r="B50" s="6" t="s">
        <v>34</v>
      </c>
      <c r="C50" s="43" t="s">
        <v>55</v>
      </c>
      <c r="D50" s="5">
        <f>SUM(D29,D30,D31)</f>
        <v>1650</v>
      </c>
      <c r="E50" s="5">
        <f t="shared" ref="E50:O50" si="20">SUM(E29,E30,E31)</f>
        <v>1650</v>
      </c>
      <c r="F50" s="5">
        <f t="shared" si="20"/>
        <v>1650</v>
      </c>
      <c r="G50" s="5">
        <f t="shared" si="20"/>
        <v>1650</v>
      </c>
      <c r="H50" s="5">
        <f t="shared" si="20"/>
        <v>1650</v>
      </c>
      <c r="I50" s="5">
        <f t="shared" si="20"/>
        <v>1650</v>
      </c>
      <c r="J50" s="5">
        <f t="shared" si="20"/>
        <v>2900</v>
      </c>
      <c r="K50" s="5">
        <f t="shared" si="20"/>
        <v>2900</v>
      </c>
      <c r="L50" s="5">
        <f t="shared" si="20"/>
        <v>2900</v>
      </c>
      <c r="M50" s="5">
        <f t="shared" si="20"/>
        <v>2900</v>
      </c>
      <c r="N50" s="5">
        <f t="shared" si="20"/>
        <v>2900</v>
      </c>
      <c r="O50" s="5">
        <f t="shared" si="20"/>
        <v>2900</v>
      </c>
    </row>
    <row r="51" spans="1:15" x14ac:dyDescent="0.3">
      <c r="B51" s="6" t="s">
        <v>18</v>
      </c>
      <c r="C51" s="43" t="s">
        <v>55</v>
      </c>
      <c r="D51" s="5">
        <f>D32</f>
        <v>250</v>
      </c>
      <c r="E51" s="5">
        <f t="shared" ref="E51:O51" si="21">E32</f>
        <v>250</v>
      </c>
      <c r="F51" s="5">
        <f t="shared" si="21"/>
        <v>250</v>
      </c>
      <c r="G51" s="5">
        <f t="shared" si="21"/>
        <v>250</v>
      </c>
      <c r="H51" s="5">
        <f t="shared" si="21"/>
        <v>250</v>
      </c>
      <c r="I51" s="5">
        <f t="shared" si="21"/>
        <v>250</v>
      </c>
      <c r="J51" s="5">
        <f t="shared" si="21"/>
        <v>250</v>
      </c>
      <c r="K51" s="5">
        <f t="shared" si="21"/>
        <v>250</v>
      </c>
      <c r="L51" s="5">
        <f t="shared" si="21"/>
        <v>250</v>
      </c>
      <c r="M51" s="5">
        <f t="shared" si="21"/>
        <v>250</v>
      </c>
      <c r="N51" s="5">
        <f t="shared" si="21"/>
        <v>250</v>
      </c>
      <c r="O51" s="5">
        <f t="shared" si="21"/>
        <v>250</v>
      </c>
    </row>
    <row r="52" spans="1:15" x14ac:dyDescent="0.3">
      <c r="B52" s="16" t="s">
        <v>21</v>
      </c>
      <c r="C52" s="45" t="s">
        <v>55</v>
      </c>
      <c r="D52" s="17">
        <f>D50+D51</f>
        <v>1900</v>
      </c>
      <c r="E52" s="17">
        <f t="shared" ref="E52:O52" si="22">E50+E51</f>
        <v>1900</v>
      </c>
      <c r="F52" s="17">
        <f t="shared" si="22"/>
        <v>1900</v>
      </c>
      <c r="G52" s="17">
        <f t="shared" si="22"/>
        <v>1900</v>
      </c>
      <c r="H52" s="17">
        <f t="shared" si="22"/>
        <v>1900</v>
      </c>
      <c r="I52" s="17">
        <f t="shared" si="22"/>
        <v>1900</v>
      </c>
      <c r="J52" s="17">
        <f t="shared" si="22"/>
        <v>3150</v>
      </c>
      <c r="K52" s="17">
        <f t="shared" si="22"/>
        <v>3150</v>
      </c>
      <c r="L52" s="17">
        <f t="shared" si="22"/>
        <v>3150</v>
      </c>
      <c r="M52" s="17">
        <f t="shared" si="22"/>
        <v>3150</v>
      </c>
      <c r="N52" s="17">
        <f t="shared" si="22"/>
        <v>3150</v>
      </c>
      <c r="O52" s="17">
        <f t="shared" si="22"/>
        <v>3150</v>
      </c>
    </row>
    <row r="53" spans="1:15" x14ac:dyDescent="0.3">
      <c r="B53" s="11"/>
      <c r="C53" s="31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</row>
    <row r="54" spans="1:15" x14ac:dyDescent="0.3">
      <c r="B54" s="11" t="s">
        <v>58</v>
      </c>
      <c r="C54" s="44" t="s">
        <v>55</v>
      </c>
      <c r="D54" s="20">
        <f>D52+D45+D38</f>
        <v>2800</v>
      </c>
      <c r="E54" s="20">
        <f t="shared" ref="E54:O54" si="23">E52+E45+E38</f>
        <v>3339.0625</v>
      </c>
      <c r="F54" s="20">
        <f t="shared" si="23"/>
        <v>3991.328125</v>
      </c>
      <c r="G54" s="20">
        <f t="shared" si="23"/>
        <v>4827.8125</v>
      </c>
      <c r="H54" s="20">
        <f t="shared" si="23"/>
        <v>5413.375</v>
      </c>
      <c r="I54" s="20">
        <f t="shared" si="23"/>
        <v>5959.6187500000015</v>
      </c>
      <c r="J54" s="20">
        <f t="shared" si="23"/>
        <v>7471.5457500000011</v>
      </c>
      <c r="K54" s="20">
        <f t="shared" si="23"/>
        <v>7897.3020000000015</v>
      </c>
      <c r="L54" s="20">
        <f t="shared" si="23"/>
        <v>8315.7176250000011</v>
      </c>
      <c r="M54" s="20">
        <f t="shared" si="23"/>
        <v>9001.576687499999</v>
      </c>
      <c r="N54" s="20">
        <f t="shared" si="23"/>
        <v>9173.6411906249996</v>
      </c>
      <c r="O54" s="20">
        <f t="shared" si="23"/>
        <v>9315.0616092187483</v>
      </c>
    </row>
    <row r="55" spans="1:15" x14ac:dyDescent="0.3">
      <c r="B55" s="16" t="s">
        <v>31</v>
      </c>
      <c r="C55" s="45" t="s">
        <v>55</v>
      </c>
      <c r="D55" s="17">
        <f>D46-D52</f>
        <v>-1800.4</v>
      </c>
      <c r="E55" s="17">
        <f t="shared" ref="E55:O55" si="24">E46-E52</f>
        <v>-1855.28125</v>
      </c>
      <c r="F55" s="17">
        <f t="shared" si="24"/>
        <v>-1648.7499062500001</v>
      </c>
      <c r="G55" s="17">
        <f t="shared" si="24"/>
        <v>-1497.7388125000007</v>
      </c>
      <c r="H55" s="17">
        <f t="shared" si="24"/>
        <v>-1417.286575000001</v>
      </c>
      <c r="I55" s="17">
        <f t="shared" si="24"/>
        <v>-628.74570249999965</v>
      </c>
      <c r="J55" s="17">
        <f t="shared" si="24"/>
        <v>623.56637250000131</v>
      </c>
      <c r="K55" s="17">
        <f t="shared" si="24"/>
        <v>1341.0390600000019</v>
      </c>
      <c r="L55" s="17">
        <f t="shared" si="24"/>
        <v>2046.1415287499995</v>
      </c>
      <c r="M55" s="17">
        <f t="shared" si="24"/>
        <v>4140.6637612499999</v>
      </c>
      <c r="N55" s="17">
        <f t="shared" si="24"/>
        <v>4844.052845437498</v>
      </c>
      <c r="O55" s="17">
        <f t="shared" si="24"/>
        <v>6688.6473869296842</v>
      </c>
    </row>
    <row r="57" spans="1:15" x14ac:dyDescent="0.3">
      <c r="B57" s="6" t="s">
        <v>32</v>
      </c>
      <c r="C57" s="43" t="s">
        <v>55</v>
      </c>
      <c r="D57" s="24" t="str">
        <f>IF(D55&gt;0,D55*D34,"NA")</f>
        <v>NA</v>
      </c>
      <c r="E57" s="24" t="str">
        <f t="shared" ref="E57:O57" si="25">IF(E55&gt;0,E55*E34,"NA")</f>
        <v>NA</v>
      </c>
      <c r="F57" s="24" t="str">
        <f t="shared" si="25"/>
        <v>NA</v>
      </c>
      <c r="G57" s="24" t="str">
        <f t="shared" si="25"/>
        <v>NA</v>
      </c>
      <c r="H57" s="24" t="str">
        <f t="shared" si="25"/>
        <v>NA</v>
      </c>
      <c r="I57" s="24" t="str">
        <f t="shared" si="25"/>
        <v>NA</v>
      </c>
      <c r="J57" s="24">
        <f t="shared" si="25"/>
        <v>130.94893822500026</v>
      </c>
      <c r="K57" s="24">
        <f t="shared" si="25"/>
        <v>281.61820260000036</v>
      </c>
      <c r="L57" s="24">
        <f t="shared" si="25"/>
        <v>429.68972103749985</v>
      </c>
      <c r="M57" s="24">
        <f t="shared" si="25"/>
        <v>869.53938986249989</v>
      </c>
      <c r="N57" s="24">
        <f t="shared" si="25"/>
        <v>1017.2510975418745</v>
      </c>
      <c r="O57" s="24">
        <f t="shared" si="25"/>
        <v>1404.6159512552335</v>
      </c>
    </row>
    <row r="58" spans="1:15" x14ac:dyDescent="0.3">
      <c r="A58" s="6" t="s">
        <v>36</v>
      </c>
      <c r="B58" s="18" t="s">
        <v>37</v>
      </c>
      <c r="C58" s="47" t="s">
        <v>55</v>
      </c>
      <c r="D58" s="19">
        <f>IFERROR(D55-D57,D55)</f>
        <v>-1800.4</v>
      </c>
      <c r="E58" s="19">
        <f t="shared" ref="E58:O58" si="26">IFERROR(E55-E57,E55)</f>
        <v>-1855.28125</v>
      </c>
      <c r="F58" s="19">
        <f t="shared" si="26"/>
        <v>-1648.7499062500001</v>
      </c>
      <c r="G58" s="19">
        <f t="shared" si="26"/>
        <v>-1497.7388125000007</v>
      </c>
      <c r="H58" s="19">
        <f t="shared" si="26"/>
        <v>-1417.286575000001</v>
      </c>
      <c r="I58" s="19">
        <f t="shared" si="26"/>
        <v>-628.74570249999965</v>
      </c>
      <c r="J58" s="19">
        <f t="shared" si="26"/>
        <v>492.61743427500107</v>
      </c>
      <c r="K58" s="19">
        <f t="shared" si="26"/>
        <v>1059.4208574000015</v>
      </c>
      <c r="L58" s="19">
        <f t="shared" si="26"/>
        <v>1616.4518077124997</v>
      </c>
      <c r="M58" s="19">
        <f t="shared" si="26"/>
        <v>3271.1243713875001</v>
      </c>
      <c r="N58" s="19">
        <f t="shared" si="26"/>
        <v>3826.8017478956235</v>
      </c>
      <c r="O58" s="19">
        <f t="shared" si="26"/>
        <v>5284.0314356744511</v>
      </c>
    </row>
    <row r="59" spans="1:15" x14ac:dyDescent="0.3">
      <c r="C59" s="43"/>
    </row>
    <row r="61" spans="1:15" ht="16.05" customHeight="1" x14ac:dyDescent="0.3">
      <c r="B61" s="39" t="s">
        <v>56</v>
      </c>
      <c r="C61" s="39"/>
      <c r="D61" s="39"/>
      <c r="E61" s="39"/>
      <c r="F61" s="39"/>
      <c r="G61" s="39"/>
      <c r="I61" s="39" t="s">
        <v>59</v>
      </c>
      <c r="J61" s="39"/>
      <c r="K61" s="39"/>
      <c r="L61" s="39"/>
      <c r="M61" s="39"/>
      <c r="N61" s="39"/>
      <c r="O61" s="39"/>
    </row>
    <row r="76" spans="1:1" x14ac:dyDescent="0.3">
      <c r="A76" s="6" t="s">
        <v>36</v>
      </c>
    </row>
  </sheetData>
  <mergeCells count="3">
    <mergeCell ref="B2:O2"/>
    <mergeCell ref="B61:G61"/>
    <mergeCell ref="I61:O61"/>
  </mergeCells>
  <phoneticPr fontId="9" type="noConversion"/>
  <pageMargins left="0.7" right="0.7" top="0.75" bottom="0.75" header="0.3" footer="0.3"/>
  <ignoredErrors>
    <ignoredError sqref="I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Mohamed RAHMANI</cp:lastModifiedBy>
  <dcterms:created xsi:type="dcterms:W3CDTF">2022-08-22T01:16:26Z</dcterms:created>
  <dcterms:modified xsi:type="dcterms:W3CDTF">2024-08-20T14:33:47Z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2024-08-20T14:33:29Z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7a8b759b-4604-4178-924a-32c59149afa3</vt:lpwstr>
  </property>
  <property fmtid="{D5CDD505-2E9C-101B-9397-08002B2CF9AE}" pid="7" name="MSIP_Label_defa4170-0d19-0005-0004-bc88714345d2_ActionId">
    <vt:lpwstr>5b34ba98-2318-4161-8bc0-619e4c27c230</vt:lpwstr>
  </property>
  <property fmtid="{D5CDD505-2E9C-101B-9397-08002B2CF9AE}" pid="8" name="MSIP_Label_defa4170-0d19-0005-0004-bc88714345d2_ContentBits">
    <vt:lpwstr>0</vt:lpwstr>
  </property>
</Properties>
</file>