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a\Downloads\"/>
    </mc:Choice>
  </mc:AlternateContent>
  <xr:revisionPtr revIDLastSave="0" documentId="13_ncr:1_{5DC93805-2BBB-4DC5-B5AB-AEB2FED071A7}" xr6:coauthVersionLast="47" xr6:coauthVersionMax="47" xr10:uidLastSave="{00000000-0000-0000-0000-000000000000}"/>
  <bookViews>
    <workbookView xWindow="-98" yWindow="-98" windowWidth="23236" windowHeight="14595" xr2:uid="{535DDEE3-901C-4E29-A9A4-F6F3A25738F6}"/>
  </bookViews>
  <sheets>
    <sheet name="Dashboard" sheetId="4" r:id="rId1"/>
    <sheet name="Workings" sheetId="1" r:id="rId2"/>
  </sheets>
  <definedNames>
    <definedName name="_xlnm.Print_Area" localSheetId="0">Dashboard!$A$1:$BM$48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8" i="4" l="1"/>
  <c r="N18" i="4"/>
  <c r="AI17" i="4"/>
  <c r="N17" i="4"/>
  <c r="AS13" i="4"/>
  <c r="X13" i="4"/>
  <c r="C13" i="4"/>
  <c r="AS12" i="4"/>
  <c r="X12" i="4"/>
  <c r="C12" i="4"/>
  <c r="H64" i="1" a="1"/>
  <c r="H64" i="1" s="1"/>
  <c r="B52" i="1" a="1"/>
  <c r="B52" i="1" s="1"/>
  <c r="C52" i="1" s="1" a="1"/>
  <c r="C52" i="1" s="1"/>
  <c r="D52" i="1" s="1" a="1"/>
  <c r="D52" i="1" s="1"/>
  <c r="E52" i="1" s="1" a="1"/>
  <c r="E52" i="1" s="1"/>
  <c r="C40" i="1"/>
  <c r="D40" i="1"/>
  <c r="B40" i="1"/>
  <c r="B49" i="1" s="1" a="1"/>
  <c r="B49" i="1" s="1"/>
  <c r="B51" i="1" s="1" a="1"/>
  <c r="B51" i="1" s="1"/>
  <c r="D10" i="1"/>
  <c r="E10" i="1"/>
  <c r="C10" i="1"/>
  <c r="C8" i="1"/>
  <c r="D8" i="1"/>
  <c r="E8" i="1"/>
  <c r="B8" i="1"/>
  <c r="C7" i="1"/>
  <c r="D7" i="1"/>
  <c r="E7" i="1"/>
  <c r="B7" i="1"/>
  <c r="D4" i="1"/>
  <c r="E4" i="1"/>
  <c r="C4" i="1"/>
  <c r="C49" i="1" l="1" a="1"/>
  <c r="C49" i="1" s="1"/>
  <c r="C51" i="1" s="1" a="1"/>
  <c r="C51" i="1" s="1"/>
  <c r="B50" i="1" a="1"/>
  <c r="B50" i="1" s="1"/>
  <c r="B54" i="1"/>
  <c r="B53" i="1" s="1" a="1"/>
  <c r="B53" i="1" s="1"/>
  <c r="C50" i="1" l="1" a="1"/>
  <c r="C50" i="1" s="1"/>
  <c r="D49" i="1" a="1"/>
  <c r="D49" i="1" s="1"/>
  <c r="E49" i="1" s="1" a="1"/>
  <c r="E49" i="1" s="1"/>
  <c r="C54" i="1"/>
  <c r="C53" i="1" s="1" a="1"/>
  <c r="C53" i="1" s="1"/>
  <c r="D50" i="1" l="1" a="1"/>
  <c r="D50" i="1" s="1"/>
  <c r="D51" i="1" a="1"/>
  <c r="D51" i="1" s="1"/>
  <c r="D54" i="1" s="1"/>
  <c r="D53" i="1" s="1" a="1"/>
  <c r="D53" i="1" s="1"/>
  <c r="E50" i="1" a="1"/>
  <c r="E50" i="1" s="1"/>
  <c r="E51" i="1" a="1"/>
  <c r="E51" i="1" s="1"/>
  <c r="E54" i="1" l="1"/>
  <c r="E53" i="1" s="1" a="1"/>
  <c r="E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<sst xmlns="http://schemas.openxmlformats.org/spreadsheetml/2006/main" count="99" uniqueCount="83">
  <si>
    <t>CHIPOTLE MEXICAN GRILL, INC. - HISTORICAL FINANCIAL DATA</t>
  </si>
  <si>
    <t>Parameters ($M)</t>
  </si>
  <si>
    <t>2021</t>
  </si>
  <si>
    <t>2022</t>
  </si>
  <si>
    <t>2023</t>
  </si>
  <si>
    <t>2024</t>
  </si>
  <si>
    <t>Total Net Revenues</t>
  </si>
  <si>
    <t>Revenue Growth</t>
  </si>
  <si>
    <t>Operating Income</t>
  </si>
  <si>
    <t>Net Income</t>
  </si>
  <si>
    <t>Operating Margin</t>
  </si>
  <si>
    <t>Net Margin</t>
  </si>
  <si>
    <t>Total Stores</t>
  </si>
  <si>
    <t>Net new Stores</t>
  </si>
  <si>
    <t>Same-store sales Growth</t>
  </si>
  <si>
    <t>Diluted Shares (M)</t>
  </si>
  <si>
    <t>EPS ($)</t>
  </si>
  <si>
    <t>-</t>
  </si>
  <si>
    <t>Parameter</t>
  </si>
  <si>
    <t>Management guides 315–345 company-owned openings in 2025; Best uses upper-end + multi-year acceleration, Base uses midpoint steady rollout, Worst assumes slower execution/permits that reduce openings.</t>
  </si>
  <si>
    <t>Management expects low-to-mid single-digit comps for 2025; Best assumes sustained traffic + check gains, Base takes the mgmt midpoint, Worst assumes traffic stagnation and minimal check improvement.</t>
  </si>
  <si>
    <t>Calculated as Store Growth % + Same-Store % (per your method). Best = both high unit adds + strong comps; Base = midpoint openings + low-mid comps; Worst = both weaker. Note: 10-K shows revenue decomposed into comps vs restaurants not in the comparable base.</t>
  </si>
  <si>
    <t>2024 op margin ≈ 16.9% (anchor). Best assumes scale/Chipotlane productivity and favorable input trends; Base assumes modest leverage offset by continued investments; Worst assumes cost inflation and weaker sales leverage compress margins.</t>
  </si>
  <si>
    <t>Derived by applying the historical net / operating relationship (~0.80 observed in 2024) so below-op items (tax/interest) remain consistent and differences reflect operating performance.</t>
  </si>
  <si>
    <t>10-K discloses material Q4-2024 repurchases and available authorization (~$1.0bn remaining); Best assumes accelerated repurchases, Base assumes steady cadence, Worst assumes buyback pause (preserve liquidity) → slight dilution.</t>
  </si>
  <si>
    <t>Analyst input (not filed): Base uses historical premium for a high-margin growth operator; Best assumes re-rating with execution and higher visibility; Worst assumes market multiple compression under weaker growth/macroeconomic stress.</t>
  </si>
  <si>
    <t>Base Case</t>
  </si>
  <si>
    <t>Same-Store Sales Growth</t>
  </si>
  <si>
    <t>Diluted Shares YoY change (%)</t>
  </si>
  <si>
    <t>9.3%</t>
  </si>
  <si>
    <t>19.3%</t>
  </si>
  <si>
    <t>15.4%</t>
  </si>
  <si>
    <t>-1.3%</t>
  </si>
  <si>
    <t>3.7%</t>
  </si>
  <si>
    <t>17.4%</t>
  </si>
  <si>
    <t>13.9%</t>
  </si>
  <si>
    <t>-0.8%</t>
  </si>
  <si>
    <t>7.0%</t>
  </si>
  <si>
    <t>0.4%</t>
  </si>
  <si>
    <t>14.3%</t>
  </si>
  <si>
    <t>11.4%</t>
  </si>
  <si>
    <t>+0.2%</t>
  </si>
  <si>
    <t>Best Case</t>
  </si>
  <si>
    <t>Worst Case</t>
  </si>
  <si>
    <t>Notes</t>
  </si>
  <si>
    <t>Store Count Growth</t>
  </si>
  <si>
    <t>Total Revenue Growth (derived)</t>
  </si>
  <si>
    <t>P/E Multiple</t>
  </si>
  <si>
    <t>Implied Share Price ($)</t>
  </si>
  <si>
    <t>2025F</t>
  </si>
  <si>
    <t>2026F</t>
  </si>
  <si>
    <t>2027F</t>
  </si>
  <si>
    <t>2028F</t>
  </si>
  <si>
    <t>Chipotle Mexican Grill Financial Performance: Revenues, Income &amp; Margins (FY21–FY24)</t>
  </si>
  <si>
    <t>Store expansion vs. same-store sales: Increasing footprint, weakening comps</t>
  </si>
  <si>
    <t>“Global comps = YoY comparable store sales growth (excl. store openings).”</t>
  </si>
  <si>
    <t>Key Performance Indicators</t>
  </si>
  <si>
    <t>TOTAL NET REVENUES</t>
  </si>
  <si>
    <t>As of FY2024</t>
  </si>
  <si>
    <t>OPERATING INCOME</t>
  </si>
  <si>
    <t>NET INCOME</t>
  </si>
  <si>
    <t>EARNINGS PER SHARE (EPS)</t>
  </si>
  <si>
    <t>TOTAL STORES</t>
  </si>
  <si>
    <t>Forecast Scenarios — Bull · Base · Bear</t>
  </si>
  <si>
    <t>Bull - Strong revenue growth and share price rise from new stores and sales</t>
  </si>
  <si>
    <t>Base - Moderate revenue growth and steady share price increase over time</t>
  </si>
  <si>
    <t>Bear - Slow revenue growth and minimal share price increase</t>
  </si>
  <si>
    <t>Historical Performance &amp; Store Trends</t>
  </si>
  <si>
    <t>Financial Performance — Revenues, Operating Income &amp; Margins (FY21–FY24)</t>
  </si>
  <si>
    <t>Revenue growth through FY24 driven by strong comp store recovery; margin expansion led by operating leverage</t>
  </si>
  <si>
    <t>Store Expansion vs Same-Store Sales (FY21–FY24)</t>
  </si>
  <si>
    <t>Rapid store additions increase footprint while comps are softening — watch for margin dilution risk</t>
  </si>
  <si>
    <r>
      <rPr>
        <sz val="9"/>
        <color rgb="FF666666"/>
        <rFont val="Segoe UI"/>
        <family val="2"/>
      </rPr>
      <t>Earnings Per Share (EPS - 2028) =</t>
    </r>
    <r>
      <rPr>
        <sz val="11"/>
        <color theme="1"/>
        <rFont val="Segoe UI"/>
        <family val="2"/>
      </rPr>
      <t xml:space="preserve"> </t>
    </r>
    <r>
      <rPr>
        <b/>
        <sz val="12"/>
        <color rgb="FF441500"/>
        <rFont val="Segoe UI"/>
        <family val="2"/>
      </rPr>
      <t>$ 2.0</t>
    </r>
  </si>
  <si>
    <r>
      <rPr>
        <sz val="9"/>
        <color rgb="FF666666"/>
        <rFont val="Segoe UI"/>
        <family val="2"/>
      </rPr>
      <t>Implied Share Price (2028) =</t>
    </r>
    <r>
      <rPr>
        <sz val="11"/>
        <color theme="1"/>
        <rFont val="Segoe UI"/>
        <family val="2"/>
      </rPr>
      <t xml:space="preserve"> </t>
    </r>
    <r>
      <rPr>
        <b/>
        <sz val="12"/>
        <color rgb="FF441500"/>
        <rFont val="Segoe UI"/>
        <family val="2"/>
      </rPr>
      <t>$ 71.8</t>
    </r>
  </si>
  <si>
    <r>
      <rPr>
        <sz val="9"/>
        <color rgb="FF666666"/>
        <rFont val="Segoe UI"/>
        <family val="2"/>
      </rPr>
      <t>Earnings Per Share (EPS - 2028) =</t>
    </r>
    <r>
      <rPr>
        <sz val="11"/>
        <color theme="1"/>
        <rFont val="Segoe UI"/>
        <family val="2"/>
      </rPr>
      <t xml:space="preserve"> </t>
    </r>
    <r>
      <rPr>
        <b/>
        <sz val="12"/>
        <color rgb="FF441500"/>
        <rFont val="Segoe UI"/>
        <family val="2"/>
      </rPr>
      <t>$ 1.7</t>
    </r>
  </si>
  <si>
    <r>
      <rPr>
        <sz val="9"/>
        <color rgb="FF666666"/>
        <rFont val="Segoe UI"/>
        <family val="2"/>
      </rPr>
      <t>Implied Share Price (2028) =</t>
    </r>
    <r>
      <rPr>
        <sz val="11"/>
        <color theme="1"/>
        <rFont val="Segoe UI"/>
        <family val="2"/>
      </rPr>
      <t xml:space="preserve"> </t>
    </r>
    <r>
      <rPr>
        <b/>
        <sz val="12"/>
        <color rgb="FF441500"/>
        <rFont val="Segoe UI"/>
        <family val="2"/>
      </rPr>
      <t>$ 50.5</t>
    </r>
  </si>
  <si>
    <r>
      <rPr>
        <sz val="9"/>
        <color rgb="FF666666"/>
        <rFont val="Segoe UI"/>
        <family val="2"/>
      </rPr>
      <t>Earnings Per Share (EPS - 2028) =</t>
    </r>
    <r>
      <rPr>
        <sz val="11"/>
        <color theme="1"/>
        <rFont val="Segoe UI"/>
        <family val="2"/>
      </rPr>
      <t xml:space="preserve"> </t>
    </r>
    <r>
      <rPr>
        <b/>
        <sz val="12"/>
        <color rgb="FF441500"/>
        <rFont val="Segoe UI"/>
        <family val="2"/>
      </rPr>
      <t>$ 1.2</t>
    </r>
  </si>
  <si>
    <r>
      <rPr>
        <sz val="9"/>
        <color rgb="FF666666"/>
        <rFont val="Segoe UI"/>
        <family val="2"/>
      </rPr>
      <t>Implied Share Price (2028) =</t>
    </r>
    <r>
      <rPr>
        <sz val="11"/>
        <color theme="1"/>
        <rFont val="Segoe UI"/>
        <family val="2"/>
      </rPr>
      <t xml:space="preserve"> </t>
    </r>
    <r>
      <rPr>
        <b/>
        <sz val="12"/>
        <color rgb="FF441500"/>
        <rFont val="Segoe UI"/>
        <family val="2"/>
      </rPr>
      <t>$ 23.2</t>
    </r>
  </si>
  <si>
    <r>
      <rPr>
        <sz val="9"/>
        <color rgb="FF666666"/>
        <rFont val="Segoe UI"/>
        <family val="2"/>
      </rPr>
      <t>Revenue Per Store (2024) =</t>
    </r>
    <r>
      <rPr>
        <sz val="11"/>
        <color theme="1"/>
        <rFont val="Segoe UI"/>
        <family val="2"/>
      </rPr>
      <t xml:space="preserve"> </t>
    </r>
    <r>
      <rPr>
        <b/>
        <sz val="12"/>
        <color rgb="FF441500"/>
        <rFont val="Segoe UI"/>
        <family val="2"/>
      </rPr>
      <t>$ 3.04 M</t>
    </r>
  </si>
  <si>
    <r>
      <rPr>
        <sz val="9"/>
        <color rgb="FF666666"/>
        <rFont val="Segoe UI"/>
        <family val="2"/>
      </rPr>
      <t>Operating Margin (2024) =</t>
    </r>
    <r>
      <rPr>
        <sz val="11"/>
        <color theme="1"/>
        <rFont val="Segoe UI"/>
        <family val="2"/>
      </rPr>
      <t xml:space="preserve"> </t>
    </r>
    <r>
      <rPr>
        <b/>
        <sz val="12"/>
        <color rgb="FF441500"/>
        <rFont val="Segoe UI"/>
        <family val="2"/>
      </rPr>
      <t>16.9%</t>
    </r>
  </si>
  <si>
    <r>
      <rPr>
        <sz val="9"/>
        <color rgb="FF666666"/>
        <rFont val="Segoe UI"/>
        <family val="2"/>
      </rPr>
      <t>Net New Stores (2024) =</t>
    </r>
    <r>
      <rPr>
        <sz val="11"/>
        <color rgb="FF666666"/>
        <rFont val="Segoe UI"/>
        <family val="2"/>
      </rPr>
      <t xml:space="preserve"> </t>
    </r>
    <r>
      <rPr>
        <b/>
        <sz val="12"/>
        <color rgb="FF441500"/>
        <rFont val="Segoe UI"/>
        <family val="2"/>
      </rPr>
      <t>289</t>
    </r>
  </si>
  <si>
    <r>
      <rPr>
        <sz val="9"/>
        <color rgb="FF666666"/>
        <rFont val="Segoe UI"/>
        <family val="2"/>
      </rPr>
      <t>Same-Store Sales YoY (2024) =</t>
    </r>
    <r>
      <rPr>
        <sz val="11"/>
        <color theme="1"/>
        <rFont val="Segoe UI"/>
        <family val="2"/>
      </rPr>
      <t xml:space="preserve"> </t>
    </r>
    <r>
      <rPr>
        <b/>
        <sz val="12"/>
        <color rgb="FF441500"/>
        <rFont val="Segoe UI"/>
        <family val="2"/>
      </rPr>
      <t>7.4%</t>
    </r>
  </si>
  <si>
    <t xml:space="preserve">               Chipotle Mexican Grill, Inc. - Financial Modeling &amp; Multi-Scenario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</si>
</sst>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* #,##0.00_ ;_ * \-#,##0.00_ ;_ * &quot;-&quot;??_ ;_ @_ "/>
    <numFmt numFmtId="165" formatCode="0.0%"/>
    <numFmt numFmtId="166" formatCode="_ * #,##0.0_ ;_ * \-#,##0.0_ ;_ * &quot;-&quot;??_ ;_ @_ "/>
    <numFmt numFmtId="167" formatCode="_ * #,##0_ ;_ * \-#,##0_ ;_ * &quot;-&quot;??_ ;_ @_ "/>
    <numFmt numFmtId="168" formatCode="0\ &quot;x&quot;"/>
    <numFmt numFmtId="169" formatCode="#,##0.0"/>
    <numFmt numFmtId="170" formatCode="0.0"/>
    <numFmt numFmtId="171" formatCode="\$#,##0.0,&quot;M&quot;"/>
    <numFmt numFmtId="172" formatCode="\$\ 0.0"/>
    <numFmt numFmtId="173" formatCode="\$0.0"/>
  </numFmts>
  <fonts count="2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4"/>
      <name val="Calibri"/>
      <family val="2"/>
    </font>
    <font>
      <sz val="10"/>
      <color theme="1"/>
      <name val="Verdana"/>
      <family val="2"/>
    </font>
    <font>
      <sz val="8"/>
      <name val="Calibri"/>
      <family val="2"/>
    </font>
    <font>
      <b/>
      <sz val="10"/>
      <color theme="1"/>
      <name val="Verdana"/>
      <family val="2"/>
    </font>
    <font>
      <sz val="10"/>
      <color theme="1"/>
      <name val="Aptos Narrow"/>
      <family val="2"/>
      <scheme val="minor"/>
    </font>
    <font>
      <sz val="10"/>
      <color theme="4"/>
      <name val="Verdana"/>
      <family val="2"/>
    </font>
    <font>
      <sz val="10"/>
      <color theme="0"/>
      <name val="Verdana"/>
      <family val="2"/>
    </font>
    <font>
      <b/>
      <sz val="14"/>
      <color rgb="FFC00000"/>
      <name val="Calibri"/>
      <family val="2"/>
    </font>
    <font>
      <sz val="11"/>
      <color theme="1"/>
      <name val="Segoe UI"/>
      <family val="2"/>
    </font>
    <font>
      <b/>
      <sz val="18"/>
      <color theme="1"/>
      <name val="Segoe UI"/>
      <family val="2"/>
    </font>
    <font>
      <sz val="14"/>
      <color rgb="FF555555"/>
      <name val="Segoe UI"/>
      <family val="2"/>
    </font>
    <font>
      <sz val="11"/>
      <color rgb="FF008000"/>
      <name val="Segoe UI"/>
      <family val="2"/>
    </font>
    <font>
      <sz val="9"/>
      <color rgb="FF777777"/>
      <name val="Segoe UI"/>
      <family val="2"/>
    </font>
    <font>
      <sz val="10"/>
      <color rgb="FF555555"/>
      <name val="Segoe UI"/>
      <family val="2"/>
    </font>
    <font>
      <b/>
      <sz val="11"/>
      <color rgb="FF2E2E2E"/>
      <name val="Segoe UI"/>
      <family val="2"/>
    </font>
    <font>
      <sz val="9"/>
      <color rgb="FF555555"/>
      <name val="Segoe UI"/>
      <family val="2"/>
    </font>
    <font>
      <b/>
      <sz val="11"/>
      <color theme="1"/>
      <name val="Calibri"/>
      <family val="2"/>
    </font>
    <font>
      <b/>
      <sz val="27"/>
      <color rgb="FF441500"/>
      <name val="Segoe UI"/>
      <family val="2"/>
    </font>
    <font>
      <b/>
      <sz val="22"/>
      <color rgb="FFAC2318"/>
      <name val="Segoe UI"/>
      <family val="2"/>
    </font>
    <font>
      <b/>
      <sz val="18"/>
      <color rgb="FF441500"/>
      <name val="Segoe UI"/>
      <family val="2"/>
    </font>
    <font>
      <sz val="14"/>
      <color rgb="FF666666"/>
      <name val="Segoe UI"/>
      <family val="2"/>
    </font>
    <font>
      <b/>
      <sz val="12"/>
      <color rgb="FF441500"/>
      <name val="Segoe UI"/>
      <family val="2"/>
    </font>
    <font>
      <sz val="9"/>
      <color rgb="FF666666"/>
      <name val="Segoe UI"/>
      <family val="2"/>
    </font>
    <font>
      <sz val="11"/>
      <color rgb="FF66666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7"/>
        <bgColor indexed="64"/>
      </patternFill>
    </fill>
    <fill>
      <patternFill patternType="solid">
        <fgColor rgb="FFD6E4AE"/>
        <bgColor indexed="64"/>
      </patternFill>
    </fill>
    <fill>
      <patternFill patternType="solid">
        <fgColor rgb="FFF7F0ED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2" fontId="0" fillId="0" borderId="1" xfId="0" applyNumberFormat="1" applyBorder="1" applyAlignment="1">
      <alignment vertical="center"/>
    </xf>
    <xf numFmtId="166" fontId="3" fillId="0" borderId="1" xfId="1" applyNumberFormat="1" applyFont="1" applyBorder="1" applyAlignment="1">
      <alignment vertical="center"/>
    </xf>
    <xf numFmtId="167" fontId="3" fillId="0" borderId="1" xfId="1" applyNumberFormat="1" applyFont="1" applyBorder="1" applyAlignment="1">
      <alignment vertical="center"/>
    </xf>
    <xf numFmtId="9" fontId="4" fillId="0" borderId="2" xfId="0" applyNumberFormat="1" applyFont="1" applyBorder="1" applyAlignment="1">
      <alignment vertic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Continuous"/>
    </xf>
    <xf numFmtId="0" fontId="7" fillId="0" borderId="6" xfId="0" applyFont="1" applyBorder="1" applyAlignment="1">
      <alignment horizontal="centerContinuous"/>
    </xf>
    <xf numFmtId="0" fontId="7" fillId="0" borderId="7" xfId="0" applyFont="1" applyBorder="1" applyAlignment="1">
      <alignment horizontal="centerContinuous"/>
    </xf>
    <xf numFmtId="0" fontId="7" fillId="0" borderId="8" xfId="0" applyFont="1" applyBorder="1" applyAlignment="1">
      <alignment horizontal="centerContinuous"/>
    </xf>
    <xf numFmtId="0" fontId="4" fillId="0" borderId="9" xfId="0" applyFont="1" applyBorder="1" applyAlignment="1">
      <alignment vertical="center"/>
    </xf>
    <xf numFmtId="165" fontId="8" fillId="0" borderId="10" xfId="0" applyNumberFormat="1" applyFont="1" applyBorder="1" applyAlignment="1">
      <alignment horizontal="center" vertical="center"/>
    </xf>
    <xf numFmtId="165" fontId="8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Continuous" wrapText="1"/>
    </xf>
    <xf numFmtId="0" fontId="7" fillId="0" borderId="13" xfId="0" applyFont="1" applyBorder="1" applyAlignment="1">
      <alignment horizontal="centerContinuous" wrapText="1"/>
    </xf>
    <xf numFmtId="0" fontId="7" fillId="0" borderId="14" xfId="0" applyFont="1" applyBorder="1" applyAlignment="1">
      <alignment horizontal="centerContinuous" wrapText="1"/>
    </xf>
    <xf numFmtId="0" fontId="7" fillId="0" borderId="15" xfId="0" applyFont="1" applyBorder="1" applyAlignment="1">
      <alignment horizontal="centerContinuous" wrapText="1"/>
    </xf>
    <xf numFmtId="0" fontId="4" fillId="0" borderId="16" xfId="0" applyFont="1" applyBorder="1" applyAlignment="1">
      <alignment vertical="center"/>
    </xf>
    <xf numFmtId="165" fontId="8" fillId="0" borderId="17" xfId="0" applyNumberFormat="1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Continuous" wrapText="1"/>
    </xf>
    <xf numFmtId="0" fontId="7" fillId="0" borderId="19" xfId="0" applyFont="1" applyBorder="1" applyAlignment="1">
      <alignment horizontal="centerContinuous" wrapText="1"/>
    </xf>
    <xf numFmtId="0" fontId="7" fillId="0" borderId="20" xfId="0" applyFont="1" applyBorder="1" applyAlignment="1">
      <alignment horizontal="centerContinuous" wrapText="1"/>
    </xf>
    <xf numFmtId="0" fontId="7" fillId="0" borderId="21" xfId="0" applyFont="1" applyBorder="1" applyAlignment="1">
      <alignment horizontal="centerContinuous" wrapText="1"/>
    </xf>
    <xf numFmtId="165" fontId="4" fillId="0" borderId="17" xfId="0" applyNumberFormat="1" applyFont="1" applyBorder="1" applyAlignment="1">
      <alignment horizontal="center" vertical="center"/>
    </xf>
    <xf numFmtId="10" fontId="8" fillId="0" borderId="17" xfId="0" applyNumberFormat="1" applyFont="1" applyBorder="1" applyAlignment="1">
      <alignment horizontal="center" vertical="center"/>
    </xf>
    <xf numFmtId="10" fontId="8" fillId="0" borderId="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168" fontId="8" fillId="0" borderId="23" xfId="0" applyNumberFormat="1" applyFont="1" applyBorder="1" applyAlignment="1">
      <alignment horizontal="center" vertical="center"/>
    </xf>
    <xf numFmtId="168" fontId="8" fillId="0" borderId="24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Continuous" wrapText="1"/>
    </xf>
    <xf numFmtId="0" fontId="7" fillId="0" borderId="26" xfId="0" applyFont="1" applyBorder="1" applyAlignment="1">
      <alignment horizontal="centerContinuous" wrapText="1"/>
    </xf>
    <xf numFmtId="0" fontId="7" fillId="0" borderId="27" xfId="0" applyFont="1" applyBorder="1" applyAlignment="1">
      <alignment horizontal="centerContinuous" wrapText="1"/>
    </xf>
    <xf numFmtId="0" fontId="7" fillId="0" borderId="28" xfId="0" applyFont="1" applyBorder="1" applyAlignment="1">
      <alignment horizontal="centerContinuous" wrapText="1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9" xfId="0" applyFont="1" applyBorder="1"/>
    <xf numFmtId="169" fontId="4" fillId="0" borderId="10" xfId="0" applyNumberFormat="1" applyFont="1" applyBorder="1" applyAlignment="1">
      <alignment horizontal="right"/>
    </xf>
    <xf numFmtId="169" fontId="4" fillId="0" borderId="11" xfId="0" applyNumberFormat="1" applyFont="1" applyBorder="1" applyAlignment="1">
      <alignment horizontal="right"/>
    </xf>
    <xf numFmtId="0" fontId="7" fillId="0" borderId="0" xfId="0" applyFont="1"/>
    <xf numFmtId="0" fontId="6" fillId="0" borderId="16" xfId="0" applyFont="1" applyBorder="1"/>
    <xf numFmtId="170" fontId="4" fillId="0" borderId="17" xfId="0" applyNumberFormat="1" applyFont="1" applyBorder="1" applyAlignment="1">
      <alignment horizontal="right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Continuous" wrapText="1"/>
    </xf>
    <xf numFmtId="3" fontId="4" fillId="0" borderId="17" xfId="0" applyNumberFormat="1" applyFont="1" applyBorder="1" applyAlignment="1">
      <alignment horizontal="right"/>
    </xf>
    <xf numFmtId="0" fontId="6" fillId="0" borderId="22" xfId="0" applyFont="1" applyBorder="1" applyAlignment="1">
      <alignment vertical="center" wrapText="1"/>
    </xf>
    <xf numFmtId="170" fontId="4" fillId="0" borderId="23" xfId="0" applyNumberFormat="1" applyFont="1" applyBorder="1" applyAlignment="1">
      <alignment horizontal="right"/>
    </xf>
    <xf numFmtId="170" fontId="4" fillId="0" borderId="24" xfId="0" applyNumberFormat="1" applyFont="1" applyBorder="1" applyAlignment="1">
      <alignment horizontal="right"/>
    </xf>
    <xf numFmtId="170" fontId="4" fillId="0" borderId="25" xfId="0" applyNumberFormat="1" applyFont="1" applyBorder="1" applyAlignment="1">
      <alignment horizontal="right"/>
    </xf>
    <xf numFmtId="0" fontId="9" fillId="0" borderId="0" xfId="0" applyFont="1" applyAlignment="1">
      <alignment horizontal="center"/>
    </xf>
    <xf numFmtId="0" fontId="4" fillId="0" borderId="16" xfId="0" applyFont="1" applyBorder="1" applyAlignment="1">
      <alignment vertical="center" wrapText="1"/>
    </xf>
    <xf numFmtId="0" fontId="0" fillId="0" borderId="0" xfId="0" applyAlignment="1">
      <alignment horizontal="centerContinuous"/>
    </xf>
    <xf numFmtId="0" fontId="0" fillId="2" borderId="30" xfId="0" applyFill="1" applyBorder="1"/>
    <xf numFmtId="0" fontId="0" fillId="2" borderId="0" xfId="0" applyFill="1"/>
    <xf numFmtId="0" fontId="13" fillId="2" borderId="0" xfId="0" applyFont="1" applyFill="1" applyAlignment="1">
      <alignment horizontal="center" vertical="center"/>
    </xf>
    <xf numFmtId="171" fontId="12" fillId="2" borderId="0" xfId="0" applyNumberFormat="1" applyFont="1" applyFill="1" applyAlignment="1">
      <alignment horizontal="center" vertical="center"/>
    </xf>
    <xf numFmtId="10" fontId="14" fillId="2" borderId="0" xfId="0" applyNumberFormat="1" applyFont="1" applyFill="1" applyAlignment="1">
      <alignment horizontal="center" vertical="center"/>
    </xf>
    <xf numFmtId="0" fontId="0" fillId="2" borderId="11" xfId="0" applyFill="1" applyBorder="1"/>
    <xf numFmtId="0" fontId="0" fillId="2" borderId="0" xfId="0" applyFill="1" applyAlignment="1">
      <alignment horizontal="center"/>
    </xf>
    <xf numFmtId="171" fontId="22" fillId="2" borderId="0" xfId="0" applyNumberFormat="1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2" borderId="30" xfId="0" applyFont="1" applyFill="1" applyBorder="1" applyAlignment="1">
      <alignment horizontal="center" vertical="center"/>
    </xf>
    <xf numFmtId="173" fontId="11" fillId="2" borderId="0" xfId="0" applyNumberFormat="1" applyFont="1" applyFill="1" applyAlignment="1">
      <alignment vertical="center"/>
    </xf>
    <xf numFmtId="173" fontId="11" fillId="2" borderId="11" xfId="0" applyNumberFormat="1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73" fontId="11" fillId="2" borderId="33" xfId="0" applyNumberFormat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0" fillId="3" borderId="0" xfId="0" applyFill="1"/>
    <xf numFmtId="0" fontId="0" fillId="3" borderId="11" xfId="0" applyFill="1" applyBorder="1"/>
    <xf numFmtId="173" fontId="11" fillId="2" borderId="11" xfId="0" applyNumberFormat="1" applyFont="1" applyFill="1" applyBorder="1" applyAlignment="1">
      <alignment horizontal="center" vertical="center"/>
    </xf>
    <xf numFmtId="0" fontId="21" fillId="3" borderId="34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173" fontId="11" fillId="2" borderId="0" xfId="0" applyNumberFormat="1" applyFont="1" applyFill="1" applyAlignment="1">
      <alignment horizontal="center" vertical="center"/>
    </xf>
    <xf numFmtId="173" fontId="11" fillId="2" borderId="33" xfId="0" applyNumberFormat="1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23" fillId="4" borderId="29" xfId="0" applyFont="1" applyFill="1" applyBorder="1" applyAlignment="1">
      <alignment horizontal="center" vertical="center"/>
    </xf>
    <xf numFmtId="0" fontId="23" fillId="4" borderId="30" xfId="0" applyFont="1" applyFill="1" applyBorder="1" applyAlignment="1">
      <alignment horizontal="center" vertical="center"/>
    </xf>
    <xf numFmtId="0" fontId="23" fillId="4" borderId="35" xfId="0" applyFont="1" applyFill="1" applyBorder="1" applyAlignment="1">
      <alignment horizontal="center" vertical="center"/>
    </xf>
    <xf numFmtId="0" fontId="13" fillId="4" borderId="29" xfId="0" applyFont="1" applyFill="1" applyBorder="1" applyAlignment="1">
      <alignment horizontal="center" vertical="center"/>
    </xf>
    <xf numFmtId="0" fontId="13" fillId="4" borderId="30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172" fontId="22" fillId="4" borderId="31" xfId="0" applyNumberFormat="1" applyFont="1" applyFill="1" applyBorder="1" applyAlignment="1">
      <alignment horizontal="center" vertical="center"/>
    </xf>
    <xf numFmtId="172" fontId="22" fillId="4" borderId="0" xfId="0" applyNumberFormat="1" applyFont="1" applyFill="1" applyAlignment="1">
      <alignment horizontal="center" vertical="center"/>
    </xf>
    <xf numFmtId="172" fontId="22" fillId="4" borderId="36" xfId="0" applyNumberFormat="1" applyFont="1" applyFill="1" applyBorder="1" applyAlignment="1">
      <alignment horizontal="center" vertical="center"/>
    </xf>
    <xf numFmtId="3" fontId="12" fillId="4" borderId="31" xfId="0" applyNumberFormat="1" applyFont="1" applyFill="1" applyBorder="1" applyAlignment="1">
      <alignment horizontal="center" vertical="center"/>
    </xf>
    <xf numFmtId="3" fontId="12" fillId="4" borderId="0" xfId="0" applyNumberFormat="1" applyFont="1" applyFill="1" applyAlignment="1">
      <alignment horizontal="center" vertical="center"/>
    </xf>
    <xf numFmtId="3" fontId="12" fillId="4" borderId="36" xfId="0" applyNumberFormat="1" applyFont="1" applyFill="1" applyBorder="1" applyAlignment="1">
      <alignment horizontal="center" vertical="center"/>
    </xf>
    <xf numFmtId="10" fontId="14" fillId="4" borderId="31" xfId="0" applyNumberFormat="1" applyFont="1" applyFill="1" applyBorder="1" applyAlignment="1">
      <alignment horizontal="center" vertical="center"/>
    </xf>
    <xf numFmtId="10" fontId="14" fillId="4" borderId="0" xfId="0" applyNumberFormat="1" applyFont="1" applyFill="1" applyAlignment="1">
      <alignment horizontal="center" vertical="center"/>
    </xf>
    <xf numFmtId="10" fontId="14" fillId="4" borderId="36" xfId="0" applyNumberFormat="1" applyFont="1" applyFill="1" applyBorder="1" applyAlignment="1">
      <alignment horizontal="center" vertical="center"/>
    </xf>
    <xf numFmtId="0" fontId="21" fillId="3" borderId="29" xfId="0" applyFont="1" applyFill="1" applyBorder="1" applyAlignment="1">
      <alignment horizontal="center" vertical="center"/>
    </xf>
    <xf numFmtId="0" fontId="21" fillId="3" borderId="30" xfId="0" applyFont="1" applyFill="1" applyBorder="1" applyAlignment="1">
      <alignment horizontal="center" vertical="center"/>
    </xf>
    <xf numFmtId="0" fontId="21" fillId="3" borderId="32" xfId="0" applyFont="1" applyFill="1" applyBorder="1" applyAlignment="1">
      <alignment horizontal="center" vertical="center"/>
    </xf>
    <xf numFmtId="171" fontId="22" fillId="4" borderId="31" xfId="0" applyNumberFormat="1" applyFont="1" applyFill="1" applyBorder="1" applyAlignment="1">
      <alignment horizontal="center" vertical="center"/>
    </xf>
    <xf numFmtId="171" fontId="22" fillId="4" borderId="0" xfId="0" applyNumberFormat="1" applyFont="1" applyFill="1" applyAlignment="1">
      <alignment horizontal="center" vertical="center"/>
    </xf>
    <xf numFmtId="171" fontId="22" fillId="4" borderId="36" xfId="0" applyNumberFormat="1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6">
    <dxf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F7F0ED"/>
      <color rgb="FFD6E4AE"/>
      <color rgb="FFF7F3EF"/>
      <color rgb="FFF9F9F7"/>
      <color rgb="FFE9E7E4"/>
      <color rgb="FFE8EAE3"/>
      <color rgb="FFFBF7F2"/>
      <color rgb="FFDDE4E9"/>
      <color rgb="FFB9C858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588413010022902E-2"/>
          <c:y val="4.8605326991193853E-2"/>
          <c:w val="0.84010538425072867"/>
          <c:h val="0.789700572607041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Workings!$A$3</c:f>
              <c:strCache>
                <c:ptCount val="1"/>
                <c:pt idx="0">
                  <c:v>Total Net Revenues</c:v>
                </c:pt>
              </c:strCache>
            </c:strRef>
          </c:tx>
          <c:spPr>
            <a:solidFill>
              <a:srgbClr val="A9CCE3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3.968408964854546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4BD-474A-AEA8-BAF3CB0C9835}"/>
                </c:ext>
              </c:extLst>
            </c:dLbl>
            <c:dLbl>
              <c:idx val="2"/>
              <c:layout>
                <c:manualLayout>
                  <c:x val="-2.1956492949891937E-3"/>
                  <c:y val="7.93681792970914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4BD-474A-AEA8-BAF3CB0C9835}"/>
                </c:ext>
              </c:extLst>
            </c:dLbl>
            <c:dLbl>
              <c:idx val="3"/>
              <c:layout>
                <c:manualLayout>
                  <c:x val="0"/>
                  <c:y val="1.19052268945637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4BD-474A-AEA8-BAF3CB0C9835}"/>
                </c:ext>
              </c:extLst>
            </c:dLbl>
            <c:numFmt formatCode="0.0,\ &quot;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Workings!$B$2:$E$2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Workings!$B$3:$E$3</c:f>
              <c:numCache>
                <c:formatCode>_ * #,##0.0_ ;_ * \-#,##0.0_ ;_ * "-"??_ ;_ @_ </c:formatCode>
                <c:ptCount val="4"/>
                <c:pt idx="0">
                  <c:v>7541.1</c:v>
                </c:pt>
                <c:pt idx="1">
                  <c:v>8634.7000000000007</c:v>
                </c:pt>
                <c:pt idx="2">
                  <c:v>9871.6</c:v>
                </c:pt>
                <c:pt idx="3">
                  <c:v>11313.9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C-4DB1-B6E6-B09635566E2A}"/>
            </c:ext>
          </c:extLst>
        </c:ser>
        <c:ser>
          <c:idx val="1"/>
          <c:order val="1"/>
          <c:tx>
            <c:strRef>
              <c:f>Workings!$A$5</c:f>
              <c:strCache>
                <c:ptCount val="1"/>
                <c:pt idx="0">
                  <c:v>Operating Income</c:v>
                </c:pt>
              </c:strCache>
            </c:strRef>
          </c:tx>
          <c:spPr>
            <a:solidFill>
              <a:srgbClr val="41505D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Workings!$B$2:$E$2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Workings!$B$5:$E$5</c:f>
              <c:numCache>
                <c:formatCode>_ * #,##0.0_ ;_ * \-#,##0.0_ ;_ * "-"??_ ;_ @_ </c:formatCode>
                <c:ptCount val="4"/>
                <c:pt idx="0">
                  <c:v>804.9</c:v>
                </c:pt>
                <c:pt idx="1">
                  <c:v>1160.4000000000001</c:v>
                </c:pt>
                <c:pt idx="2">
                  <c:v>1557.8</c:v>
                </c:pt>
                <c:pt idx="3">
                  <c:v>1916.3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C-4DB1-B6E6-B09635566E2A}"/>
            </c:ext>
          </c:extLst>
        </c:ser>
        <c:ser>
          <c:idx val="2"/>
          <c:order val="2"/>
          <c:tx>
            <c:strRef>
              <c:f>Workings!$A$6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A3D3C4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Workings!$B$2:$E$2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Workings!$B$6:$E$6</c:f>
              <c:numCache>
                <c:formatCode>_ * #,##0.0_ ;_ * \-#,##0.0_ ;_ * "-"??_ ;_ @_ </c:formatCode>
                <c:ptCount val="4"/>
                <c:pt idx="0">
                  <c:v>653</c:v>
                </c:pt>
                <c:pt idx="1">
                  <c:v>899.1</c:v>
                </c:pt>
                <c:pt idx="2">
                  <c:v>1228.7</c:v>
                </c:pt>
                <c:pt idx="3">
                  <c:v>1534.1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EC-4DB1-B6E6-B09635566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69890863"/>
        <c:axId val="1704887807"/>
      </c:barChart>
      <c:lineChart>
        <c:grouping val="standard"/>
        <c:varyColors val="0"/>
        <c:ser>
          <c:idx val="3"/>
          <c:order val="3"/>
          <c:tx>
            <c:strRef>
              <c:f>Workings!$A$7</c:f>
              <c:strCache>
                <c:ptCount val="1"/>
                <c:pt idx="0">
                  <c:v>Operating Margin</c:v>
                </c:pt>
              </c:strCache>
            </c:strRef>
          </c:tx>
          <c:spPr>
            <a:ln w="28575" cap="rnd">
              <a:solidFill>
                <a:srgbClr val="F9653D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FFFF00"/>
              </a:solidFill>
              <a:ln w="9525">
                <a:solidFill>
                  <a:srgbClr val="F9653D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7.95633872570645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BD-474A-AEA8-BAF3CB0C9835}"/>
                </c:ext>
              </c:extLst>
            </c:dLbl>
            <c:dLbl>
              <c:idx val="1"/>
              <c:layout>
                <c:manualLayout>
                  <c:x val="-8.0506210801650441E-17"/>
                  <c:y val="7.95633872570645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BD-474A-AEA8-BAF3CB0C9835}"/>
                </c:ext>
              </c:extLst>
            </c:dLbl>
            <c:dLbl>
              <c:idx val="2"/>
              <c:layout>
                <c:manualLayout>
                  <c:x val="-8.0506210801650441E-17"/>
                  <c:y val="8.79384806525450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BD-474A-AEA8-BAF3CB0C9835}"/>
                </c:ext>
              </c:extLst>
            </c:dLbl>
            <c:dLbl>
              <c:idx val="3"/>
              <c:layout>
                <c:manualLayout>
                  <c:x val="0"/>
                  <c:y val="6.70007471638438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4BD-474A-AEA8-BAF3CB0C98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F9653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bg2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(Workings!$A$3,Workings!$A$5,Workings!$A$6,Workings!$A$7)</c:f>
              <c:strCache>
                <c:ptCount val="4"/>
                <c:pt idx="0">
                  <c:v>Total Net Revenues</c:v>
                </c:pt>
                <c:pt idx="1">
                  <c:v>Operating Income</c:v>
                </c:pt>
                <c:pt idx="2">
                  <c:v>Net Income</c:v>
                </c:pt>
                <c:pt idx="3">
                  <c:v>Operating Margin</c:v>
                </c:pt>
              </c:strCache>
            </c:strRef>
          </c:cat>
          <c:val>
            <c:numRef>
              <c:f>Workings!$B$7:$E$7</c:f>
              <c:numCache>
                <c:formatCode>0.0%</c:formatCode>
                <c:ptCount val="4"/>
                <c:pt idx="0">
                  <c:v>0.1067350916974977</c:v>
                </c:pt>
                <c:pt idx="1">
                  <c:v>0.13438799263437062</c:v>
                </c:pt>
                <c:pt idx="2">
                  <c:v>0.15780623201912555</c:v>
                </c:pt>
                <c:pt idx="3">
                  <c:v>0.16937572366734724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EC-4DB1-B6E6-B09635566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37439"/>
        <c:axId val="76237919"/>
      </c:lineChart>
      <c:catAx>
        <c:axId val="106989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87807"/>
        <c:crosses val="autoZero"/>
        <c:auto val="1"/>
        <c:lblAlgn val="ctr"/>
        <c:lblOffset val="100"/>
        <c:noMultiLvlLbl val="0"/>
      </c:catAx>
      <c:valAx>
        <c:axId val="1704887807"/>
        <c:scaling>
          <c:orientation val="minMax"/>
          <c:max val="12000"/>
          <c:min val="0"/>
        </c:scaling>
        <c:delete val="0"/>
        <c:axPos val="l"/>
        <c:numFmt formatCode="&quot;$&quot;#,##0,&quot; 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890863"/>
        <c:crosses val="autoZero"/>
        <c:crossBetween val="between"/>
        <c:majorUnit val="2000"/>
      </c:valAx>
      <c:valAx>
        <c:axId val="76237919"/>
        <c:scaling>
          <c:orientation val="minMax"/>
          <c:max val="0.2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7439"/>
        <c:crosses val="max"/>
        <c:crossBetween val="between"/>
        <c:majorUnit val="4.0000000000000008E-2"/>
      </c:valAx>
      <c:catAx>
        <c:axId val="762374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2379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1774931437929135E-2"/>
          <c:y val="0.9026097046913113"/>
          <c:w val="0.96041907261592296"/>
          <c:h val="9.3751093613298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529670055026736E-2"/>
          <c:y val="6.0280497958655234E-2"/>
          <c:w val="0.84215608904494521"/>
          <c:h val="0.73614173228346458"/>
        </c:manualLayout>
      </c:layout>
      <c:lineChart>
        <c:grouping val="standard"/>
        <c:varyColors val="0"/>
        <c:ser>
          <c:idx val="0"/>
          <c:order val="0"/>
          <c:tx>
            <c:strRef>
              <c:f>Workings!$A$9</c:f>
              <c:strCache>
                <c:ptCount val="1"/>
                <c:pt idx="0">
                  <c:v>Total Stores</c:v>
                </c:pt>
              </c:strCache>
            </c:strRef>
          </c:tx>
          <c:spPr>
            <a:ln w="28575" cap="rnd">
              <a:solidFill>
                <a:srgbClr val="A3D3C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0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C0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A3D3C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5FF-4585-B015-8CC795E551E2}"/>
              </c:ext>
            </c:extLst>
          </c:dPt>
          <c:dPt>
            <c:idx val="1"/>
            <c:marker>
              <c:symbol val="circle"/>
              <c:size val="7"/>
              <c:spPr>
                <a:solidFill>
                  <a:srgbClr val="C0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A3D3C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45FF-4585-B015-8CC795E551E2}"/>
              </c:ext>
            </c:extLst>
          </c:dPt>
          <c:dPt>
            <c:idx val="2"/>
            <c:marker>
              <c:symbol val="circle"/>
              <c:size val="7"/>
              <c:spPr>
                <a:solidFill>
                  <a:srgbClr val="C0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A3D3C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5FF-4585-B015-8CC795E551E2}"/>
              </c:ext>
            </c:extLst>
          </c:dPt>
          <c:dPt>
            <c:idx val="3"/>
            <c:marker>
              <c:symbol val="circle"/>
              <c:size val="7"/>
              <c:spPr>
                <a:solidFill>
                  <a:srgbClr val="C0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A3D3C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45FF-4585-B015-8CC795E551E2}"/>
              </c:ext>
            </c:extLst>
          </c:dPt>
          <c:dLbls>
            <c:dLbl>
              <c:idx val="0"/>
              <c:layout>
                <c:manualLayout>
                  <c:x val="-3.5831498952877568E-17"/>
                  <c:y val="7.40740740740739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5FF-4585-B015-8CC795E551E2}"/>
                </c:ext>
              </c:extLst>
            </c:dLbl>
            <c:dLbl>
              <c:idx val="1"/>
              <c:layout>
                <c:manualLayout>
                  <c:x val="0"/>
                  <c:y val="5.55555555555555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5FF-4585-B015-8CC795E551E2}"/>
                </c:ext>
              </c:extLst>
            </c:dLbl>
            <c:dLbl>
              <c:idx val="2"/>
              <c:layout>
                <c:manualLayout>
                  <c:x val="0"/>
                  <c:y val="6.48148148148148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5FF-4585-B015-8CC795E551E2}"/>
                </c:ext>
              </c:extLst>
            </c:dLbl>
            <c:dLbl>
              <c:idx val="3"/>
              <c:layout>
                <c:manualLayout>
                  <c:x val="7.8178719013987843E-3"/>
                  <c:y val="6.018518518518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5FF-4585-B015-8CC795E551E2}"/>
                </c:ext>
              </c:extLst>
            </c:dLbl>
            <c:numFmt formatCode="0.0,&quot; 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Workings!$B$2:$E$2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Workings!$B$9:$E$9</c:f>
              <c:numCache>
                <c:formatCode>_ * #,##0_ ;_ * \-#,##0_ ;_ * "-"??_ ;_ @_ </c:formatCode>
                <c:ptCount val="4"/>
                <c:pt idx="0">
                  <c:v>2966</c:v>
                </c:pt>
                <c:pt idx="1">
                  <c:v>3187</c:v>
                </c:pt>
                <c:pt idx="2">
                  <c:v>3437</c:v>
                </c:pt>
                <c:pt idx="3">
                  <c:v>3726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F-4585-B015-8CC795E55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124399"/>
        <c:axId val="1781125839"/>
      </c:lineChart>
      <c:lineChart>
        <c:grouping val="standard"/>
        <c:varyColors val="0"/>
        <c:ser>
          <c:idx val="1"/>
          <c:order val="1"/>
          <c:tx>
            <c:strRef>
              <c:f>Workings!$A$11</c:f>
              <c:strCache>
                <c:ptCount val="1"/>
                <c:pt idx="0">
                  <c:v>Same-store sales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square"/>
              <c:size val="6"/>
              <c:spPr>
                <a:solidFill>
                  <a:srgbClr val="FFFF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45FF-4585-B015-8CC795E551E2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rgbClr val="FFFF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45FF-4585-B015-8CC795E551E2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rgbClr val="FFFF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45FF-4585-B015-8CC795E551E2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rgbClr val="FFFF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45FF-4585-B015-8CC795E551E2}"/>
              </c:ext>
            </c:extLst>
          </c:dPt>
          <c:dLbls>
            <c:dLbl>
              <c:idx val="0"/>
              <c:layout>
                <c:manualLayout>
                  <c:x val="-3.7134891531644225E-2"/>
                  <c:y val="0.115740740740740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5FF-4585-B015-8CC795E551E2}"/>
                </c:ext>
              </c:extLst>
            </c:dLbl>
            <c:dLbl>
              <c:idx val="1"/>
              <c:layout>
                <c:manualLayout>
                  <c:x val="-1.9544679753496961E-3"/>
                  <c:y val="7.407407407407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5FF-4585-B015-8CC795E551E2}"/>
                </c:ext>
              </c:extLst>
            </c:dLbl>
            <c:dLbl>
              <c:idx val="2"/>
              <c:layout>
                <c:manualLayout>
                  <c:x val="1.9544679753496241E-3"/>
                  <c:y val="7.87037037037036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5FF-4585-B015-8CC795E551E2}"/>
                </c:ext>
              </c:extLst>
            </c:dLbl>
            <c:dLbl>
              <c:idx val="3"/>
              <c:layout>
                <c:manualLayout>
                  <c:x val="-1.9544679753496961E-3"/>
                  <c:y val="6.4814814814814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5FF-4585-B015-8CC795E551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9653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Workings!$B$2:$E$2</c:f>
              <c:strCach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strCache>
            </c:strRef>
          </c:cat>
          <c:val>
            <c:numRef>
              <c:f>Workings!$B$11:$E$11</c:f>
              <c:numCache>
                <c:formatCode>0.0%</c:formatCode>
                <c:ptCount val="4"/>
                <c:pt idx="0">
                  <c:v>0.193</c:v>
                </c:pt>
                <c:pt idx="1">
                  <c:v>0.08</c:v>
                </c:pt>
                <c:pt idx="2">
                  <c:v>7.9000000000000001E-2</c:v>
                </c:pt>
                <c:pt idx="3">
                  <c:v>7.3999999999999996E-2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F-4585-B015-8CC795E55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354111"/>
        <c:axId val="167369951"/>
      </c:lineChart>
      <c:catAx>
        <c:axId val="178112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125839"/>
        <c:crosses val="autoZero"/>
        <c:auto val="1"/>
        <c:lblAlgn val="ctr"/>
        <c:lblOffset val="100"/>
        <c:noMultiLvlLbl val="0"/>
      </c:catAx>
      <c:valAx>
        <c:axId val="1781125839"/>
        <c:scaling>
          <c:orientation val="minMax"/>
          <c:max val="4500"/>
          <c:min val="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124399"/>
        <c:crosses val="autoZero"/>
        <c:crossBetween val="between"/>
        <c:majorUnit val="750"/>
      </c:valAx>
      <c:valAx>
        <c:axId val="167369951"/>
        <c:scaling>
          <c:orientation val="minMax"/>
          <c:max val="0.2"/>
          <c:min val="4.0000000000000008E-2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54111"/>
        <c:crosses val="max"/>
        <c:crossBetween val="between"/>
        <c:majorUnit val="4.0000000000000008E-2"/>
      </c:valAx>
      <c:catAx>
        <c:axId val="1673541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378565980684317"/>
          <c:y val="0.89409667541557303"/>
          <c:w val="0.56610995621376148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269554244178232E-2"/>
          <c:y val="4.8245614035087717E-2"/>
          <c:w val="0.86082691490377383"/>
          <c:h val="0.771958834093106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Workings!$A$49</c:f>
              <c:strCache>
                <c:ptCount val="1"/>
                <c:pt idx="0">
                  <c:v>Total Net Revenues</c:v>
                </c:pt>
              </c:strCache>
            </c:strRef>
          </c:tx>
          <c:spPr>
            <a:solidFill>
              <a:srgbClr val="A9CCE3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&quot;$&quot;#,##0,&quot; 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Workings!$B$48:$E$48</c:f>
              <c:strCache>
                <c:ptCount val="4"/>
                <c:pt idx="0">
                  <c:v>2025F</c:v>
                </c:pt>
                <c:pt idx="1">
                  <c:v>2026F</c:v>
                </c:pt>
                <c:pt idx="2">
                  <c:v>2027F</c:v>
                </c:pt>
                <c:pt idx="3">
                  <c:v>2028F</c:v>
                </c:pt>
              </c:strCache>
            </c:strRef>
          </c:cat>
          <c:val>
            <c:numRef>
              <c:f>Workings!$B$49:$E$49</c:f>
              <c:numCache>
                <c:formatCode>#,##0.0</c:formatCode>
                <c:ptCount val="4"/>
                <c:pt idx="0">
                  <c:v>12954.415499999999</c:v>
                </c:pt>
                <c:pt idx="1">
                  <c:v>14159.176141499998</c:v>
                </c:pt>
                <c:pt idx="2">
                  <c:v>15475.979522659498</c:v>
                </c:pt>
                <c:pt idx="3">
                  <c:v>16915.245618266832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3-46D1-879F-39BD3A5B2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4445551"/>
        <c:axId val="1704446031"/>
      </c:barChart>
      <c:lineChart>
        <c:grouping val="standard"/>
        <c:varyColors val="0"/>
        <c:ser>
          <c:idx val="1"/>
          <c:order val="1"/>
          <c:tx>
            <c:strRef>
              <c:f>Workings!$A$53</c:f>
              <c:strCache>
                <c:ptCount val="1"/>
                <c:pt idx="0">
                  <c:v>Implied Share Price ($)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FFFF00"/>
              </a:solidFill>
              <a:ln w="9525">
                <a:solidFill>
                  <a:srgbClr val="F9653D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6365773995557613E-2"/>
                  <c:y val="7.87037037037036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2D3-46D1-879F-39BD3A5B2C72}"/>
                </c:ext>
              </c:extLst>
            </c:dLbl>
            <c:dLbl>
              <c:idx val="1"/>
              <c:layout>
                <c:manualLayout>
                  <c:x val="2.780912129072053E-2"/>
                  <c:y val="8.3333333333333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2D3-46D1-879F-39BD3A5B2C72}"/>
                </c:ext>
              </c:extLst>
            </c:dLbl>
            <c:dLbl>
              <c:idx val="2"/>
              <c:layout>
                <c:manualLayout>
                  <c:x val="3.2087447643139075E-2"/>
                  <c:y val="9.7222222222222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2D3-46D1-879F-39BD3A5B2C72}"/>
                </c:ext>
              </c:extLst>
            </c:dLbl>
            <c:dLbl>
              <c:idx val="3"/>
              <c:layout>
                <c:manualLayout>
                  <c:x val="2.780912129072053E-2"/>
                  <c:y val="0.115740740740740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2D3-46D1-879F-39BD3A5B2C72}"/>
                </c:ext>
              </c:extLst>
            </c:dLbl>
            <c:numFmt formatCode="&quot;$&quot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Workings!$B$48:$E$48</c:f>
              <c:strCache>
                <c:ptCount val="4"/>
                <c:pt idx="0">
                  <c:v>2025F</c:v>
                </c:pt>
                <c:pt idx="1">
                  <c:v>2026F</c:v>
                </c:pt>
                <c:pt idx="2">
                  <c:v>2027F</c:v>
                </c:pt>
                <c:pt idx="3">
                  <c:v>2028F</c:v>
                </c:pt>
              </c:strCache>
            </c:strRef>
          </c:cat>
          <c:val>
            <c:numRef>
              <c:f>Workings!$B$53:$E$53</c:f>
              <c:numCache>
                <c:formatCode>0.0</c:formatCode>
                <c:ptCount val="4"/>
                <c:pt idx="0">
                  <c:v>52.858657191167879</c:v>
                </c:pt>
                <c:pt idx="1">
                  <c:v>58.535473464991377</c:v>
                </c:pt>
                <c:pt idx="2">
                  <c:v>64.821957950593287</c:v>
                </c:pt>
                <c:pt idx="3">
                  <c:v>71.78358666666513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3-46D1-879F-39BD3A5B2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392591"/>
        <c:axId val="896395471"/>
      </c:lineChart>
      <c:catAx>
        <c:axId val="170444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446031"/>
        <c:crosses val="autoZero"/>
        <c:auto val="1"/>
        <c:lblAlgn val="ctr"/>
        <c:lblOffset val="100"/>
        <c:noMultiLvlLbl val="0"/>
      </c:catAx>
      <c:valAx>
        <c:axId val="1704446031"/>
        <c:scaling>
          <c:orientation val="minMax"/>
          <c:min val="0"/>
        </c:scaling>
        <c:delete val="0"/>
        <c:axPos val="l"/>
        <c:numFmt formatCode="&quot;$&quot;#,##0,&quot; 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445551"/>
        <c:crosses val="autoZero"/>
        <c:crossBetween val="between"/>
        <c:majorUnit val="4000"/>
      </c:valAx>
      <c:valAx>
        <c:axId val="896395471"/>
        <c:scaling>
          <c:orientation val="minMax"/>
          <c:max val="80"/>
        </c:scaling>
        <c:delete val="0"/>
        <c:axPos val="r"/>
        <c:numFmt formatCode="&quot;$&quot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92591"/>
        <c:crosses val="max"/>
        <c:crossBetween val="between"/>
        <c:majorUnit val="20"/>
      </c:valAx>
      <c:catAx>
        <c:axId val="8963925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6395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015552391532239"/>
          <c:y val="0.89848252521066441"/>
          <c:w val="0.76080399521568576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9" fmlaLink="$F$48" fmlaRange="$A$55:$A$5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53788</xdr:colOff>
      <xdr:row>0</xdr:row>
      <xdr:rowOff>197224</xdr:rowOff>
    </xdr:from>
    <xdr:to>
      <xdr:col>10</xdr:col>
      <xdr:colOff>17929</xdr:colOff>
      <xdr:row>6</xdr:row>
      <xdr:rowOff>152330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59D31-F996-4DD9-AB7F-D610FC17D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188" y="197224"/>
          <a:ext cx="1259541" cy="1372426"/>
        </a:xfrm>
        <a:prstGeom prst="rect">
          <a:avLst/>
        </a:prstGeom>
      </xdr:spPr>
    </xdr:pic>
    <xdr:clientData/>
  </xdr:twoCellAnchor>
  <xdr:twoCellAnchor editAs="absolute">
    <xdr:from>
      <xdr:col>4</xdr:col>
      <xdr:colOff>206189</xdr:colOff>
      <xdr:row>36</xdr:row>
      <xdr:rowOff>206187</xdr:rowOff>
    </xdr:from>
    <xdr:to>
      <xdr:col>27</xdr:col>
      <xdr:colOff>215154</xdr:colOff>
      <xdr:row>43</xdr:row>
      <xdr:rowOff>268305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4AE45A-9043-4C6F-A177-FC987477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095" y="10112187"/>
          <a:ext cx="5988424" cy="2124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242048</xdr:colOff>
      <xdr:row>36</xdr:row>
      <xdr:rowOff>197222</xdr:rowOff>
    </xdr:from>
    <xdr:to>
      <xdr:col>58</xdr:col>
      <xdr:colOff>251013</xdr:colOff>
      <xdr:row>43</xdr:row>
      <xdr:rowOff>259340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46CE2E-8695-4019-9DCC-6A67D51F3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41224" y="10103222"/>
          <a:ext cx="5988424" cy="2124000"/>
        </a:xfrm>
        <a:prstGeom prst="rect">
          <a:avLst/>
        </a:prstGeom>
      </xdr:spPr>
    </xdr:pic>
    <xdr:clientData/>
  </xdr:twoCellAnchor>
  <xdr:twoCellAnchor editAs="absolute">
    <xdr:from>
      <xdr:col>0</xdr:col>
      <xdr:colOff>179294</xdr:colOff>
      <xdr:row>22</xdr:row>
      <xdr:rowOff>215153</xdr:rowOff>
    </xdr:from>
    <xdr:to>
      <xdr:col>20</xdr:col>
      <xdr:colOff>183011</xdr:colOff>
      <xdr:row>30</xdr:row>
      <xdr:rowOff>260471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13569B-C479-468D-AF3F-5AFEB64AF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294" y="6069106"/>
          <a:ext cx="5203246" cy="2412000"/>
        </a:xfrm>
        <a:prstGeom prst="rect">
          <a:avLst/>
        </a:prstGeom>
      </xdr:spPr>
    </xdr:pic>
    <xdr:clientData/>
  </xdr:twoCellAnchor>
  <xdr:twoCellAnchor editAs="absolute">
    <xdr:from>
      <xdr:col>22</xdr:col>
      <xdr:colOff>71718</xdr:colOff>
      <xdr:row>22</xdr:row>
      <xdr:rowOff>215153</xdr:rowOff>
    </xdr:from>
    <xdr:to>
      <xdr:col>42</xdr:col>
      <xdr:colOff>75434</xdr:colOff>
      <xdr:row>30</xdr:row>
      <xdr:rowOff>260471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774E9D-ADCB-4985-965B-1BBD127C2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91200" y="6069106"/>
          <a:ext cx="5203246" cy="2412000"/>
        </a:xfrm>
        <a:prstGeom prst="rect">
          <a:avLst/>
        </a:prstGeom>
      </xdr:spPr>
    </xdr:pic>
    <xdr:clientData/>
  </xdr:twoCellAnchor>
  <xdr:twoCellAnchor editAs="absolute">
    <xdr:from>
      <xdr:col>43</xdr:col>
      <xdr:colOff>206189</xdr:colOff>
      <xdr:row>22</xdr:row>
      <xdr:rowOff>206187</xdr:rowOff>
    </xdr:from>
    <xdr:to>
      <xdr:col>63</xdr:col>
      <xdr:colOff>209905</xdr:colOff>
      <xdr:row>30</xdr:row>
      <xdr:rowOff>251505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DC6DB5-A6D3-41E6-ADDA-8E9EF12D9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85177" y="6060140"/>
          <a:ext cx="5203246" cy="241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579788</xdr:colOff>
      <xdr:row>0</xdr:row>
      <xdr:rowOff>0</xdr:rowOff>
    </xdr:from>
    <xdr:to>
      <xdr:col>16</xdr:col>
      <xdr:colOff>343318</xdr:colOff>
      <xdr:row>14</xdr:row>
      <xdr:rowOff>8374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1BA463-37AF-9709-7743-ED177E7DA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571503</xdr:colOff>
      <xdr:row>17</xdr:row>
      <xdr:rowOff>6280</xdr:rowOff>
    </xdr:from>
    <xdr:to>
      <xdr:col>16</xdr:col>
      <xdr:colOff>345414</xdr:colOff>
      <xdr:row>31</xdr:row>
      <xdr:rowOff>115137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801D80-1A8E-24B6-35E6-3511A8C5E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46</xdr:row>
          <xdr:rowOff>161925</xdr:rowOff>
        </xdr:from>
        <xdr:to>
          <xdr:col>6</xdr:col>
          <xdr:colOff>481013</xdr:colOff>
          <xdr:row>48</xdr:row>
          <xdr:rowOff>114300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640581</xdr:colOff>
      <xdr:row>46</xdr:row>
      <xdr:rowOff>181081</xdr:rowOff>
    </xdr:from>
    <xdr:to>
      <xdr:col>17</xdr:col>
      <xdr:colOff>142352</xdr:colOff>
      <xdr:row>62</xdr:row>
      <xdr:rowOff>130210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C12E4E-A71D-2416-ABFD-B5FFC1C2F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DF3B70-9ECC-4232-8DE5-2A2C22607972}" name="Table3" displayName="Table3" ref="A2:E13" totalsRowShown="0" headerRowDxfId="5">
  <autoFilter ref="A2:E13" xr:uid="{4BDF3B70-9ECC-4232-8DE5-2A2C2260797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35C076C-5B02-4CCC-947C-B347AC52B159}" name="Parameters ($M)" dataDxfId="4"/>
    <tableColumn id="2" xr3:uid="{189EADCD-8D4E-4141-8CF0-8A50D1FF6E3A}" name="2021" dataDxfId="3"/>
    <tableColumn id="3" xr3:uid="{22A44942-F5B8-4EAC-A5DD-19241A0C14EA}" name="2022" dataDxfId="2"/>
    <tableColumn id="4" xr3:uid="{1A3D4AB1-9973-4ED0-A4C3-76102FF5CFC2}" name="2023" dataDxfId="1"/>
    <tableColumn id="5" xr3:uid="{80AEE919-37D1-4D3F-AA35-B45D279DB6A5}" name="2024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EB20-D9B5-46DD-A261-7BF925FB5013}">
  <sheetPr>
    <pageSetUpPr autoPageBreaks="0"/>
  </sheetPr>
  <dimension ref="A1:BM48"/>
  <sheetViews>
    <sheetView showGridLines="0" tabSelected="1" zoomScale="85" zoomScaleNormal="85" workbookViewId="0"/>
  </sheetViews>
  <sheetFormatPr defaultColWidth="3.796875" defaultRowHeight="19.05" customHeight="1" x14ac:dyDescent="0.45"/>
  <cols>
    <col min="1" max="16384" width="3.796875" style="63"/>
  </cols>
  <sheetData>
    <row r="1" spans="1:65" s="62" customFormat="1" ht="19.05" customHeight="1" x14ac:dyDescent="0.45">
      <c r="A1" s="63"/>
    </row>
    <row r="3" spans="1:65" ht="19.05" customHeight="1" x14ac:dyDescent="0.45">
      <c r="A3" s="116" t="s">
        <v>82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</row>
    <row r="4" spans="1:65" ht="19.05" customHeight="1" x14ac:dyDescent="0.45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</row>
    <row r="5" spans="1:65" ht="19.05" customHeight="1" x14ac:dyDescent="0.45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</row>
    <row r="6" spans="1:65" ht="19.05" customHeight="1" x14ac:dyDescent="0.45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</row>
    <row r="8" spans="1:65" s="117" customFormat="1" ht="19.05" customHeight="1" x14ac:dyDescent="0.45">
      <c r="A8" s="110" t="s">
        <v>56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</row>
    <row r="9" spans="1:65" s="118" customFormat="1" ht="19.05" customHeight="1" x14ac:dyDescent="0.45">
      <c r="A9" s="112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</row>
    <row r="10" spans="1:65" s="68" customFormat="1" ht="19.05" customHeight="1" x14ac:dyDescent="0.45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</row>
    <row r="11" spans="1:65" ht="30.6" customHeight="1" x14ac:dyDescent="0.45">
      <c r="C11" s="95" t="s">
        <v>57</v>
      </c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7"/>
      <c r="X11" s="95" t="s">
        <v>59</v>
      </c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7"/>
      <c r="AS11" s="95" t="s">
        <v>60</v>
      </c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7"/>
      <c r="BK11" s="70"/>
    </row>
    <row r="12" spans="1:65" ht="24" customHeight="1" x14ac:dyDescent="0.45">
      <c r="C12" s="113">
        <f>Workings!E3</f>
        <v>11313.9</v>
      </c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5"/>
      <c r="X12" s="113">
        <f>Workings!E5</f>
        <v>1916.3</v>
      </c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5"/>
      <c r="AS12" s="113">
        <f>Workings!E6</f>
        <v>1534.1</v>
      </c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5"/>
      <c r="BK12" s="69"/>
    </row>
    <row r="13" spans="1:65" ht="24" customHeight="1" x14ac:dyDescent="0.45">
      <c r="C13" s="107" t="str">
        <f>"YoY% = "&amp;TEXT(Workings!E4,"0.00%")</f>
        <v>YoY% = 14.61%</v>
      </c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9"/>
      <c r="X13" s="107" t="str">
        <f>"YoY% = "&amp;TEXT(Workings!E7,"0.00%")</f>
        <v>YoY% = 16.94%</v>
      </c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9"/>
      <c r="AS13" s="107" t="str">
        <f>"YoY% = "&amp;TEXT(Workings!E8,"0.00%")</f>
        <v>YoY% = 13.56%</v>
      </c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9"/>
      <c r="BK13" s="66"/>
    </row>
    <row r="14" spans="1:65" ht="24" customHeight="1" x14ac:dyDescent="0.45">
      <c r="C14" s="92" t="s">
        <v>58</v>
      </c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4"/>
      <c r="X14" s="92" t="s">
        <v>58</v>
      </c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4"/>
      <c r="AS14" s="92" t="s">
        <v>58</v>
      </c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4"/>
      <c r="BK14" s="71"/>
    </row>
    <row r="16" spans="1:65" ht="24" customHeight="1" x14ac:dyDescent="0.45">
      <c r="C16" s="64"/>
      <c r="D16" s="64"/>
      <c r="E16" s="64"/>
      <c r="F16" s="64"/>
      <c r="G16" s="64"/>
      <c r="H16" s="64"/>
      <c r="I16" s="64"/>
      <c r="J16" s="64"/>
      <c r="K16" s="64"/>
      <c r="N16" s="95" t="s">
        <v>61</v>
      </c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7"/>
      <c r="AF16" s="64"/>
      <c r="AG16" s="64"/>
      <c r="AH16" s="64"/>
      <c r="AI16" s="98" t="s">
        <v>62</v>
      </c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100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</row>
    <row r="17" spans="1:65" ht="24" customHeight="1" x14ac:dyDescent="0.45">
      <c r="C17" s="65"/>
      <c r="D17" s="65"/>
      <c r="E17" s="65"/>
      <c r="F17" s="65"/>
      <c r="G17" s="65"/>
      <c r="H17" s="65"/>
      <c r="I17" s="65"/>
      <c r="J17" s="65"/>
      <c r="K17" s="65"/>
      <c r="N17" s="101">
        <f>Workings!E13</f>
        <v>1.1100000000000001</v>
      </c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3"/>
      <c r="AF17" s="65"/>
      <c r="AG17" s="65"/>
      <c r="AH17" s="65"/>
      <c r="AI17" s="104">
        <f>Workings!D9</f>
        <v>3437</v>
      </c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6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</row>
    <row r="18" spans="1:65" ht="24" customHeight="1" x14ac:dyDescent="0.45">
      <c r="C18" s="66"/>
      <c r="D18" s="66"/>
      <c r="E18" s="66"/>
      <c r="F18" s="66"/>
      <c r="G18" s="66"/>
      <c r="H18" s="66"/>
      <c r="I18" s="66"/>
      <c r="J18" s="66"/>
      <c r="K18" s="66"/>
      <c r="N18" s="107" t="str">
        <f>"YoY% = "&amp;TEXT((Workings!E13/Workings!D13)-1,"0.00%")</f>
        <v>YoY% = 24.72%</v>
      </c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9"/>
      <c r="AF18" s="66"/>
      <c r="AG18" s="66"/>
      <c r="AH18" s="66"/>
      <c r="AI18" s="107" t="str">
        <f>"YoY% = "&amp;TEXT((Workings!D9/Workings!C9)-1,"0.00%")</f>
        <v>YoY% = 7.84%</v>
      </c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9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</row>
    <row r="19" spans="1:65" s="67" customFormat="1" ht="24" customHeight="1" x14ac:dyDescent="0.45">
      <c r="A19" s="63"/>
      <c r="B19" s="63"/>
      <c r="C19" s="71"/>
      <c r="D19" s="71"/>
      <c r="E19" s="71"/>
      <c r="F19" s="71"/>
      <c r="G19" s="71"/>
      <c r="H19" s="71"/>
      <c r="I19" s="71"/>
      <c r="J19" s="71"/>
      <c r="K19" s="71"/>
      <c r="L19" s="63"/>
      <c r="M19" s="63"/>
      <c r="N19" s="92" t="s">
        <v>58</v>
      </c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71"/>
      <c r="AG19" s="71"/>
      <c r="AH19" s="71"/>
      <c r="AI19" s="92" t="s">
        <v>58</v>
      </c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4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63"/>
      <c r="BM19" s="63"/>
    </row>
    <row r="20" spans="1:65" ht="24" customHeight="1" x14ac:dyDescent="0.45">
      <c r="C20" s="71"/>
      <c r="D20" s="71"/>
      <c r="E20" s="71"/>
      <c r="F20" s="71"/>
      <c r="G20" s="71"/>
      <c r="H20" s="71"/>
      <c r="I20" s="71"/>
      <c r="J20" s="71"/>
      <c r="K20" s="71"/>
      <c r="L20" s="67"/>
      <c r="M20" s="67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</row>
    <row r="21" spans="1:65" s="62" customFormat="1" ht="19.05" customHeight="1" x14ac:dyDescent="0.45">
      <c r="A21" s="110" t="s">
        <v>63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</row>
    <row r="22" spans="1:65" s="67" customFormat="1" ht="19.05" customHeight="1" x14ac:dyDescent="0.45">
      <c r="A22" s="112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</row>
    <row r="23" spans="1:65" s="62" customFormat="1" ht="19.05" customHeight="1" x14ac:dyDescent="0.45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</row>
    <row r="24" spans="1:65" ht="24" customHeight="1" x14ac:dyDescent="0.45"/>
    <row r="25" spans="1:65" ht="24" customHeight="1" x14ac:dyDescent="0.45"/>
    <row r="26" spans="1:65" ht="24" customHeight="1" x14ac:dyDescent="0.45"/>
    <row r="27" spans="1:65" ht="24" customHeight="1" x14ac:dyDescent="0.45"/>
    <row r="28" spans="1:65" ht="24" customHeight="1" x14ac:dyDescent="0.45"/>
    <row r="29" spans="1:65" ht="24" customHeight="1" x14ac:dyDescent="0.45"/>
    <row r="30" spans="1:65" ht="24" customHeight="1" x14ac:dyDescent="0.45"/>
    <row r="31" spans="1:65" ht="24" customHeight="1" x14ac:dyDescent="0.45"/>
    <row r="32" spans="1:65" ht="24" customHeight="1" x14ac:dyDescent="0.45">
      <c r="B32" s="91" t="s">
        <v>64</v>
      </c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W32" s="91" t="s">
        <v>65</v>
      </c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79"/>
      <c r="AQ32" s="79"/>
      <c r="AS32" s="91" t="s">
        <v>66</v>
      </c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79"/>
      <c r="BL32" s="79"/>
    </row>
    <row r="33" spans="1:65" ht="24" customHeight="1" x14ac:dyDescent="0.45">
      <c r="B33" s="89" t="s">
        <v>72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68"/>
      <c r="W33" s="89" t="s">
        <v>74</v>
      </c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S33" s="89" t="s">
        <v>76</v>
      </c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74"/>
      <c r="BL33" s="74"/>
    </row>
    <row r="34" spans="1:65" s="67" customFormat="1" ht="24" customHeight="1" x14ac:dyDescent="0.45">
      <c r="B34" s="90" t="s">
        <v>73</v>
      </c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W34" s="90" t="s">
        <v>75</v>
      </c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S34" s="90" t="s">
        <v>77</v>
      </c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78"/>
      <c r="BL34" s="78"/>
    </row>
    <row r="35" spans="1:65" ht="19.05" customHeight="1" x14ac:dyDescent="0.45">
      <c r="A35" s="81"/>
      <c r="B35" s="84" t="s">
        <v>67</v>
      </c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</row>
    <row r="36" spans="1:65" s="67" customFormat="1" ht="19.05" customHeight="1" x14ac:dyDescent="0.45">
      <c r="A36" s="82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</row>
    <row r="37" spans="1:65" ht="19.05" customHeight="1" x14ac:dyDescent="0.45"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</row>
    <row r="38" spans="1:65" ht="24" customHeight="1" x14ac:dyDescent="0.45"/>
    <row r="39" spans="1:65" ht="24" customHeight="1" x14ac:dyDescent="0.45"/>
    <row r="40" spans="1:65" ht="24" customHeight="1" x14ac:dyDescent="0.45"/>
    <row r="41" spans="1:65" ht="24" customHeight="1" x14ac:dyDescent="0.45"/>
    <row r="42" spans="1:65" ht="24" customHeight="1" x14ac:dyDescent="0.45"/>
    <row r="43" spans="1:65" ht="24" customHeight="1" x14ac:dyDescent="0.45"/>
    <row r="44" spans="1:65" ht="24" customHeight="1" x14ac:dyDescent="0.45"/>
    <row r="45" spans="1:65" ht="21" customHeight="1" x14ac:dyDescent="0.45">
      <c r="C45" s="80"/>
      <c r="D45" s="77"/>
      <c r="E45" s="86" t="s">
        <v>68</v>
      </c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77"/>
      <c r="AD45" s="77"/>
      <c r="AE45" s="77"/>
      <c r="AJ45" s="77"/>
      <c r="AK45" s="77"/>
      <c r="AL45" s="87" t="s">
        <v>70</v>
      </c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77"/>
      <c r="BI45" s="77"/>
      <c r="BJ45" s="77"/>
      <c r="BK45" s="77"/>
    </row>
    <row r="46" spans="1:65" ht="21" customHeight="1" x14ac:dyDescent="0.45">
      <c r="D46" s="76"/>
      <c r="E46" s="88" t="s">
        <v>69</v>
      </c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76"/>
      <c r="AD46" s="76"/>
      <c r="AE46" s="76"/>
      <c r="AJ46" s="77"/>
      <c r="AK46" s="77"/>
      <c r="AL46" s="88" t="s">
        <v>71</v>
      </c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77"/>
      <c r="BI46" s="77"/>
      <c r="BJ46" s="77"/>
    </row>
    <row r="47" spans="1:65" ht="21" customHeight="1" x14ac:dyDescent="0.45">
      <c r="D47" s="74"/>
      <c r="E47" s="89" t="s">
        <v>78</v>
      </c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74"/>
      <c r="AD47" s="74"/>
      <c r="AE47" s="74"/>
      <c r="AL47" s="89" t="s">
        <v>80</v>
      </c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</row>
    <row r="48" spans="1:65" s="67" customFormat="1" ht="21" customHeight="1" x14ac:dyDescent="0.45">
      <c r="D48" s="75"/>
      <c r="E48" s="83" t="s">
        <v>79</v>
      </c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75"/>
      <c r="AD48" s="75"/>
      <c r="AE48" s="75"/>
      <c r="AL48" s="83" t="s">
        <v>81</v>
      </c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</row>
  </sheetData>
  <mergeCells count="42">
    <mergeCell ref="A3:BL6"/>
    <mergeCell ref="A8:BM9"/>
    <mergeCell ref="BN8:XFD9"/>
    <mergeCell ref="C11:T11"/>
    <mergeCell ref="X11:AO11"/>
    <mergeCell ref="AS11:BJ11"/>
    <mergeCell ref="C12:T12"/>
    <mergeCell ref="X12:AO12"/>
    <mergeCell ref="AS12:BJ12"/>
    <mergeCell ref="C13:T13"/>
    <mergeCell ref="X13:AO13"/>
    <mergeCell ref="AS13:BJ13"/>
    <mergeCell ref="B32:T32"/>
    <mergeCell ref="W32:AO32"/>
    <mergeCell ref="AS32:BJ32"/>
    <mergeCell ref="C14:T14"/>
    <mergeCell ref="X14:AO14"/>
    <mergeCell ref="AS14:BJ14"/>
    <mergeCell ref="N16:AE16"/>
    <mergeCell ref="AI16:AZ16"/>
    <mergeCell ref="N17:AE17"/>
    <mergeCell ref="AI17:AZ17"/>
    <mergeCell ref="N18:AE18"/>
    <mergeCell ref="AI18:AZ18"/>
    <mergeCell ref="N19:AE19"/>
    <mergeCell ref="AI19:AZ19"/>
    <mergeCell ref="A21:BM22"/>
    <mergeCell ref="B33:T33"/>
    <mergeCell ref="W33:AO33"/>
    <mergeCell ref="AS33:BJ33"/>
    <mergeCell ref="B34:T34"/>
    <mergeCell ref="W34:AO34"/>
    <mergeCell ref="AS34:BJ34"/>
    <mergeCell ref="E48:AB48"/>
    <mergeCell ref="AL48:BG48"/>
    <mergeCell ref="B35:BM36"/>
    <mergeCell ref="E45:AB45"/>
    <mergeCell ref="AL45:BG45"/>
    <mergeCell ref="E46:AB46"/>
    <mergeCell ref="AL46:BG46"/>
    <mergeCell ref="E47:AB47"/>
    <mergeCell ref="AL47:BG47"/>
  </mergeCells>
  <pageMargins left="0.19685039370078741" right="0.19685039370078741" top="0.19685039370078741" bottom="0.19685039370078741" header="0.19685039370078741" footer="0.19685039370078741"/>
  <pageSetup scale="5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DD46-A7E6-47D2-9789-59E01B0573AC}">
  <dimension ref="A1:Q72"/>
  <sheetViews>
    <sheetView showGridLines="0" zoomScale="91" workbookViewId="0">
      <selection activeCell="F1" sqref="F1"/>
    </sheetView>
  </sheetViews>
  <sheetFormatPr defaultRowHeight="14.25" x14ac:dyDescent="0.45"/>
  <cols>
    <col min="1" max="1" width="27.796875" customWidth="1"/>
    <col min="2" max="2" width="13.6640625" customWidth="1"/>
    <col min="3" max="3" width="13.53125" customWidth="1"/>
    <col min="4" max="4" width="12.46484375" customWidth="1"/>
    <col min="5" max="5" width="13.33203125" customWidth="1"/>
  </cols>
  <sheetData>
    <row r="1" spans="1:16" ht="16.149999999999999" thickBot="1" x14ac:dyDescent="0.55000000000000004">
      <c r="A1" s="119" t="s">
        <v>0</v>
      </c>
      <c r="B1" s="119"/>
      <c r="C1" s="119"/>
      <c r="D1" s="119"/>
      <c r="E1" s="119"/>
    </row>
    <row r="2" spans="1:16" ht="14.65" thickBot="1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6" ht="14.65" thickBot="1" x14ac:dyDescent="0.5">
      <c r="A3" s="1" t="s">
        <v>6</v>
      </c>
      <c r="B3" s="7">
        <v>7541.1</v>
      </c>
      <c r="C3" s="7">
        <v>8634.7000000000007</v>
      </c>
      <c r="D3" s="7">
        <v>9871.6</v>
      </c>
      <c r="E3" s="7">
        <v>11313.9</v>
      </c>
    </row>
    <row r="4" spans="1:16" ht="14.65" thickBot="1" x14ac:dyDescent="0.5">
      <c r="A4" s="1" t="s">
        <v>7</v>
      </c>
      <c r="B4" s="9" t="s">
        <v>17</v>
      </c>
      <c r="C4" s="3">
        <f>(C3-B3)/B3</f>
        <v>0.14501863123417011</v>
      </c>
      <c r="D4" s="3">
        <f t="shared" ref="D4:E4" si="0">(D3-C3)/C3</f>
        <v>0.14324759401021456</v>
      </c>
      <c r="E4" s="3">
        <f t="shared" si="0"/>
        <v>0.14610600105352722</v>
      </c>
    </row>
    <row r="5" spans="1:16" ht="14.65" thickBot="1" x14ac:dyDescent="0.5">
      <c r="A5" s="1" t="s">
        <v>8</v>
      </c>
      <c r="B5" s="7">
        <v>804.9</v>
      </c>
      <c r="C5" s="7">
        <v>1160.4000000000001</v>
      </c>
      <c r="D5" s="7">
        <v>1557.8</v>
      </c>
      <c r="E5" s="7">
        <v>1916.3</v>
      </c>
    </row>
    <row r="6" spans="1:16" ht="14.65" thickBot="1" x14ac:dyDescent="0.5">
      <c r="A6" s="1" t="s">
        <v>9</v>
      </c>
      <c r="B6" s="7">
        <v>653</v>
      </c>
      <c r="C6" s="7">
        <v>899.1</v>
      </c>
      <c r="D6" s="7">
        <v>1228.7</v>
      </c>
      <c r="E6" s="7">
        <v>1534.1</v>
      </c>
    </row>
    <row r="7" spans="1:16" ht="14.65" thickBot="1" x14ac:dyDescent="0.5">
      <c r="A7" s="1" t="s">
        <v>10</v>
      </c>
      <c r="B7" s="3">
        <f>B5/B3</f>
        <v>0.1067350916974977</v>
      </c>
      <c r="C7" s="3">
        <f t="shared" ref="C7:E7" si="1">C5/C3</f>
        <v>0.13438799263437062</v>
      </c>
      <c r="D7" s="3">
        <f t="shared" si="1"/>
        <v>0.15780623201912555</v>
      </c>
      <c r="E7" s="3">
        <f t="shared" si="1"/>
        <v>0.16937572366734724</v>
      </c>
    </row>
    <row r="8" spans="1:16" ht="14.65" thickBot="1" x14ac:dyDescent="0.5">
      <c r="A8" s="1" t="s">
        <v>11</v>
      </c>
      <c r="B8" s="3">
        <f>B6/B3</f>
        <v>8.6592141729986333E-2</v>
      </c>
      <c r="C8" s="3">
        <f t="shared" ref="C8:E8" si="2">C6/C3</f>
        <v>0.10412637381727216</v>
      </c>
      <c r="D8" s="3">
        <f t="shared" si="2"/>
        <v>0.12446817131974554</v>
      </c>
      <c r="E8" s="3">
        <f t="shared" si="2"/>
        <v>0.13559426899654406</v>
      </c>
    </row>
    <row r="9" spans="1:16" ht="14.65" thickBot="1" x14ac:dyDescent="0.5">
      <c r="A9" s="1" t="s">
        <v>12</v>
      </c>
      <c r="B9" s="8">
        <v>2966</v>
      </c>
      <c r="C9" s="8">
        <v>3187</v>
      </c>
      <c r="D9" s="8">
        <v>3437</v>
      </c>
      <c r="E9" s="8">
        <v>3726</v>
      </c>
    </row>
    <row r="10" spans="1:16" ht="14.65" thickBot="1" x14ac:dyDescent="0.5">
      <c r="A10" s="1" t="s">
        <v>13</v>
      </c>
      <c r="B10" s="9" t="s">
        <v>17</v>
      </c>
      <c r="C10" s="4">
        <f>C9-B9</f>
        <v>221</v>
      </c>
      <c r="D10" s="4">
        <f t="shared" ref="D10:E10" si="3">D9-C9</f>
        <v>250</v>
      </c>
      <c r="E10" s="4">
        <f t="shared" si="3"/>
        <v>289</v>
      </c>
    </row>
    <row r="11" spans="1:16" ht="14.65" thickBot="1" x14ac:dyDescent="0.5">
      <c r="A11" s="1" t="s">
        <v>14</v>
      </c>
      <c r="B11" s="5">
        <v>0.193</v>
      </c>
      <c r="C11" s="5">
        <v>0.08</v>
      </c>
      <c r="D11" s="5">
        <v>7.9000000000000001E-2</v>
      </c>
      <c r="E11" s="5">
        <v>7.3999999999999996E-2</v>
      </c>
    </row>
    <row r="12" spans="1:16" ht="14.65" thickBot="1" x14ac:dyDescent="0.5">
      <c r="A12" s="1" t="s">
        <v>15</v>
      </c>
      <c r="B12" s="8">
        <v>1425.6</v>
      </c>
      <c r="C12" s="8">
        <v>1403.1</v>
      </c>
      <c r="D12" s="8">
        <v>1385.5</v>
      </c>
      <c r="E12" s="8">
        <v>1376.6</v>
      </c>
    </row>
    <row r="13" spans="1:16" ht="14.65" thickBot="1" x14ac:dyDescent="0.5">
      <c r="A13" s="1" t="s">
        <v>16</v>
      </c>
      <c r="B13" s="6">
        <v>0.46</v>
      </c>
      <c r="C13" s="6">
        <v>0.64</v>
      </c>
      <c r="D13" s="6">
        <v>0.89</v>
      </c>
      <c r="E13" s="6">
        <v>1.1100000000000001</v>
      </c>
    </row>
    <row r="16" spans="1:16" x14ac:dyDescent="0.45">
      <c r="G16" s="120" t="s">
        <v>53</v>
      </c>
      <c r="H16" s="120"/>
      <c r="I16" s="120"/>
      <c r="J16" s="120"/>
      <c r="K16" s="120"/>
      <c r="L16" s="120"/>
      <c r="M16" s="120"/>
      <c r="N16" s="120"/>
      <c r="O16" s="120"/>
      <c r="P16" s="120"/>
    </row>
    <row r="33" spans="1:16" x14ac:dyDescent="0.45">
      <c r="G33" s="120" t="s">
        <v>54</v>
      </c>
      <c r="H33" s="120"/>
      <c r="I33" s="120"/>
      <c r="J33" s="120"/>
      <c r="K33" s="120"/>
      <c r="L33" s="120"/>
      <c r="M33" s="120"/>
      <c r="N33" s="120"/>
      <c r="O33" s="120"/>
      <c r="P33" s="120"/>
    </row>
    <row r="34" spans="1:16" x14ac:dyDescent="0.45">
      <c r="G34" s="120" t="s">
        <v>55</v>
      </c>
      <c r="H34" s="120"/>
      <c r="I34" s="120"/>
      <c r="J34" s="120"/>
      <c r="K34" s="120"/>
      <c r="L34" s="120"/>
      <c r="M34" s="120"/>
      <c r="N34" s="120"/>
      <c r="O34" s="120"/>
      <c r="P34" s="120"/>
    </row>
    <row r="36" spans="1:16" ht="14.65" thickBot="1" x14ac:dyDescent="0.5"/>
    <row r="37" spans="1:16" ht="14.65" thickBot="1" x14ac:dyDescent="0.5">
      <c r="A37" s="10" t="s">
        <v>18</v>
      </c>
      <c r="B37" s="11" t="s">
        <v>42</v>
      </c>
      <c r="C37" s="12" t="s">
        <v>26</v>
      </c>
      <c r="D37" s="11" t="s">
        <v>43</v>
      </c>
      <c r="E37" s="13" t="s">
        <v>44</v>
      </c>
      <c r="F37" s="14"/>
      <c r="G37" s="15"/>
      <c r="H37" s="15"/>
      <c r="I37" s="15"/>
      <c r="J37" s="16"/>
    </row>
    <row r="38" spans="1:16" ht="50.65" x14ac:dyDescent="0.45">
      <c r="A38" s="17" t="s">
        <v>45</v>
      </c>
      <c r="B38" s="18" t="s">
        <v>29</v>
      </c>
      <c r="C38" s="19">
        <v>8.4000000000000005E-2</v>
      </c>
      <c r="D38" s="18" t="s">
        <v>37</v>
      </c>
      <c r="E38" s="20" t="s">
        <v>19</v>
      </c>
      <c r="F38" s="21"/>
      <c r="G38" s="22"/>
      <c r="H38" s="22"/>
      <c r="I38" s="22"/>
      <c r="J38" s="23"/>
    </row>
    <row r="39" spans="1:16" ht="50.65" x14ac:dyDescent="0.45">
      <c r="A39" s="24" t="s">
        <v>27</v>
      </c>
      <c r="B39" s="25">
        <v>5.1999999999999998E-2</v>
      </c>
      <c r="C39" s="26" t="s">
        <v>33</v>
      </c>
      <c r="D39" s="25" t="s">
        <v>38</v>
      </c>
      <c r="E39" s="27" t="s">
        <v>20</v>
      </c>
      <c r="F39" s="28"/>
      <c r="G39" s="29"/>
      <c r="H39" s="29"/>
      <c r="I39" s="29"/>
      <c r="J39" s="30"/>
    </row>
    <row r="40" spans="1:16" ht="63" x14ac:dyDescent="0.45">
      <c r="A40" s="60" t="s">
        <v>46</v>
      </c>
      <c r="B40" s="31">
        <f>B38+B39</f>
        <v>0.14499999999999999</v>
      </c>
      <c r="C40" s="31">
        <f t="shared" ref="C40:D40" si="4">C38+C39</f>
        <v>0.121</v>
      </c>
      <c r="D40" s="31">
        <f t="shared" si="4"/>
        <v>7.400000000000001E-2</v>
      </c>
      <c r="E40" s="27" t="s">
        <v>21</v>
      </c>
      <c r="F40" s="28"/>
      <c r="G40" s="29"/>
      <c r="H40" s="29"/>
      <c r="I40" s="29"/>
      <c r="J40" s="30"/>
    </row>
    <row r="41" spans="1:16" ht="63" x14ac:dyDescent="0.45">
      <c r="A41" s="24" t="s">
        <v>10</v>
      </c>
      <c r="B41" s="25" t="s">
        <v>30</v>
      </c>
      <c r="C41" s="26" t="s">
        <v>34</v>
      </c>
      <c r="D41" s="25" t="s">
        <v>39</v>
      </c>
      <c r="E41" s="27" t="s">
        <v>22</v>
      </c>
      <c r="F41" s="28"/>
      <c r="G41" s="29"/>
      <c r="H41" s="29"/>
      <c r="I41" s="29"/>
      <c r="J41" s="30"/>
    </row>
    <row r="42" spans="1:16" ht="50.65" x14ac:dyDescent="0.45">
      <c r="A42" s="24" t="s">
        <v>11</v>
      </c>
      <c r="B42" s="25" t="s">
        <v>31</v>
      </c>
      <c r="C42" s="26" t="s">
        <v>35</v>
      </c>
      <c r="D42" s="25" t="s">
        <v>40</v>
      </c>
      <c r="E42" s="27" t="s">
        <v>23</v>
      </c>
      <c r="F42" s="28"/>
      <c r="G42" s="29"/>
      <c r="H42" s="29"/>
      <c r="I42" s="29"/>
      <c r="J42" s="30"/>
    </row>
    <row r="43" spans="1:16" ht="50.65" x14ac:dyDescent="0.45">
      <c r="A43" s="60" t="s">
        <v>28</v>
      </c>
      <c r="B43" s="32" t="s">
        <v>32</v>
      </c>
      <c r="C43" s="33" t="s">
        <v>36</v>
      </c>
      <c r="D43" s="32" t="s">
        <v>41</v>
      </c>
      <c r="E43" s="27" t="s">
        <v>24</v>
      </c>
      <c r="F43" s="28"/>
      <c r="G43" s="29"/>
      <c r="H43" s="29"/>
      <c r="I43" s="29"/>
      <c r="J43" s="30"/>
    </row>
    <row r="44" spans="1:16" ht="63.4" thickBot="1" x14ac:dyDescent="0.5">
      <c r="A44" s="34" t="s">
        <v>47</v>
      </c>
      <c r="B44" s="35">
        <v>36</v>
      </c>
      <c r="C44" s="36">
        <v>30</v>
      </c>
      <c r="D44" s="35">
        <v>19</v>
      </c>
      <c r="E44" s="37" t="s">
        <v>25</v>
      </c>
      <c r="F44" s="38"/>
      <c r="G44" s="39"/>
      <c r="H44" s="39"/>
      <c r="I44" s="39"/>
      <c r="J44" s="40"/>
    </row>
    <row r="47" spans="1:16" ht="14.65" thickBot="1" x14ac:dyDescent="0.5"/>
    <row r="48" spans="1:16" ht="14.65" thickBot="1" x14ac:dyDescent="0.5">
      <c r="A48" s="41" t="s">
        <v>18</v>
      </c>
      <c r="B48" s="42" t="s">
        <v>49</v>
      </c>
      <c r="C48" s="43" t="s">
        <v>50</v>
      </c>
      <c r="D48" s="42" t="s">
        <v>51</v>
      </c>
      <c r="E48" s="44" t="s">
        <v>52</v>
      </c>
      <c r="F48" s="45">
        <v>1</v>
      </c>
    </row>
    <row r="49" spans="1:17" x14ac:dyDescent="0.45">
      <c r="A49" s="46" t="s">
        <v>6</v>
      </c>
      <c r="B49" s="47" cm="1">
        <f t="array" ref="B49">E3 * (1 + INDEX($B$40:$D$40, $F$48))</f>
        <v>12954.415499999999</v>
      </c>
      <c r="C49" s="48" cm="1">
        <f t="array" ref="C49">B49 * (1 + INDEX($B$38:$D$38, $F$48))</f>
        <v>14159.176141499998</v>
      </c>
      <c r="D49" s="47" cm="1">
        <f t="array" ref="D49">C49 * (1 + INDEX($B$38:$D$38, $F$48))</f>
        <v>15475.979522659498</v>
      </c>
      <c r="E49" s="47" cm="1">
        <f t="array" ref="E49">D49 * (1 + INDEX($B$38:$D$38, $F$48))</f>
        <v>16915.245618266832</v>
      </c>
      <c r="F49" s="49"/>
    </row>
    <row r="50" spans="1:17" x14ac:dyDescent="0.45">
      <c r="A50" s="50" t="s">
        <v>8</v>
      </c>
      <c r="B50" s="51" cm="1">
        <f t="array" ref="B50" xml:space="preserve"> B49 * INDEX($B$41:$D$41,1,$F$48)</f>
        <v>2500.2021915</v>
      </c>
      <c r="C50" s="51" cm="1">
        <f t="array" ref="C50" xml:space="preserve"> C49 * INDEX($B$41:$D$41,1,$F$48)</f>
        <v>2732.7209953094998</v>
      </c>
      <c r="D50" s="51" cm="1">
        <f t="array" ref="D50" xml:space="preserve"> D49 * INDEX($B$41:$D$41,1,$F$48)</f>
        <v>2986.8640478732832</v>
      </c>
      <c r="E50" s="51" cm="1">
        <f t="array" ref="E50" xml:space="preserve"> E49 * INDEX($B$41:$D$41,1,$F$48)</f>
        <v>3264.6424043254988</v>
      </c>
      <c r="F50" s="52"/>
    </row>
    <row r="51" spans="1:17" x14ac:dyDescent="0.45">
      <c r="A51" s="50" t="s">
        <v>9</v>
      </c>
      <c r="B51" s="51" cm="1">
        <f t="array" ref="B51" xml:space="preserve"> B49 * INDEX($B$42:$D$42,1,$F$48)</f>
        <v>1994.9799869999999</v>
      </c>
      <c r="C51" s="51" cm="1">
        <f t="array" ref="C51" xml:space="preserve"> C49 * INDEX($B$42:$D$42,1,$F$48)</f>
        <v>2180.5131257909998</v>
      </c>
      <c r="D51" s="51" cm="1">
        <f t="array" ref="D51" xml:space="preserve"> D49 * INDEX($B$42:$D$42,1,$F$48)</f>
        <v>2383.3008464895624</v>
      </c>
      <c r="E51" s="51" cm="1">
        <f t="array" ref="E51" xml:space="preserve"> E49 * INDEX($B$42:$D$42,1,$F$48)</f>
        <v>2604.9478252130921</v>
      </c>
      <c r="F51" s="53"/>
    </row>
    <row r="52" spans="1:17" x14ac:dyDescent="0.45">
      <c r="A52" s="50" t="s">
        <v>15</v>
      </c>
      <c r="B52" s="54" cm="1">
        <f t="array" ref="B52">$E$12 * (1 + INDEX($B$43:$D$43, 1, $F$48))</f>
        <v>1358.7041999999999</v>
      </c>
      <c r="C52" s="54" cm="1">
        <f t="array" ref="C52">B$52 * (1 + INDEX($B$43:$D$43, 1, $F$48))</f>
        <v>1341.0410453999998</v>
      </c>
      <c r="D52" s="54" cm="1">
        <f t="array" ref="D52">C$52 * (1 + INDEX($B$43:$D$43, 1, $F$48))</f>
        <v>1323.6075118097997</v>
      </c>
      <c r="E52" s="54" cm="1">
        <f t="array" ref="E52">D$52 * (1 + INDEX($B$43:$D$43, 1, $F$48))</f>
        <v>1306.4006141562722</v>
      </c>
      <c r="F52" s="53"/>
    </row>
    <row r="53" spans="1:17" x14ac:dyDescent="0.45">
      <c r="A53" s="50" t="s">
        <v>48</v>
      </c>
      <c r="B53" s="51" cm="1">
        <f t="array" ref="B53">B54 * INDEX($B$44:$D$44, 1, $F$48)</f>
        <v>52.858657191167879</v>
      </c>
      <c r="C53" s="51" cm="1">
        <f t="array" ref="C53">C54 * INDEX($B$44:$D$44, 1, $F$48)</f>
        <v>58.535473464991377</v>
      </c>
      <c r="D53" s="51" cm="1">
        <f t="array" ref="D53">D54 * INDEX($B$44:$D$44, 1, $F$48)</f>
        <v>64.821957950593287</v>
      </c>
      <c r="E53" s="51" cm="1">
        <f t="array" ref="E53">E54 * INDEX($B$44:$D$44, 1, $F$48)</f>
        <v>71.78358666666513</v>
      </c>
      <c r="F53" s="53"/>
    </row>
    <row r="54" spans="1:17" ht="14.65" thickBot="1" x14ac:dyDescent="0.5">
      <c r="A54" s="55" t="s">
        <v>16</v>
      </c>
      <c r="B54" s="56">
        <f>B51 / B52</f>
        <v>1.4682960330879966</v>
      </c>
      <c r="C54" s="57">
        <f>C51 / C52</f>
        <v>1.6259853740275383</v>
      </c>
      <c r="D54" s="56">
        <f>D51 / D52</f>
        <v>1.8006099430720359</v>
      </c>
      <c r="E54" s="58">
        <f>E51 / E52</f>
        <v>1.9939885185184758</v>
      </c>
      <c r="F54" s="53"/>
    </row>
    <row r="55" spans="1:17" x14ac:dyDescent="0.45">
      <c r="A55" s="59" t="s">
        <v>42</v>
      </c>
    </row>
    <row r="56" spans="1:17" x14ac:dyDescent="0.45">
      <c r="A56" s="59" t="s">
        <v>26</v>
      </c>
    </row>
    <row r="57" spans="1:17" x14ac:dyDescent="0.45">
      <c r="A57" s="59" t="s">
        <v>43</v>
      </c>
    </row>
    <row r="64" spans="1:17" ht="18" x14ac:dyDescent="0.55000000000000004">
      <c r="H64" s="121" t="str" cm="1">
        <f t="array" ref="H64">"Chipotle Mexican Grill Forecast – "&amp;INDEX($B$37:$D$37,$F$48)</f>
        <v>Chipotle Mexican Grill Forecast – Best Case</v>
      </c>
      <c r="I64" s="121"/>
      <c r="J64" s="121"/>
      <c r="K64" s="121"/>
      <c r="L64" s="121"/>
      <c r="M64" s="121"/>
      <c r="N64" s="121"/>
      <c r="O64" s="121"/>
      <c r="P64" s="121"/>
      <c r="Q64" s="121"/>
    </row>
    <row r="72" spans="6:15" x14ac:dyDescent="0.45">
      <c r="F72" s="61"/>
      <c r="H72" s="61"/>
      <c r="I72" s="61"/>
      <c r="J72" s="61"/>
      <c r="K72" s="61"/>
      <c r="L72" s="61"/>
      <c r="N72" s="61"/>
      <c r="O72" s="61"/>
    </row>
  </sheetData>
  <mergeCells count="5">
    <mergeCell ref="A1:E1"/>
    <mergeCell ref="G16:P16"/>
    <mergeCell ref="G33:P33"/>
    <mergeCell ref="G34:P34"/>
    <mergeCell ref="H64:Q64"/>
  </mergeCells>
  <phoneticPr fontId="5" type="noConversion"/>
  <pageMargins left="0.7" right="0.7" top="0.75" bottom="0.75" header="0.3" footer="0.3"/>
  <pageSetup scale="48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5</xdr:col>
                    <xdr:colOff>9525</xdr:colOff>
                    <xdr:row>46</xdr:row>
                    <xdr:rowOff>161925</xdr:rowOff>
                  </from>
                  <to>
                    <xdr:col>6</xdr:col>
                    <xdr:colOff>481013</xdr:colOff>
                    <xdr:row>48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Dashboard</vt:lpstr>
      <vt:lpstr>Workings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Sravani Konakalla</dc:creator>
  <cp:lastModifiedBy>Madhava Reddy Arimanda</cp:lastModifiedBy>
  <cp:lastPrinted>2025-10-26T20:04:11Z</cp:lastPrinted>
  <dcterms:created xsi:type="dcterms:W3CDTF">2025-09-02T10:28:16Z</dcterms:created>
  <dcterms:modified xsi:type="dcterms:W3CDTF">2025-10-26T22:03:23Z</dcterms:modified>
</cp:coreProperties>
</file>