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ravanth/Downloads/"/>
    </mc:Choice>
  </mc:AlternateContent>
  <xr:revisionPtr revIDLastSave="0" documentId="13_ncr:1_{6EE1A17F-668E-4348-A587-3BFE3E1C64ED}" xr6:coauthVersionLast="47" xr6:coauthVersionMax="47" xr10:uidLastSave="{00000000-0000-0000-0000-000000000000}"/>
  <bookViews>
    <workbookView xWindow="0" yWindow="720" windowWidth="29400" windowHeight="18400" xr2:uid="{28FFEE74-1D75-7644-A05B-419451E0A3A9}"/>
  </bookViews>
  <sheets>
    <sheet name="Method 1 &amp; 2" sheetId="1" r:id="rId1"/>
    <sheet name="Rat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B10" i="2"/>
  <c r="B7" i="2"/>
  <c r="B4" i="2"/>
  <c r="B13" i="1"/>
  <c r="B14" i="1" s="1"/>
  <c r="B12" i="1"/>
  <c r="C8" i="1"/>
  <c r="C9" i="1" s="1"/>
  <c r="C6" i="1"/>
  <c r="C5" i="1"/>
  <c r="D4" i="1"/>
  <c r="E4" i="1" s="1"/>
  <c r="F4" i="1" s="1"/>
  <c r="G4" i="1" s="1"/>
  <c r="H4" i="1" s="1"/>
  <c r="H5" i="1" s="1"/>
  <c r="H7" i="1"/>
  <c r="H11" i="1" s="1"/>
  <c r="G7" i="1"/>
  <c r="G11" i="1" s="1"/>
  <c r="F7" i="1"/>
  <c r="F11" i="1" s="1"/>
  <c r="E7" i="1"/>
  <c r="E11" i="1" s="1"/>
  <c r="D7" i="1"/>
  <c r="D11" i="1" s="1"/>
  <c r="C7" i="1"/>
  <c r="C11" i="1" s="1"/>
  <c r="H6" i="1" l="1"/>
  <c r="G12" i="1"/>
  <c r="G6" i="1"/>
  <c r="C10" i="1"/>
  <c r="C13" i="1" s="1"/>
  <c r="F12" i="1"/>
  <c r="F6" i="1"/>
  <c r="F8" i="1" s="1"/>
  <c r="E12" i="1"/>
  <c r="E5" i="1"/>
  <c r="H8" i="1"/>
  <c r="G8" i="1"/>
  <c r="E6" i="1"/>
  <c r="E8" i="1" s="1"/>
  <c r="D12" i="1"/>
  <c r="F5" i="1"/>
  <c r="G5" i="1"/>
  <c r="D6" i="1"/>
  <c r="C12" i="1"/>
  <c r="B20" i="1"/>
  <c r="B21" i="1" s="1"/>
  <c r="B22" i="1" s="1"/>
  <c r="D5" i="1"/>
  <c r="D8" i="1" s="1"/>
  <c r="F9" i="1" l="1"/>
  <c r="F10" i="1" s="1"/>
  <c r="F13" i="1" s="1"/>
  <c r="E9" i="1"/>
  <c r="E10" i="1"/>
  <c r="E13" i="1" s="1"/>
  <c r="D9" i="1"/>
  <c r="D10" i="1" s="1"/>
  <c r="D13" i="1" s="1"/>
  <c r="C14" i="1"/>
  <c r="C20" i="1"/>
  <c r="C21" i="1" s="1"/>
  <c r="C22" i="1" s="1"/>
  <c r="G9" i="1"/>
  <c r="G10" i="1"/>
  <c r="G13" i="1" s="1"/>
  <c r="H9" i="1"/>
  <c r="H10" i="1"/>
  <c r="H12" i="1"/>
  <c r="D14" i="1" l="1"/>
  <c r="D20" i="1"/>
  <c r="D21" i="1" s="1"/>
  <c r="D22" i="1" s="1"/>
  <c r="F20" i="1"/>
  <c r="F21" i="1" s="1"/>
  <c r="F22" i="1" s="1"/>
  <c r="F14" i="1"/>
  <c r="H13" i="1"/>
  <c r="G14" i="1"/>
  <c r="G20" i="1"/>
  <c r="G21" i="1" s="1"/>
  <c r="G22" i="1" s="1"/>
  <c r="E20" i="1"/>
  <c r="E21" i="1" s="1"/>
  <c r="E22" i="1" s="1"/>
  <c r="E14" i="1"/>
  <c r="H20" i="1" l="1"/>
  <c r="H21" i="1" s="1"/>
  <c r="H22" i="1" s="1"/>
  <c r="B23" i="1" s="1"/>
  <c r="H14" i="1"/>
  <c r="B15" i="1" l="1"/>
  <c r="B16" i="1" s="1"/>
</calcChain>
</file>

<file path=xl/sharedStrings.xml><?xml version="1.0" encoding="utf-8"?>
<sst xmlns="http://schemas.openxmlformats.org/spreadsheetml/2006/main" count="30" uniqueCount="30">
  <si>
    <t>Investment</t>
  </si>
  <si>
    <t>Depreciation</t>
  </si>
  <si>
    <t xml:space="preserve">EBIT </t>
  </si>
  <si>
    <t>Tax</t>
  </si>
  <si>
    <t xml:space="preserve">add back Dep </t>
  </si>
  <si>
    <t>Δ NWC</t>
  </si>
  <si>
    <t>FCF</t>
  </si>
  <si>
    <t>NPV (FCF)</t>
  </si>
  <si>
    <t>$Millions in YEN</t>
  </si>
  <si>
    <t>Revenue</t>
  </si>
  <si>
    <t>Cost of Goods Sold</t>
  </si>
  <si>
    <t>Operating Expenses</t>
  </si>
  <si>
    <t xml:space="preserve">Net Profit </t>
  </si>
  <si>
    <t>PV (FCF) using JPY CoC</t>
  </si>
  <si>
    <t>AUD WACC</t>
  </si>
  <si>
    <t xml:space="preserve">JPY 10 yr bond rate </t>
  </si>
  <si>
    <t xml:space="preserve">aud 10yr bond rate </t>
  </si>
  <si>
    <t xml:space="preserve">wacc jpy </t>
  </si>
  <si>
    <t xml:space="preserve">NPV(FCF) in AUD </t>
  </si>
  <si>
    <t>Spot rate AUD-JPY</t>
  </si>
  <si>
    <t>Method 2</t>
  </si>
  <si>
    <t>JPY Net Cash Flows</t>
  </si>
  <si>
    <t xml:space="preserve">Net cash flows in AUD at forward rate </t>
  </si>
  <si>
    <t>Forward rate</t>
  </si>
  <si>
    <t>Year</t>
  </si>
  <si>
    <t xml:space="preserve">PV(FCF) AUD Cost of Capital </t>
  </si>
  <si>
    <t>NPV(FCF) AUD Cost of Capital</t>
  </si>
  <si>
    <t xml:space="preserve">Year </t>
  </si>
  <si>
    <t xml:space="preserve">Forward rate </t>
  </si>
  <si>
    <t>Method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</si>
</sst>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82" formatCode="0.000"/>
  </numFmts>
  <fonts count="5" x14ac:knownFonts="1"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3" fontId="1" fillId="0" borderId="1" xfId="0" applyNumberFormat="1" applyFont="1" applyBorder="1"/>
    <xf numFmtId="4" fontId="1" fillId="0" borderId="1" xfId="0" applyNumberFormat="1" applyFont="1" applyBorder="1"/>
    <xf numFmtId="165" fontId="1" fillId="0" borderId="1" xfId="0" applyNumberFormat="1" applyFont="1" applyBorder="1"/>
    <xf numFmtId="1" fontId="1" fillId="0" borderId="1" xfId="0" applyNumberFormat="1" applyFont="1" applyBorder="1"/>
    <xf numFmtId="10" fontId="0" fillId="0" borderId="0" xfId="0" applyNumberFormat="1"/>
    <xf numFmtId="0" fontId="0" fillId="0" borderId="0" xfId="0" applyBorder="1"/>
    <xf numFmtId="0" fontId="0" fillId="0" borderId="0" xfId="0" applyFill="1" applyBorder="1"/>
    <xf numFmtId="182" fontId="0" fillId="0" borderId="0" xfId="0" applyNumberFormat="1"/>
    <xf numFmtId="2" fontId="0" fillId="0" borderId="2" xfId="0" applyNumberFormat="1" applyBorder="1"/>
    <xf numFmtId="0" fontId="4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165" fontId="1" fillId="0" borderId="8" xfId="0" applyNumberFormat="1" applyFont="1" applyBorder="1"/>
    <xf numFmtId="4" fontId="1" fillId="0" borderId="8" xfId="0" applyNumberFormat="1" applyFont="1" applyBorder="1"/>
    <xf numFmtId="1" fontId="1" fillId="0" borderId="8" xfId="0" applyNumberFormat="1" applyFont="1" applyBorder="1"/>
    <xf numFmtId="1" fontId="1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0" fillId="0" borderId="9" xfId="0" applyBorder="1"/>
    <xf numFmtId="0" fontId="0" fillId="0" borderId="10" xfId="0" applyBorder="1"/>
    <xf numFmtId="0" fontId="3" fillId="0" borderId="11" xfId="0" applyFont="1" applyFill="1" applyBorder="1"/>
    <xf numFmtId="4" fontId="2" fillId="0" borderId="12" xfId="0" applyNumberFormat="1" applyFont="1" applyBorder="1"/>
    <xf numFmtId="2" fontId="4" fillId="0" borderId="3" xfId="0" applyNumberFormat="1" applyFont="1" applyBorder="1"/>
    <xf numFmtId="0" fontId="3" fillId="0" borderId="4" xfId="0" applyFont="1" applyFill="1" applyBorder="1"/>
    <xf numFmtId="0" fontId="0" fillId="0" borderId="11" xfId="0" applyBorder="1"/>
    <xf numFmtId="0" fontId="0" fillId="0" borderId="13" xfId="0" applyBorder="1"/>
    <xf numFmtId="4" fontId="0" fillId="0" borderId="13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2" fontId="0" fillId="0" borderId="19" xfId="0" applyNumberFormat="1" applyBorder="1"/>
    <xf numFmtId="2" fontId="0" fillId="0" borderId="2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EE10D-F9E0-2342-A777-DA9602919941}">
  <dimension ref="A1:H23"/>
  <sheetViews>
    <sheetView tabSelected="1" topLeftCell="A3" zoomScale="171" workbookViewId="0">
      <selection activeCell="D8" sqref="D8"/>
    </sheetView>
  </sheetViews>
  <sheetFormatPr baseColWidth="10" defaultRowHeight="16" x14ac:dyDescent="0.2"/>
  <cols>
    <col min="1" max="1" width="31.5" bestFit="1" customWidth="1"/>
  </cols>
  <sheetData>
    <row r="1" spans="1:8" x14ac:dyDescent="0.2">
      <c r="A1" s="11" t="s">
        <v>29</v>
      </c>
      <c r="B1" s="12"/>
      <c r="C1" s="12"/>
      <c r="D1" s="12"/>
      <c r="E1" s="12"/>
      <c r="F1" s="12"/>
      <c r="G1" s="12"/>
      <c r="H1" s="13"/>
    </row>
    <row r="2" spans="1:8" x14ac:dyDescent="0.2">
      <c r="A2" s="14" t="s">
        <v>8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5">
        <v>6</v>
      </c>
    </row>
    <row r="3" spans="1:8" x14ac:dyDescent="0.2">
      <c r="A3" s="14" t="s">
        <v>0</v>
      </c>
      <c r="B3" s="2">
        <v>-1000</v>
      </c>
      <c r="C3" s="1"/>
      <c r="D3" s="1"/>
      <c r="E3" s="1"/>
      <c r="F3" s="1"/>
      <c r="G3" s="1"/>
      <c r="H3" s="15"/>
    </row>
    <row r="4" spans="1:8" x14ac:dyDescent="0.2">
      <c r="A4" s="14" t="s">
        <v>9</v>
      </c>
      <c r="B4" s="1"/>
      <c r="C4" s="1">
        <v>1200</v>
      </c>
      <c r="D4" s="1">
        <f>C4*1.1</f>
        <v>1320</v>
      </c>
      <c r="E4" s="1">
        <f t="shared" ref="E4:H4" si="0">D4*1.1</f>
        <v>1452.0000000000002</v>
      </c>
      <c r="F4" s="1">
        <f t="shared" si="0"/>
        <v>1597.2000000000003</v>
      </c>
      <c r="G4" s="1">
        <f t="shared" si="0"/>
        <v>1756.9200000000005</v>
      </c>
      <c r="H4" s="15">
        <f t="shared" si="0"/>
        <v>1932.6120000000008</v>
      </c>
    </row>
    <row r="5" spans="1:8" x14ac:dyDescent="0.2">
      <c r="A5" s="14" t="s">
        <v>10</v>
      </c>
      <c r="B5" s="1"/>
      <c r="C5" s="4">
        <f>-C4*0.3</f>
        <v>-360</v>
      </c>
      <c r="D5" s="4">
        <f t="shared" ref="D5:H5" si="1">-D4*0.3</f>
        <v>-396</v>
      </c>
      <c r="E5" s="4">
        <f t="shared" si="1"/>
        <v>-435.60000000000008</v>
      </c>
      <c r="F5" s="4">
        <f t="shared" si="1"/>
        <v>-479.16000000000008</v>
      </c>
      <c r="G5" s="4">
        <f t="shared" si="1"/>
        <v>-527.07600000000014</v>
      </c>
      <c r="H5" s="16">
        <f t="shared" si="1"/>
        <v>-579.78360000000021</v>
      </c>
    </row>
    <row r="6" spans="1:8" x14ac:dyDescent="0.2">
      <c r="A6" s="14" t="s">
        <v>11</v>
      </c>
      <c r="B6" s="1"/>
      <c r="C6" s="4">
        <f>-C4*0.15</f>
        <v>-180</v>
      </c>
      <c r="D6" s="4">
        <f t="shared" ref="D6:H6" si="2">-D4*0.15</f>
        <v>-198</v>
      </c>
      <c r="E6" s="4">
        <f t="shared" si="2"/>
        <v>-217.80000000000004</v>
      </c>
      <c r="F6" s="4">
        <f t="shared" si="2"/>
        <v>-239.58000000000004</v>
      </c>
      <c r="G6" s="4">
        <f t="shared" si="2"/>
        <v>-263.53800000000007</v>
      </c>
      <c r="H6" s="16">
        <f t="shared" si="2"/>
        <v>-289.8918000000001</v>
      </c>
    </row>
    <row r="7" spans="1:8" x14ac:dyDescent="0.2">
      <c r="A7" s="14" t="s">
        <v>1</v>
      </c>
      <c r="B7" s="1"/>
      <c r="C7" s="3">
        <f>$B$3*0.3333</f>
        <v>-333.3</v>
      </c>
      <c r="D7" s="3">
        <f>$B$3*0.2667</f>
        <v>-266.7</v>
      </c>
      <c r="E7" s="3">
        <f>$B$3*0.16667</f>
        <v>-166.67000000000002</v>
      </c>
      <c r="F7" s="3">
        <f>$B$3*0.1167</f>
        <v>-116.7</v>
      </c>
      <c r="G7" s="3">
        <f>$B$3*0.07</f>
        <v>-70</v>
      </c>
      <c r="H7" s="17">
        <f>$B$3*0.0466</f>
        <v>-46.6</v>
      </c>
    </row>
    <row r="8" spans="1:8" x14ac:dyDescent="0.2">
      <c r="A8" s="14" t="s">
        <v>2</v>
      </c>
      <c r="B8" s="1"/>
      <c r="C8" s="3">
        <f>C4+C5+C6+C7</f>
        <v>326.7</v>
      </c>
      <c r="D8" s="3">
        <f t="shared" ref="D8:H8" si="3">D4+D5+D6+D7</f>
        <v>459.3</v>
      </c>
      <c r="E8" s="3">
        <f t="shared" si="3"/>
        <v>631.93000000000006</v>
      </c>
      <c r="F8" s="3">
        <f t="shared" si="3"/>
        <v>761.7600000000001</v>
      </c>
      <c r="G8" s="3">
        <f t="shared" si="3"/>
        <v>896.30600000000049</v>
      </c>
      <c r="H8" s="17">
        <f t="shared" si="3"/>
        <v>1016.3366000000004</v>
      </c>
    </row>
    <row r="9" spans="1:8" x14ac:dyDescent="0.2">
      <c r="A9" s="14" t="s">
        <v>3</v>
      </c>
      <c r="B9" s="1"/>
      <c r="C9" s="5">
        <f>-C8*0.28</f>
        <v>-91.475999999999999</v>
      </c>
      <c r="D9" s="5">
        <f t="shared" ref="D9:H9" si="4">-D8*0.28</f>
        <v>-128.60400000000001</v>
      </c>
      <c r="E9" s="5">
        <f t="shared" si="4"/>
        <v>-176.94040000000004</v>
      </c>
      <c r="F9" s="5">
        <f t="shared" si="4"/>
        <v>-213.29280000000006</v>
      </c>
      <c r="G9" s="5">
        <f t="shared" si="4"/>
        <v>-250.96568000000016</v>
      </c>
      <c r="H9" s="18">
        <f t="shared" si="4"/>
        <v>-284.57424800000013</v>
      </c>
    </row>
    <row r="10" spans="1:8" x14ac:dyDescent="0.2">
      <c r="A10" s="14" t="s">
        <v>12</v>
      </c>
      <c r="B10" s="1"/>
      <c r="C10" s="3">
        <f>C8+C9</f>
        <v>235.22399999999999</v>
      </c>
      <c r="D10" s="3">
        <f t="shared" ref="D10:H10" si="5">D8+D9</f>
        <v>330.69600000000003</v>
      </c>
      <c r="E10" s="3">
        <f t="shared" si="5"/>
        <v>454.9896</v>
      </c>
      <c r="F10" s="3">
        <f t="shared" si="5"/>
        <v>548.46720000000005</v>
      </c>
      <c r="G10" s="3">
        <f t="shared" si="5"/>
        <v>645.34032000000036</v>
      </c>
      <c r="H10" s="17">
        <f t="shared" si="5"/>
        <v>731.76235200000031</v>
      </c>
    </row>
    <row r="11" spans="1:8" x14ac:dyDescent="0.2">
      <c r="A11" s="14" t="s">
        <v>4</v>
      </c>
      <c r="B11" s="1"/>
      <c r="C11" s="3">
        <f t="shared" ref="C11:H11" si="6">-C7</f>
        <v>333.3</v>
      </c>
      <c r="D11" s="3">
        <f t="shared" si="6"/>
        <v>266.7</v>
      </c>
      <c r="E11" s="3">
        <f t="shared" si="6"/>
        <v>166.67000000000002</v>
      </c>
      <c r="F11" s="3">
        <f t="shared" si="6"/>
        <v>116.7</v>
      </c>
      <c r="G11" s="3">
        <f t="shared" si="6"/>
        <v>70</v>
      </c>
      <c r="H11" s="17">
        <f t="shared" si="6"/>
        <v>46.6</v>
      </c>
    </row>
    <row r="12" spans="1:8" x14ac:dyDescent="0.2">
      <c r="A12" s="14" t="s">
        <v>5</v>
      </c>
      <c r="B12" s="5">
        <f>-C4*0.08</f>
        <v>-96</v>
      </c>
      <c r="C12" s="5">
        <f t="shared" ref="C12:G12" si="7">-D4*0.08</f>
        <v>-105.60000000000001</v>
      </c>
      <c r="D12" s="5">
        <f t="shared" si="7"/>
        <v>-116.16000000000003</v>
      </c>
      <c r="E12" s="5">
        <f t="shared" si="7"/>
        <v>-127.77600000000002</v>
      </c>
      <c r="F12" s="5">
        <f t="shared" si="7"/>
        <v>-140.55360000000005</v>
      </c>
      <c r="G12" s="5">
        <f t="shared" si="7"/>
        <v>-154.60896000000005</v>
      </c>
      <c r="H12" s="19">
        <f>-SUM(B12:G12)</f>
        <v>740.69856000000016</v>
      </c>
    </row>
    <row r="13" spans="1:8" x14ac:dyDescent="0.2">
      <c r="A13" s="14" t="s">
        <v>6</v>
      </c>
      <c r="B13" s="2">
        <f>SUM(B3,B12)</f>
        <v>-1096</v>
      </c>
      <c r="C13" s="3">
        <f>C10+C11+C12</f>
        <v>462.92399999999998</v>
      </c>
      <c r="D13" s="3">
        <f t="shared" ref="D13:H13" si="8">D10+D11+D12</f>
        <v>481.23599999999993</v>
      </c>
      <c r="E13" s="3">
        <f t="shared" si="8"/>
        <v>493.88359999999994</v>
      </c>
      <c r="F13" s="3">
        <f t="shared" si="8"/>
        <v>524.61360000000002</v>
      </c>
      <c r="G13" s="3">
        <f t="shared" si="8"/>
        <v>560.73136000000034</v>
      </c>
      <c r="H13" s="17">
        <f t="shared" si="8"/>
        <v>1519.0609120000004</v>
      </c>
    </row>
    <row r="14" spans="1:8" x14ac:dyDescent="0.2">
      <c r="A14" s="14" t="s">
        <v>13</v>
      </c>
      <c r="B14" s="2">
        <f>B13</f>
        <v>-1096</v>
      </c>
      <c r="C14" s="5">
        <f>C$13/(1+Rates!$B$4)</f>
        <v>444.2238976997271</v>
      </c>
      <c r="D14" s="5">
        <f>D$13/(1+Rates!$B$4)^2</f>
        <v>443.14163006171884</v>
      </c>
      <c r="E14" s="5">
        <f>E$13/(1+Rates!$B$4)^3</f>
        <v>436.41660751042195</v>
      </c>
      <c r="F14" s="5">
        <f>F$13/(1+Rates!$B$4)^4</f>
        <v>444.84470972011434</v>
      </c>
      <c r="G14" s="5">
        <f>G$13/(1+Rates!$B$4)^5</f>
        <v>456.26373569079703</v>
      </c>
      <c r="H14" s="18">
        <f>H$13/(1+Rates!$B$4)^6</f>
        <v>1186.1196928862314</v>
      </c>
    </row>
    <row r="15" spans="1:8" ht="17" thickBot="1" x14ac:dyDescent="0.25">
      <c r="A15" s="20" t="s">
        <v>7</v>
      </c>
      <c r="B15" s="24">
        <f>SUM(B14:L14)</f>
        <v>2315.0102735690107</v>
      </c>
      <c r="C15" s="1"/>
      <c r="D15" s="1"/>
      <c r="E15" s="1"/>
      <c r="F15" s="1"/>
      <c r="G15" s="1"/>
      <c r="H15" s="15"/>
    </row>
    <row r="16" spans="1:8" ht="17" thickBot="1" x14ac:dyDescent="0.25">
      <c r="A16" s="23" t="s">
        <v>18</v>
      </c>
      <c r="B16" s="25">
        <f>B15/92.423</f>
        <v>25.047988850924668</v>
      </c>
      <c r="C16" s="21"/>
      <c r="D16" s="21"/>
      <c r="E16" s="21"/>
      <c r="F16" s="21"/>
      <c r="G16" s="21"/>
      <c r="H16" s="22"/>
    </row>
    <row r="17" spans="1:8" ht="17" thickBot="1" x14ac:dyDescent="0.25"/>
    <row r="18" spans="1:8" x14ac:dyDescent="0.2">
      <c r="A18" s="26" t="s">
        <v>20</v>
      </c>
      <c r="B18" s="12"/>
      <c r="C18" s="12"/>
      <c r="D18" s="12"/>
      <c r="E18" s="12"/>
      <c r="F18" s="12"/>
      <c r="G18" s="12"/>
      <c r="H18" s="13"/>
    </row>
    <row r="19" spans="1:8" x14ac:dyDescent="0.2">
      <c r="A19" s="28" t="s">
        <v>24</v>
      </c>
      <c r="B19" s="28">
        <v>0</v>
      </c>
      <c r="C19" s="28">
        <v>1</v>
      </c>
      <c r="D19" s="28">
        <v>2</v>
      </c>
      <c r="E19" s="28">
        <v>3</v>
      </c>
      <c r="F19" s="28">
        <v>4</v>
      </c>
      <c r="G19" s="28">
        <v>5</v>
      </c>
      <c r="H19" s="28">
        <v>6</v>
      </c>
    </row>
    <row r="20" spans="1:8" x14ac:dyDescent="0.2">
      <c r="A20" s="28" t="s">
        <v>21</v>
      </c>
      <c r="B20" s="29">
        <f>B13</f>
        <v>-1096</v>
      </c>
      <c r="C20" s="29">
        <f t="shared" ref="C20:H20" si="9">C13</f>
        <v>462.92399999999998</v>
      </c>
      <c r="D20" s="29">
        <f t="shared" si="9"/>
        <v>481.23599999999993</v>
      </c>
      <c r="E20" s="29">
        <f t="shared" si="9"/>
        <v>493.88359999999994</v>
      </c>
      <c r="F20" s="29">
        <f t="shared" si="9"/>
        <v>524.61360000000002</v>
      </c>
      <c r="G20" s="29">
        <f t="shared" si="9"/>
        <v>560.73136000000034</v>
      </c>
      <c r="H20" s="29">
        <f t="shared" si="9"/>
        <v>1519.0609120000004</v>
      </c>
    </row>
    <row r="21" spans="1:8" x14ac:dyDescent="0.2">
      <c r="A21" s="28" t="s">
        <v>22</v>
      </c>
      <c r="B21" s="30">
        <f>B20/Rates!B6</f>
        <v>-11.858520065351698</v>
      </c>
      <c r="C21" s="30">
        <f>C20/Rates!B10</f>
        <v>5.1457548973451175</v>
      </c>
      <c r="D21" s="30">
        <f>D20/Rates!C10</f>
        <v>5.4956234448313506</v>
      </c>
      <c r="E21" s="30">
        <f>E20/Rates!D10</f>
        <v>5.7943259860075615</v>
      </c>
      <c r="F21" s="30">
        <f>F20/Rates!E10</f>
        <v>6.323205916605632</v>
      </c>
      <c r="G21" s="30">
        <f>G20/Rates!F10</f>
        <v>6.9433984129911526</v>
      </c>
      <c r="H21" s="30">
        <f>H20/Rates!G10</f>
        <v>19.324661234219246</v>
      </c>
    </row>
    <row r="22" spans="1:8" ht="17" thickBot="1" x14ac:dyDescent="0.25">
      <c r="A22" s="28" t="s">
        <v>25</v>
      </c>
      <c r="B22" s="31">
        <f>B21</f>
        <v>-11.858520065351698</v>
      </c>
      <c r="C22" s="30">
        <f>C21/(1+Rates!$B$1)</f>
        <v>4.8064215368439358</v>
      </c>
      <c r="D22" s="30">
        <f>D21/(1+Rates!$B$1)^2</f>
        <v>4.794711598430248</v>
      </c>
      <c r="E22" s="30">
        <f>E21/(1+Rates!$B$1)^3</f>
        <v>4.7219480812181143</v>
      </c>
      <c r="F22" s="30">
        <f>F21/(1+Rates!$B$1)^4</f>
        <v>4.8131386096546773</v>
      </c>
      <c r="G22" s="30">
        <f>G21/(1+Rates!$B$1)^5</f>
        <v>4.9366903875744876</v>
      </c>
      <c r="H22" s="30">
        <f>H21/(1+Rates!$B$1)^6</f>
        <v>12.833598702554895</v>
      </c>
    </row>
    <row r="23" spans="1:8" ht="17" thickBot="1" x14ac:dyDescent="0.25">
      <c r="A23" s="27" t="s">
        <v>26</v>
      </c>
      <c r="B23" s="25">
        <f>SUM(B22:H22)</f>
        <v>25.047988850924661</v>
      </c>
      <c r="C23" s="21"/>
      <c r="D23" s="21"/>
      <c r="E23" s="21"/>
      <c r="F23" s="21"/>
      <c r="G23" s="21"/>
      <c r="H23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AB100-6061-1849-8E50-88E61C2ABA10}">
  <dimension ref="A1:G10"/>
  <sheetViews>
    <sheetView zoomScale="200" workbookViewId="0">
      <selection activeCell="C17" sqref="C17"/>
    </sheetView>
  </sheetViews>
  <sheetFormatPr baseColWidth="10" defaultRowHeight="16" x14ac:dyDescent="0.2"/>
  <cols>
    <col min="1" max="1" width="16.5" bestFit="1" customWidth="1"/>
    <col min="2" max="2" width="9.6640625" bestFit="1" customWidth="1"/>
  </cols>
  <sheetData>
    <row r="1" spans="1:7" x14ac:dyDescent="0.2">
      <c r="A1" t="s">
        <v>14</v>
      </c>
      <c r="B1" s="6">
        <v>7.0599999999999996E-2</v>
      </c>
    </row>
    <row r="2" spans="1:7" x14ac:dyDescent="0.2">
      <c r="A2" t="s">
        <v>15</v>
      </c>
      <c r="B2" s="6">
        <v>1.49E-2</v>
      </c>
    </row>
    <row r="3" spans="1:7" x14ac:dyDescent="0.2">
      <c r="A3" s="7" t="s">
        <v>16</v>
      </c>
      <c r="B3" s="6">
        <v>4.2659999999999997E-2</v>
      </c>
    </row>
    <row r="4" spans="1:7" x14ac:dyDescent="0.2">
      <c r="A4" s="8" t="s">
        <v>17</v>
      </c>
      <c r="B4" s="6">
        <f>(((1+B1)/(1+B3))*(1+B2))-1</f>
        <v>4.2096119540406152E-2</v>
      </c>
    </row>
    <row r="6" spans="1:7" x14ac:dyDescent="0.2">
      <c r="A6" t="s">
        <v>19</v>
      </c>
      <c r="B6" s="9">
        <v>92.423000000000002</v>
      </c>
    </row>
    <row r="7" spans="1:7" x14ac:dyDescent="0.2">
      <c r="A7" t="s">
        <v>23</v>
      </c>
      <c r="B7" s="10">
        <f>B6*((1+B3)/(1+B2))</f>
        <v>94.950995349295496</v>
      </c>
    </row>
    <row r="8" spans="1:7" ht="17" thickBot="1" x14ac:dyDescent="0.25"/>
    <row r="9" spans="1:7" x14ac:dyDescent="0.2">
      <c r="A9" s="32" t="s">
        <v>27</v>
      </c>
      <c r="B9" s="33">
        <v>1</v>
      </c>
      <c r="C9" s="33">
        <v>2</v>
      </c>
      <c r="D9" s="33">
        <v>3</v>
      </c>
      <c r="E9" s="33">
        <v>4</v>
      </c>
      <c r="F9" s="33">
        <v>5</v>
      </c>
      <c r="G9" s="34">
        <v>6</v>
      </c>
    </row>
    <row r="10" spans="1:7" ht="17" thickBot="1" x14ac:dyDescent="0.25">
      <c r="A10" s="35" t="s">
        <v>28</v>
      </c>
      <c r="B10" s="36">
        <f>$B$6*(((1+$B$2)^B9)/(1+$B$3)^B9)</f>
        <v>89.962310532676042</v>
      </c>
      <c r="C10" s="36">
        <f t="shared" ref="C10:G10" si="0">$B$6*(((1+$B$2)^C9)/(1+$B$3)^C9)</f>
        <v>87.567134981310218</v>
      </c>
      <c r="D10" s="36">
        <f t="shared" si="0"/>
        <v>85.235729089570668</v>
      </c>
      <c r="E10" s="36">
        <f t="shared" si="0"/>
        <v>82.966395040574369</v>
      </c>
      <c r="F10" s="36">
        <f t="shared" si="0"/>
        <v>80.757480220473539</v>
      </c>
      <c r="G10" s="37">
        <f t="shared" si="0"/>
        <v>78.607376014960366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 1 &amp; 2</vt:lpstr>
      <vt:lpstr>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Saranu</dc:creator>
  <cp:lastModifiedBy>Sri Saranu</cp:lastModifiedBy>
  <dcterms:created xsi:type="dcterms:W3CDTF">2025-05-30T05:53:32Z</dcterms:created>
  <dcterms:modified xsi:type="dcterms:W3CDTF">2025-05-30T08:22:47Z</dcterms:modified>
</cp:coreProperties>
</file>