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tes\5th trem\SCA\DHL Case study\"/>
    </mc:Choice>
  </mc:AlternateContent>
  <xr:revisionPtr revIDLastSave="0" documentId="13_ncr:1_{8357DEDA-5D59-4CFF-8ABA-6EB5EF62A1CB}" xr6:coauthVersionLast="47" xr6:coauthVersionMax="47" xr10:uidLastSave="{00000000-0000-0000-0000-000000000000}"/>
  <bookViews>
    <workbookView xWindow="-108" yWindow="-108" windowWidth="23256" windowHeight="12456" activeTab="1" xr2:uid="{2CD40208-582F-4BD3-B5AB-F74F1FA4022C}"/>
  </bookViews>
  <sheets>
    <sheet name="case study details" sheetId="12" r:id="rId1"/>
    <sheet name="Model" sheetId="9" r:id="rId2"/>
    <sheet name="Answers" sheetId="11" r:id="rId3"/>
  </sheets>
  <definedNames>
    <definedName name="solver_adj" localSheetId="2" hidden="1">Answers!#REF!</definedName>
    <definedName name="solver_adj" localSheetId="1" hidden="1">Model!$E$20:$K$34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Answers!#REF!</definedName>
    <definedName name="solver_lhs1" localSheetId="1" hidden="1">Model!$E$20:$K$20</definedName>
    <definedName name="solver_lhs10" localSheetId="1" hidden="1">Model!$L$53</definedName>
    <definedName name="solver_lhs11" localSheetId="1" hidden="1">Model!$P$27:$P$34</definedName>
    <definedName name="solver_lhs12" localSheetId="1" hidden="1">Model!$L$51</definedName>
    <definedName name="solver_lhs13" localSheetId="1" hidden="1">Model!$P$27</definedName>
    <definedName name="solver_lhs14" localSheetId="1" hidden="1">Model!$P$34</definedName>
    <definedName name="solver_lhs15" localSheetId="1" hidden="1">Model!$P$34</definedName>
    <definedName name="solver_lhs2" localSheetId="2" hidden="1">Answers!#REF!</definedName>
    <definedName name="solver_lhs2" localSheetId="1" hidden="1">Model!$E$21:$K$34</definedName>
    <definedName name="solver_lhs3" localSheetId="2" hidden="1">Answers!#REF!</definedName>
    <definedName name="solver_lhs3" localSheetId="1" hidden="1">Model!$E$35:$K$35</definedName>
    <definedName name="solver_lhs4" localSheetId="2" hidden="1">Answers!#REF!</definedName>
    <definedName name="solver_lhs4" localSheetId="1" hidden="1">Model!$E$35:$K$35</definedName>
    <definedName name="solver_lhs5" localSheetId="2" hidden="1">Answers!$G$6:$K$6</definedName>
    <definedName name="solver_lhs5" localSheetId="1" hidden="1">Model!$G$41:$K$41</definedName>
    <definedName name="solver_lhs6" localSheetId="2" hidden="1">Answers!#REF!</definedName>
    <definedName name="solver_lhs6" localSheetId="1" hidden="1">Model!$L$21:$L$33</definedName>
    <definedName name="solver_lhs7" localSheetId="2" hidden="1">Answers!$L$18</definedName>
    <definedName name="solver_lhs7" localSheetId="1" hidden="1">Model!$L$53</definedName>
    <definedName name="solver_lhs8" localSheetId="2" hidden="1">Answers!#REF!</definedName>
    <definedName name="solver_lhs8" localSheetId="1" hidden="1">Model!$P$27</definedName>
    <definedName name="solver_lhs9" localSheetId="1" hidden="1">Model!$P$34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8</definedName>
    <definedName name="solver_num" localSheetId="1" hidden="1">9</definedName>
    <definedName name="solver_nwt" localSheetId="2" hidden="1">1</definedName>
    <definedName name="solver_nwt" localSheetId="1" hidden="1">1</definedName>
    <definedName name="solver_opt" localSheetId="2" hidden="1">Answers!$N$20</definedName>
    <definedName name="solver_opt" localSheetId="1" hidden="1">Model!$N$55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5</definedName>
    <definedName name="solver_rel1" localSheetId="1" hidden="1">5</definedName>
    <definedName name="solver_rel10" localSheetId="1" hidden="1">1</definedName>
    <definedName name="solver_rel11" localSheetId="1" hidden="1">2</definedName>
    <definedName name="solver_rel12" localSheetId="1" hidden="1">1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2" localSheetId="2" hidden="1">4</definedName>
    <definedName name="solver_rel2" localSheetId="1" hidden="1">4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2</definedName>
    <definedName name="solver_rel5" localSheetId="1" hidden="1">2</definedName>
    <definedName name="solver_rel6" localSheetId="2" hidden="1">3</definedName>
    <definedName name="solver_rel6" localSheetId="1" hidden="1">3</definedName>
    <definedName name="solver_rel7" localSheetId="2" hidden="1">1</definedName>
    <definedName name="solver_rel7" localSheetId="1" hidden="1">1</definedName>
    <definedName name="solver_rel8" localSheetId="2" hidden="1">2</definedName>
    <definedName name="solver_rel8" localSheetId="1" hidden="1">2</definedName>
    <definedName name="solver_rel9" localSheetId="1" hidden="1">2</definedName>
    <definedName name="solver_rhs1" localSheetId="2" hidden="1">"binary"</definedName>
    <definedName name="solver_rhs1" localSheetId="1" hidden="1">"binary"</definedName>
    <definedName name="solver_rhs10" localSheetId="1" hidden="1">Model!$N$53</definedName>
    <definedName name="solver_rhs11" localSheetId="1" hidden="1">Model!$R$27:$R$34</definedName>
    <definedName name="solver_rhs12" localSheetId="1" hidden="1">Model!$N$51</definedName>
    <definedName name="solver_rhs13" localSheetId="1" hidden="1">Model!$R$27</definedName>
    <definedName name="solver_rhs14" localSheetId="1" hidden="1">Model!$R$34</definedName>
    <definedName name="solver_rhs15" localSheetId="1" hidden="1">Model!$R$34</definedName>
    <definedName name="solver_rhs2" localSheetId="2" hidden="1">"integer"</definedName>
    <definedName name="solver_rhs2" localSheetId="1" hidden="1">"integer"</definedName>
    <definedName name="solver_rhs3" localSheetId="2" hidden="1">Answers!$E$4:$K$4</definedName>
    <definedName name="solver_rhs3" localSheetId="1" hidden="1">Model!$E$39:$K$39</definedName>
    <definedName name="solver_rhs4" localSheetId="2" hidden="1">Answers!$E$2:$K$2</definedName>
    <definedName name="solver_rhs4" localSheetId="1" hidden="1">Model!$E$37:$K$37</definedName>
    <definedName name="solver_rhs5" localSheetId="2" hidden="1">Answers!$G$8:$K$8</definedName>
    <definedName name="solver_rhs5" localSheetId="1" hidden="1">Model!$G$43:$K$43</definedName>
    <definedName name="solver_rhs6" localSheetId="2" hidden="1">Answers!#REF!</definedName>
    <definedName name="solver_rhs6" localSheetId="1" hidden="1">Model!$N$21:$N$33</definedName>
    <definedName name="solver_rhs7" localSheetId="2" hidden="1">Answers!$N$18</definedName>
    <definedName name="solver_rhs7" localSheetId="1" hidden="1">Model!$N$53</definedName>
    <definedName name="solver_rhs8" localSheetId="2" hidden="1">Answers!#REF!</definedName>
    <definedName name="solver_rhs8" localSheetId="1" hidden="1">Model!$R$27</definedName>
    <definedName name="solver_rhs9" localSheetId="1" hidden="1">Model!$R$34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9" l="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W21" i="9"/>
  <c r="E45" i="9"/>
  <c r="I41" i="9"/>
  <c r="H41" i="9"/>
  <c r="G41" i="9"/>
  <c r="F39" i="9"/>
  <c r="F37" i="9"/>
  <c r="F65" i="9" l="1"/>
  <c r="G65" i="9"/>
  <c r="H65" i="9"/>
  <c r="I65" i="9"/>
  <c r="J65" i="9"/>
  <c r="K65" i="9"/>
  <c r="F66" i="9"/>
  <c r="G66" i="9"/>
  <c r="H66" i="9"/>
  <c r="I66" i="9"/>
  <c r="J66" i="9"/>
  <c r="K66" i="9"/>
  <c r="F67" i="9"/>
  <c r="G67" i="9"/>
  <c r="H67" i="9"/>
  <c r="I67" i="9"/>
  <c r="J67" i="9"/>
  <c r="K67" i="9"/>
  <c r="F68" i="9"/>
  <c r="G68" i="9"/>
  <c r="H68" i="9"/>
  <c r="I68" i="9"/>
  <c r="J68" i="9"/>
  <c r="K68" i="9"/>
  <c r="F69" i="9"/>
  <c r="G69" i="9"/>
  <c r="H69" i="9"/>
  <c r="I69" i="9"/>
  <c r="J69" i="9"/>
  <c r="K69" i="9"/>
  <c r="F70" i="9"/>
  <c r="G70" i="9"/>
  <c r="H70" i="9"/>
  <c r="I70" i="9"/>
  <c r="J70" i="9"/>
  <c r="K70" i="9"/>
  <c r="F71" i="9"/>
  <c r="G71" i="9"/>
  <c r="H71" i="9"/>
  <c r="I71" i="9"/>
  <c r="J71" i="9"/>
  <c r="K71" i="9"/>
  <c r="E66" i="9"/>
  <c r="E67" i="9"/>
  <c r="E68" i="9"/>
  <c r="E69" i="9"/>
  <c r="E70" i="9"/>
  <c r="E71" i="9"/>
  <c r="F58" i="9"/>
  <c r="G58" i="9"/>
  <c r="H58" i="9"/>
  <c r="I58" i="9"/>
  <c r="J58" i="9"/>
  <c r="K58" i="9"/>
  <c r="F59" i="9"/>
  <c r="G59" i="9"/>
  <c r="H59" i="9"/>
  <c r="I59" i="9"/>
  <c r="J59" i="9"/>
  <c r="K59" i="9"/>
  <c r="F60" i="9"/>
  <c r="G60" i="9"/>
  <c r="H60" i="9"/>
  <c r="I60" i="9"/>
  <c r="J60" i="9"/>
  <c r="K60" i="9"/>
  <c r="F61" i="9"/>
  <c r="G61" i="9"/>
  <c r="H61" i="9"/>
  <c r="I61" i="9"/>
  <c r="J61" i="9"/>
  <c r="K61" i="9"/>
  <c r="F62" i="9"/>
  <c r="G62" i="9"/>
  <c r="H62" i="9"/>
  <c r="I62" i="9"/>
  <c r="J62" i="9"/>
  <c r="K62" i="9"/>
  <c r="F63" i="9"/>
  <c r="G63" i="9"/>
  <c r="H63" i="9"/>
  <c r="I63" i="9"/>
  <c r="J63" i="9"/>
  <c r="K63" i="9"/>
  <c r="F64" i="9"/>
  <c r="G64" i="9"/>
  <c r="H64" i="9"/>
  <c r="I64" i="9"/>
  <c r="J64" i="9"/>
  <c r="K64" i="9"/>
  <c r="E59" i="9"/>
  <c r="E60" i="9"/>
  <c r="E61" i="9"/>
  <c r="E62" i="9"/>
  <c r="E63" i="9"/>
  <c r="E64" i="9"/>
  <c r="E65" i="9"/>
  <c r="E58" i="9"/>
  <c r="L51" i="9" l="1"/>
  <c r="F46" i="9" l="1"/>
  <c r="L32" i="9"/>
  <c r="L33" i="9"/>
  <c r="K41" i="9"/>
  <c r="K39" i="9"/>
  <c r="J41" i="9"/>
  <c r="G39" i="9"/>
  <c r="H39" i="9"/>
  <c r="I39" i="9"/>
  <c r="J39" i="9"/>
  <c r="E39" i="9"/>
  <c r="F35" i="9"/>
  <c r="G35" i="9"/>
  <c r="H35" i="9"/>
  <c r="I35" i="9"/>
  <c r="J35" i="9"/>
  <c r="K35" i="9"/>
  <c r="E35" i="9"/>
  <c r="E37" i="9"/>
  <c r="F45" i="9"/>
  <c r="G45" i="9"/>
  <c r="H45" i="9"/>
  <c r="I45" i="9"/>
  <c r="J45" i="9"/>
  <c r="K45" i="9"/>
  <c r="G46" i="9"/>
  <c r="H46" i="9"/>
  <c r="I46" i="9"/>
  <c r="J46" i="9"/>
  <c r="K46" i="9"/>
  <c r="E46" i="9"/>
  <c r="K37" i="9"/>
  <c r="G37" i="9"/>
  <c r="H37" i="9"/>
  <c r="I37" i="9"/>
  <c r="J37" i="9"/>
  <c r="L48" i="9" l="1"/>
  <c r="L47" i="9"/>
  <c r="AC34" i="9"/>
  <c r="AB34" i="9"/>
  <c r="AA34" i="9"/>
  <c r="Z34" i="9"/>
  <c r="Y34" i="9"/>
  <c r="X34" i="9"/>
  <c r="W34" i="9"/>
  <c r="P34" i="9"/>
  <c r="AC33" i="9"/>
  <c r="AB33" i="9"/>
  <c r="AA33" i="9"/>
  <c r="Z33" i="9"/>
  <c r="Y33" i="9"/>
  <c r="X33" i="9"/>
  <c r="W33" i="9"/>
  <c r="AC32" i="9"/>
  <c r="AB32" i="9"/>
  <c r="AA32" i="9"/>
  <c r="Z32" i="9"/>
  <c r="Y32" i="9"/>
  <c r="X32" i="9"/>
  <c r="W32" i="9"/>
  <c r="AC31" i="9"/>
  <c r="AB31" i="9"/>
  <c r="AA31" i="9"/>
  <c r="Z31" i="9"/>
  <c r="Y31" i="9"/>
  <c r="X31" i="9"/>
  <c r="W31" i="9"/>
  <c r="AC30" i="9"/>
  <c r="AB30" i="9"/>
  <c r="AA30" i="9"/>
  <c r="Z30" i="9"/>
  <c r="Y30" i="9"/>
  <c r="X30" i="9"/>
  <c r="W30" i="9"/>
  <c r="AC29" i="9"/>
  <c r="AB29" i="9"/>
  <c r="AA29" i="9"/>
  <c r="Z29" i="9"/>
  <c r="Y29" i="9"/>
  <c r="X29" i="9"/>
  <c r="W29" i="9"/>
  <c r="L29" i="9"/>
  <c r="AC28" i="9"/>
  <c r="AB28" i="9"/>
  <c r="AA28" i="9"/>
  <c r="Z28" i="9"/>
  <c r="Y28" i="9"/>
  <c r="W28" i="9"/>
  <c r="AC27" i="9"/>
  <c r="AB27" i="9"/>
  <c r="AA27" i="9"/>
  <c r="Z27" i="9"/>
  <c r="Y27" i="9"/>
  <c r="X27" i="9"/>
  <c r="W27" i="9"/>
  <c r="P27" i="9"/>
  <c r="AC26" i="9"/>
  <c r="AB26" i="9"/>
  <c r="AA26" i="9"/>
  <c r="Z26" i="9"/>
  <c r="Y26" i="9"/>
  <c r="X26" i="9"/>
  <c r="W26" i="9"/>
  <c r="L26" i="9"/>
  <c r="AC25" i="9"/>
  <c r="AB25" i="9"/>
  <c r="AA25" i="9"/>
  <c r="Z25" i="9"/>
  <c r="Y25" i="9"/>
  <c r="X25" i="9"/>
  <c r="W25" i="9"/>
  <c r="L25" i="9"/>
  <c r="AC24" i="9"/>
  <c r="AB24" i="9"/>
  <c r="AA24" i="9"/>
  <c r="Z24" i="9"/>
  <c r="Y24" i="9"/>
  <c r="X24" i="9"/>
  <c r="W24" i="9"/>
  <c r="AC23" i="9"/>
  <c r="AB23" i="9"/>
  <c r="AA23" i="9"/>
  <c r="Z23" i="9"/>
  <c r="Y23" i="9"/>
  <c r="X23" i="9"/>
  <c r="W23" i="9"/>
  <c r="AC22" i="9"/>
  <c r="AB22" i="9"/>
  <c r="AA22" i="9"/>
  <c r="Z22" i="9"/>
  <c r="Y22" i="9"/>
  <c r="X22" i="9"/>
  <c r="W22" i="9"/>
  <c r="L22" i="9"/>
  <c r="AC21" i="9"/>
  <c r="AB21" i="9"/>
  <c r="AA21" i="9"/>
  <c r="Z21" i="9"/>
  <c r="Y21" i="9"/>
  <c r="X21" i="9"/>
  <c r="N55" i="9" l="1"/>
  <c r="L49" i="9"/>
  <c r="L53" i="9" l="1"/>
</calcChain>
</file>

<file path=xl/sharedStrings.xml><?xml version="1.0" encoding="utf-8"?>
<sst xmlns="http://schemas.openxmlformats.org/spreadsheetml/2006/main" count="173" uniqueCount="68">
  <si>
    <t>LCD32</t>
  </si>
  <si>
    <t>LCD42</t>
  </si>
  <si>
    <t>ODM1</t>
  </si>
  <si>
    <t>ODM2</t>
  </si>
  <si>
    <t>ODM3</t>
  </si>
  <si>
    <t>ODM4</t>
  </si>
  <si>
    <t>ODM5</t>
  </si>
  <si>
    <t>ODM6</t>
  </si>
  <si>
    <t>ODM7</t>
  </si>
  <si>
    <t>&gt;=</t>
  </si>
  <si>
    <t>&lt;=</t>
  </si>
  <si>
    <t xml:space="preserve">Air </t>
  </si>
  <si>
    <t xml:space="preserve">Express </t>
  </si>
  <si>
    <t xml:space="preserve">Road  </t>
  </si>
  <si>
    <t xml:space="preserve">Road  LTL </t>
  </si>
  <si>
    <t xml:space="preserve">Rail </t>
  </si>
  <si>
    <t xml:space="preserve">Water </t>
  </si>
  <si>
    <t xml:space="preserve">Product - OEM </t>
  </si>
  <si>
    <t xml:space="preserve">Distance to DC in kms </t>
  </si>
  <si>
    <t xml:space="preserve">LCD 42" ODM1 </t>
  </si>
  <si>
    <t xml:space="preserve">LCD 42" ODM2 </t>
  </si>
  <si>
    <t xml:space="preserve">LCD 42" ODM3 </t>
  </si>
  <si>
    <t xml:space="preserve">LCD 42" ODM4 </t>
  </si>
  <si>
    <t xml:space="preserve">LCD 42" ODM5 </t>
  </si>
  <si>
    <t xml:space="preserve">LCD 42" ODM6 </t>
  </si>
  <si>
    <t xml:space="preserve">LCD 42" ODM7 </t>
  </si>
  <si>
    <t xml:space="preserve">LCD 32" ODM1 </t>
  </si>
  <si>
    <t xml:space="preserve">LCD 32" ODM2 </t>
  </si>
  <si>
    <t xml:space="preserve">Unit Production Cost </t>
  </si>
  <si>
    <t xml:space="preserve">Road-Network </t>
  </si>
  <si>
    <t>Production cost</t>
  </si>
  <si>
    <t>=</t>
  </si>
  <si>
    <t>Shipping</t>
  </si>
  <si>
    <t>Transportation constraint</t>
  </si>
  <si>
    <t>Demand Constraints</t>
  </si>
  <si>
    <t>Unused capacity constraint</t>
  </si>
  <si>
    <t>Distance in kms</t>
  </si>
  <si>
    <t>Total co2 emissions</t>
  </si>
  <si>
    <t>Production cost per unit</t>
  </si>
  <si>
    <t>Total shipping cost</t>
  </si>
  <si>
    <t>Total cost</t>
  </si>
  <si>
    <t>Total</t>
  </si>
  <si>
    <t>Total production cost</t>
  </si>
  <si>
    <t>Mteric ton</t>
  </si>
  <si>
    <t>CO2 emission</t>
  </si>
  <si>
    <t>Minimum production LCD42</t>
  </si>
  <si>
    <t>Maximum  production LCD42</t>
  </si>
  <si>
    <t>Prduction units</t>
  </si>
  <si>
    <t>Answers</t>
  </si>
  <si>
    <t>Meric tons shipped</t>
  </si>
  <si>
    <t>CO2 Emissions in Kg</t>
  </si>
  <si>
    <t>Q1</t>
  </si>
  <si>
    <t>Q2.</t>
  </si>
  <si>
    <t>Q3</t>
  </si>
  <si>
    <t>Q4</t>
  </si>
  <si>
    <t>Q5.</t>
  </si>
  <si>
    <t>Q6</t>
  </si>
  <si>
    <t>Q7.</t>
  </si>
  <si>
    <t>Q8.</t>
  </si>
  <si>
    <t>Q9</t>
  </si>
  <si>
    <t>Q10</t>
  </si>
  <si>
    <t>Q11</t>
  </si>
  <si>
    <t>Q12</t>
  </si>
  <si>
    <t>Q13</t>
  </si>
  <si>
    <t>Q14</t>
  </si>
  <si>
    <t>Q15</t>
  </si>
  <si>
    <t>Vighnesh's Answers</t>
  </si>
  <si>
    <t>Whether ODM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</si>
</sst>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¥-804]#,##0.00"/>
    <numFmt numFmtId="165" formatCode="[$¥-804]#,##0.0000"/>
    <numFmt numFmtId="166" formatCode="[$¥-804]#,##0.000"/>
    <numFmt numFmtId="167" formatCode="0.0000"/>
    <numFmt numFmtId="168" formatCode="0.000"/>
    <numFmt numFmtId="169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164" fontId="0" fillId="2" borderId="0" xfId="0" applyNumberFormat="1" applyFill="1"/>
    <xf numFmtId="164" fontId="0" fillId="0" borderId="0" xfId="0" applyNumberFormat="1" applyAlignment="1">
      <alignment vertical="center" wrapText="1"/>
    </xf>
    <xf numFmtId="0" fontId="0" fillId="5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6" borderId="0" xfId="0" applyFill="1"/>
    <xf numFmtId="164" fontId="0" fillId="0" borderId="0" xfId="0" applyNumberFormat="1"/>
    <xf numFmtId="0" fontId="0" fillId="9" borderId="0" xfId="0" applyFill="1"/>
    <xf numFmtId="164" fontId="0" fillId="9" borderId="0" xfId="0" applyNumberFormat="1" applyFill="1" applyAlignment="1">
      <alignment vertical="center" wrapText="1"/>
    </xf>
    <xf numFmtId="164" fontId="0" fillId="10" borderId="0" xfId="0" applyNumberFormat="1" applyFill="1"/>
    <xf numFmtId="164" fontId="0" fillId="11" borderId="0" xfId="0" applyNumberFormat="1" applyFill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164" fontId="0" fillId="8" borderId="0" xfId="0" applyNumberFormat="1" applyFill="1"/>
    <xf numFmtId="164" fontId="0" fillId="10" borderId="0" xfId="0" applyNumberFormat="1" applyFill="1" applyAlignment="1">
      <alignment vertical="center" wrapText="1"/>
    </xf>
    <xf numFmtId="0" fontId="0" fillId="0" borderId="0" xfId="0" applyAlignment="1">
      <alignment horizontal="center" vertical="center" indent="1"/>
    </xf>
    <xf numFmtId="2" fontId="0" fillId="2" borderId="0" xfId="0" applyNumberFormat="1" applyFill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12" borderId="0" xfId="0" applyFill="1"/>
    <xf numFmtId="0" fontId="2" fillId="13" borderId="1" xfId="0" applyFont="1" applyFill="1" applyBorder="1"/>
    <xf numFmtId="166" fontId="2" fillId="13" borderId="1" xfId="0" applyNumberFormat="1" applyFont="1" applyFill="1" applyBorder="1"/>
    <xf numFmtId="165" fontId="2" fillId="13" borderId="1" xfId="0" applyNumberFormat="1" applyFont="1" applyFill="1" applyBorder="1"/>
    <xf numFmtId="2" fontId="2" fillId="13" borderId="1" xfId="0" applyNumberFormat="1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A074896-8DEC-45A4-89B6-AE128AA834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210345</xdr:colOff>
      <xdr:row>43</xdr:row>
      <xdr:rowOff>161089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AD611B-7143-4BF4-68A0-7C5F578A9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696745" cy="76591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448503</xdr:colOff>
      <xdr:row>38</xdr:row>
      <xdr:rowOff>103803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18C2BC-6262-A6F5-123E-0E13392A2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65760"/>
          <a:ext cx="5934903" cy="668748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33</xdr:col>
      <xdr:colOff>229653</xdr:colOff>
      <xdr:row>32</xdr:row>
      <xdr:rowOff>153187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AAC842-900A-DF67-0676-0416D2B98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0" y="365760"/>
          <a:ext cx="7544853" cy="563958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46</xdr:col>
      <xdr:colOff>48653</xdr:colOff>
      <xdr:row>28</xdr:row>
      <xdr:rowOff>103548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FD54A0-FDEE-9920-838B-F40D6C04F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26400" y="365760"/>
          <a:ext cx="7363853" cy="4858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4611-4E8E-43BD-948E-0CAB44A2D09D}">
  <dimension ref="A1"/>
  <sheetViews>
    <sheetView topLeftCell="I1" zoomScale="70" zoomScaleNormal="70" workbookViewId="0">
      <selection activeCell="AH10" sqref="AH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CCED-F641-414C-8CD5-0FC97BA89C39}">
  <dimension ref="B2:AC82"/>
  <sheetViews>
    <sheetView tabSelected="1" topLeftCell="A40" zoomScale="92" workbookViewId="0">
      <selection activeCell="N53" sqref="N53"/>
    </sheetView>
  </sheetViews>
  <sheetFormatPr defaultRowHeight="14.4" x14ac:dyDescent="0.3"/>
  <cols>
    <col min="2" max="2" width="13.6640625" bestFit="1" customWidth="1"/>
    <col min="3" max="3" width="23" bestFit="1" customWidth="1"/>
    <col min="4" max="4" width="20.109375" bestFit="1" customWidth="1"/>
    <col min="5" max="8" width="12" bestFit="1" customWidth="1"/>
    <col min="9" max="9" width="12.88671875" bestFit="1" customWidth="1"/>
    <col min="10" max="11" width="12" bestFit="1" customWidth="1"/>
    <col min="12" max="12" width="17.44140625" bestFit="1" customWidth="1"/>
    <col min="13" max="13" width="5.88671875" customWidth="1"/>
    <col min="14" max="14" width="17.109375" bestFit="1" customWidth="1"/>
    <col min="15" max="15" width="17.44140625" bestFit="1" customWidth="1"/>
    <col min="16" max="16" width="12" bestFit="1" customWidth="1"/>
    <col min="17" max="17" width="4.44140625" customWidth="1"/>
    <col min="18" max="19" width="7.77734375" customWidth="1"/>
    <col min="20" max="20" width="16.109375" style="8" customWidth="1"/>
    <col min="21" max="21" width="19.33203125" bestFit="1" customWidth="1"/>
    <col min="22" max="22" width="13.6640625" bestFit="1" customWidth="1"/>
    <col min="23" max="29" width="12" bestFit="1" customWidth="1"/>
  </cols>
  <sheetData>
    <row r="2" spans="3:11" x14ac:dyDescent="0.3">
      <c r="E2" s="40" t="s">
        <v>2</v>
      </c>
      <c r="F2" s="40" t="s">
        <v>3</v>
      </c>
      <c r="G2" s="40" t="s">
        <v>4</v>
      </c>
      <c r="H2" s="40" t="s">
        <v>5</v>
      </c>
      <c r="I2" s="40" t="s">
        <v>6</v>
      </c>
      <c r="J2" s="40" t="s">
        <v>7</v>
      </c>
      <c r="K2" s="40" t="s">
        <v>8</v>
      </c>
    </row>
    <row r="3" spans="3:11" x14ac:dyDescent="0.3">
      <c r="C3" s="41" t="s">
        <v>1</v>
      </c>
      <c r="D3" s="1" t="s">
        <v>11</v>
      </c>
      <c r="E3" s="4">
        <v>64400</v>
      </c>
      <c r="F3" s="4">
        <v>115920</v>
      </c>
      <c r="G3" s="4">
        <v>103040</v>
      </c>
      <c r="H3" s="4">
        <v>64400</v>
      </c>
      <c r="I3" s="4"/>
      <c r="J3" s="4">
        <v>135240</v>
      </c>
      <c r="K3" s="4">
        <v>103040</v>
      </c>
    </row>
    <row r="4" spans="3:11" x14ac:dyDescent="0.3">
      <c r="C4" s="41"/>
      <c r="D4" s="1" t="s">
        <v>12</v>
      </c>
      <c r="E4" s="4">
        <v>70840</v>
      </c>
      <c r="F4" s="4">
        <v>127512</v>
      </c>
      <c r="G4" s="4">
        <v>113344</v>
      </c>
      <c r="H4" s="4">
        <v>70840</v>
      </c>
      <c r="I4" s="4"/>
      <c r="J4" s="4">
        <v>148120</v>
      </c>
      <c r="K4" s="4">
        <v>112700</v>
      </c>
    </row>
    <row r="5" spans="3:11" x14ac:dyDescent="0.3">
      <c r="C5" s="41"/>
      <c r="D5" s="1" t="s">
        <v>13</v>
      </c>
      <c r="E5" s="4">
        <v>6182.4</v>
      </c>
      <c r="F5" s="4">
        <v>7084</v>
      </c>
      <c r="G5" s="4">
        <v>7084</v>
      </c>
      <c r="H5" s="4">
        <v>6182.4</v>
      </c>
      <c r="I5" s="4">
        <v>9660</v>
      </c>
      <c r="J5" s="4"/>
      <c r="K5" s="4">
        <v>7084</v>
      </c>
    </row>
    <row r="6" spans="3:11" x14ac:dyDescent="0.3">
      <c r="C6" s="41"/>
      <c r="D6" s="1" t="s">
        <v>14</v>
      </c>
      <c r="E6" s="4">
        <v>5216.3999999999996</v>
      </c>
      <c r="F6" s="4">
        <v>5796</v>
      </c>
      <c r="G6" s="4">
        <v>5796</v>
      </c>
      <c r="H6" s="4">
        <v>5280.8</v>
      </c>
      <c r="I6" s="4">
        <v>9016</v>
      </c>
      <c r="J6" s="4"/>
      <c r="K6" s="4">
        <v>5796</v>
      </c>
    </row>
    <row r="7" spans="3:11" x14ac:dyDescent="0.3">
      <c r="C7" s="41"/>
      <c r="D7" s="1" t="s">
        <v>29</v>
      </c>
      <c r="E7" s="4">
        <v>4830</v>
      </c>
      <c r="F7" s="4">
        <v>5667.2</v>
      </c>
      <c r="G7" s="4">
        <v>5667.2</v>
      </c>
      <c r="H7" s="4">
        <v>5216.3999999999996</v>
      </c>
      <c r="I7" s="4">
        <v>8694</v>
      </c>
      <c r="J7" s="4"/>
      <c r="K7" s="4">
        <v>5538.4</v>
      </c>
    </row>
    <row r="8" spans="3:11" x14ac:dyDescent="0.3">
      <c r="C8" s="41"/>
      <c r="D8" s="1" t="s">
        <v>15</v>
      </c>
      <c r="E8" s="4">
        <v>4250.3999999999996</v>
      </c>
      <c r="F8" s="4">
        <v>5796</v>
      </c>
      <c r="G8" s="4">
        <v>5796</v>
      </c>
      <c r="H8" s="4">
        <v>4250.3999999999996</v>
      </c>
      <c r="I8" s="4"/>
      <c r="J8" s="4"/>
      <c r="K8" s="4">
        <v>5860.4</v>
      </c>
    </row>
    <row r="9" spans="3:11" x14ac:dyDescent="0.3">
      <c r="C9" s="41"/>
      <c r="D9" s="1" t="s">
        <v>16</v>
      </c>
      <c r="E9" s="4">
        <v>3091.2</v>
      </c>
      <c r="F9" s="4">
        <v>2704.8</v>
      </c>
      <c r="G9" s="4">
        <v>3284.4</v>
      </c>
      <c r="H9" s="4">
        <v>3091.2</v>
      </c>
      <c r="I9" s="4"/>
      <c r="J9" s="4">
        <v>3413.2</v>
      </c>
      <c r="K9" s="4">
        <v>2769.2</v>
      </c>
    </row>
    <row r="10" spans="3:11" x14ac:dyDescent="0.3">
      <c r="C10" s="41" t="s">
        <v>0</v>
      </c>
      <c r="D10" s="1" t="s">
        <v>11</v>
      </c>
      <c r="E10" s="4">
        <v>64400</v>
      </c>
      <c r="F10" s="4">
        <v>115920</v>
      </c>
      <c r="G10" s="7"/>
      <c r="H10" s="7"/>
      <c r="I10" s="7"/>
      <c r="J10" s="7"/>
      <c r="K10" s="7"/>
    </row>
    <row r="11" spans="3:11" x14ac:dyDescent="0.3">
      <c r="C11" s="41"/>
      <c r="D11" s="1" t="s">
        <v>12</v>
      </c>
      <c r="E11" s="4">
        <v>70840</v>
      </c>
      <c r="F11" s="4">
        <v>127512</v>
      </c>
      <c r="G11" s="7"/>
      <c r="H11" s="7"/>
      <c r="I11" s="7"/>
      <c r="J11" s="7"/>
      <c r="K11" s="7"/>
    </row>
    <row r="12" spans="3:11" x14ac:dyDescent="0.3">
      <c r="C12" s="41"/>
      <c r="D12" s="1" t="s">
        <v>13</v>
      </c>
      <c r="E12" s="4">
        <v>6182.4</v>
      </c>
      <c r="F12" s="4">
        <v>7084</v>
      </c>
      <c r="G12" s="7"/>
      <c r="H12" s="7"/>
      <c r="I12" s="7"/>
      <c r="J12" s="7"/>
      <c r="K12" s="7"/>
    </row>
    <row r="13" spans="3:11" x14ac:dyDescent="0.3">
      <c r="C13" s="41"/>
      <c r="D13" s="1" t="s">
        <v>14</v>
      </c>
      <c r="E13" s="4">
        <v>5216.3999999999996</v>
      </c>
      <c r="F13" s="4">
        <v>5796</v>
      </c>
      <c r="G13" s="7"/>
      <c r="H13" s="7"/>
      <c r="I13" s="7"/>
      <c r="J13" s="7"/>
      <c r="K13" s="7"/>
    </row>
    <row r="14" spans="3:11" x14ac:dyDescent="0.3">
      <c r="C14" s="41"/>
      <c r="D14" s="1" t="s">
        <v>29</v>
      </c>
      <c r="E14" s="4">
        <v>4830</v>
      </c>
      <c r="F14" s="4">
        <v>5667.2</v>
      </c>
      <c r="G14" s="7"/>
      <c r="H14" s="7"/>
      <c r="I14" s="7"/>
      <c r="J14" s="7"/>
      <c r="K14" s="7"/>
    </row>
    <row r="15" spans="3:11" x14ac:dyDescent="0.3">
      <c r="C15" s="41"/>
      <c r="D15" s="1" t="s">
        <v>15</v>
      </c>
      <c r="E15" s="4">
        <v>4250.3999999999996</v>
      </c>
      <c r="F15" s="4">
        <v>5796</v>
      </c>
      <c r="G15" s="7"/>
      <c r="H15" s="7"/>
      <c r="I15" s="7"/>
      <c r="J15" s="7"/>
      <c r="K15" s="7"/>
    </row>
    <row r="16" spans="3:11" x14ac:dyDescent="0.3">
      <c r="C16" s="41"/>
      <c r="D16" s="1" t="s">
        <v>16</v>
      </c>
      <c r="E16" s="4">
        <v>3091.2</v>
      </c>
      <c r="F16" s="4">
        <v>2704.8</v>
      </c>
      <c r="G16" s="7"/>
      <c r="H16" s="7"/>
      <c r="I16" s="7"/>
      <c r="J16" s="7"/>
      <c r="K16" s="7"/>
    </row>
    <row r="18" spans="2:29" x14ac:dyDescent="0.3">
      <c r="U18" s="31" t="s">
        <v>50</v>
      </c>
      <c r="V18" s="31"/>
      <c r="W18" s="31"/>
      <c r="X18" s="31"/>
      <c r="Y18" s="31"/>
      <c r="Z18" s="31"/>
      <c r="AA18" s="31"/>
      <c r="AB18" s="31"/>
      <c r="AC18" s="31"/>
    </row>
    <row r="19" spans="2:29" x14ac:dyDescent="0.3">
      <c r="E19" s="40" t="s">
        <v>2</v>
      </c>
      <c r="F19" s="40" t="s">
        <v>3</v>
      </c>
      <c r="G19" s="40" t="s">
        <v>4</v>
      </c>
      <c r="H19" s="40" t="s">
        <v>5</v>
      </c>
      <c r="I19" s="40" t="s">
        <v>6</v>
      </c>
      <c r="J19" s="40" t="s">
        <v>7</v>
      </c>
      <c r="K19" s="40" t="s">
        <v>8</v>
      </c>
      <c r="W19" s="32" t="s">
        <v>36</v>
      </c>
      <c r="X19" s="32"/>
      <c r="Y19" s="32"/>
      <c r="Z19" s="32"/>
      <c r="AA19" s="32"/>
      <c r="AB19" s="32"/>
      <c r="AC19" s="32"/>
    </row>
    <row r="20" spans="2:29" x14ac:dyDescent="0.3">
      <c r="D20" s="40" t="s">
        <v>67</v>
      </c>
      <c r="E20" s="15">
        <v>0</v>
      </c>
      <c r="F20" s="15">
        <v>1</v>
      </c>
      <c r="G20" s="15">
        <v>0</v>
      </c>
      <c r="H20" s="15">
        <v>0</v>
      </c>
      <c r="I20" s="15">
        <v>1</v>
      </c>
      <c r="J20" s="15">
        <v>0</v>
      </c>
      <c r="K20" s="15">
        <v>1</v>
      </c>
      <c r="L20" s="38" t="s">
        <v>33</v>
      </c>
      <c r="M20" s="38"/>
      <c r="N20" s="38"/>
      <c r="P20" s="38" t="s">
        <v>34</v>
      </c>
      <c r="Q20" s="38"/>
      <c r="R20" s="38"/>
      <c r="U20" t="s">
        <v>43</v>
      </c>
      <c r="V20" t="s">
        <v>44</v>
      </c>
      <c r="W20" s="2">
        <v>2508</v>
      </c>
      <c r="X20" s="2">
        <v>1553</v>
      </c>
      <c r="Y20" s="2">
        <v>1380</v>
      </c>
      <c r="Z20" s="2">
        <v>2150</v>
      </c>
      <c r="AA20" s="2">
        <v>30</v>
      </c>
      <c r="AB20" s="2">
        <v>690</v>
      </c>
      <c r="AC20" s="2">
        <v>686</v>
      </c>
    </row>
    <row r="21" spans="2:29" x14ac:dyDescent="0.3">
      <c r="B21" s="41" t="s">
        <v>32</v>
      </c>
      <c r="C21" s="41" t="s">
        <v>1</v>
      </c>
      <c r="D21" s="1" t="s">
        <v>11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46000</v>
      </c>
      <c r="L21" s="3">
        <v>0</v>
      </c>
      <c r="M21" s="3"/>
      <c r="N21" s="3">
        <v>0</v>
      </c>
      <c r="P21" s="3"/>
      <c r="Q21" s="3"/>
      <c r="R21" s="3"/>
      <c r="T21" s="1" t="s">
        <v>11</v>
      </c>
      <c r="U21" s="19">
        <v>2.1999999999999999E-2</v>
      </c>
      <c r="V21">
        <v>1.44</v>
      </c>
      <c r="W21" s="7">
        <f>E21*U21*V21*$W$20</f>
        <v>0</v>
      </c>
      <c r="X21" s="7">
        <f t="shared" ref="X21:X34" si="0">F21*U21*V21*$X$20</f>
        <v>0</v>
      </c>
      <c r="Y21" s="7">
        <f t="shared" ref="Y21:Y34" si="1">G21*U21*V21*$Y$20</f>
        <v>0</v>
      </c>
      <c r="Z21" s="7">
        <f t="shared" ref="Z21:Z34" si="2">H21*U21*V21*$Z$20</f>
        <v>0</v>
      </c>
      <c r="AA21" s="7">
        <f t="shared" ref="AA21:AA34" si="3">I21*U21*V21*$AA$20</f>
        <v>0</v>
      </c>
      <c r="AB21" s="7">
        <f t="shared" ref="AB21:AB34" si="4">J21*U21*V21*$AB$20</f>
        <v>0</v>
      </c>
      <c r="AC21" s="7">
        <f t="shared" ref="AC21:AC34" si="5">K21*U21*V21*$AC$20</f>
        <v>999694.07999999984</v>
      </c>
    </row>
    <row r="22" spans="2:29" ht="14.4" customHeight="1" x14ac:dyDescent="0.3">
      <c r="B22" s="41"/>
      <c r="C22" s="41"/>
      <c r="D22" s="1" t="s">
        <v>12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3">
        <f>SUM(E21:K22)</f>
        <v>46000</v>
      </c>
      <c r="M22" s="3" t="s">
        <v>9</v>
      </c>
      <c r="N22" s="3">
        <v>46000</v>
      </c>
      <c r="P22" s="3"/>
      <c r="Q22" s="3"/>
      <c r="R22" s="3"/>
      <c r="T22" s="1" t="s">
        <v>12</v>
      </c>
      <c r="U22" s="19">
        <v>2.1999999999999999E-2</v>
      </c>
      <c r="V22">
        <v>1.44</v>
      </c>
      <c r="W22" s="7">
        <f t="shared" ref="W22:W34" si="6">E22*U22*V22*$W$20</f>
        <v>0</v>
      </c>
      <c r="X22" s="7">
        <f t="shared" si="0"/>
        <v>0</v>
      </c>
      <c r="Y22" s="7">
        <f t="shared" si="1"/>
        <v>0</v>
      </c>
      <c r="Z22" s="7">
        <f t="shared" si="2"/>
        <v>0</v>
      </c>
      <c r="AA22" s="7">
        <f t="shared" si="3"/>
        <v>0</v>
      </c>
      <c r="AB22" s="7">
        <f t="shared" si="4"/>
        <v>0</v>
      </c>
      <c r="AC22" s="7">
        <f t="shared" si="5"/>
        <v>0</v>
      </c>
    </row>
    <row r="23" spans="2:29" x14ac:dyDescent="0.3">
      <c r="B23" s="41"/>
      <c r="C23" s="41"/>
      <c r="D23" s="1" t="s">
        <v>13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9">
        <v>0</v>
      </c>
      <c r="M23" s="9"/>
      <c r="N23" s="9">
        <v>0</v>
      </c>
      <c r="P23" s="3"/>
      <c r="Q23" s="3"/>
      <c r="R23" s="3"/>
      <c r="T23" s="1" t="s">
        <v>13</v>
      </c>
      <c r="U23" s="19">
        <v>2.1999999999999999E-2</v>
      </c>
      <c r="V23">
        <v>6.13E-2</v>
      </c>
      <c r="W23" s="7">
        <f t="shared" si="6"/>
        <v>0</v>
      </c>
      <c r="X23" s="7">
        <f t="shared" si="0"/>
        <v>0</v>
      </c>
      <c r="Y23" s="7">
        <f t="shared" si="1"/>
        <v>0</v>
      </c>
      <c r="Z23" s="7">
        <f t="shared" si="2"/>
        <v>0</v>
      </c>
      <c r="AA23" s="7">
        <f t="shared" si="3"/>
        <v>0</v>
      </c>
      <c r="AB23" s="7">
        <f t="shared" si="4"/>
        <v>0</v>
      </c>
      <c r="AC23" s="7">
        <f t="shared" si="5"/>
        <v>0</v>
      </c>
    </row>
    <row r="24" spans="2:29" x14ac:dyDescent="0.3">
      <c r="B24" s="41"/>
      <c r="C24" s="41"/>
      <c r="D24" s="1" t="s">
        <v>14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9">
        <v>0</v>
      </c>
      <c r="M24" s="9"/>
      <c r="N24" s="9">
        <v>0</v>
      </c>
      <c r="P24" s="3"/>
      <c r="Q24" s="3"/>
      <c r="R24" s="3"/>
      <c r="T24" s="1" t="s">
        <v>14</v>
      </c>
      <c r="U24" s="19">
        <v>2.1999999999999999E-2</v>
      </c>
      <c r="V24">
        <v>6.13E-2</v>
      </c>
      <c r="W24" s="7">
        <f t="shared" si="6"/>
        <v>0</v>
      </c>
      <c r="X24" s="7">
        <f t="shared" si="0"/>
        <v>0</v>
      </c>
      <c r="Y24" s="7">
        <f t="shared" si="1"/>
        <v>0</v>
      </c>
      <c r="Z24" s="7">
        <f t="shared" si="2"/>
        <v>0</v>
      </c>
      <c r="AA24" s="7">
        <f t="shared" si="3"/>
        <v>0</v>
      </c>
      <c r="AB24" s="7">
        <f t="shared" si="4"/>
        <v>0</v>
      </c>
      <c r="AC24" s="7">
        <f t="shared" si="5"/>
        <v>0</v>
      </c>
    </row>
    <row r="25" spans="2:29" x14ac:dyDescent="0.3">
      <c r="B25" s="41"/>
      <c r="C25" s="41"/>
      <c r="D25" s="1" t="s">
        <v>29</v>
      </c>
      <c r="E25" s="16">
        <v>0</v>
      </c>
      <c r="F25" s="16">
        <v>0</v>
      </c>
      <c r="G25" s="16">
        <v>0</v>
      </c>
      <c r="H25" s="16">
        <v>0</v>
      </c>
      <c r="I25" s="16">
        <v>600000</v>
      </c>
      <c r="J25" s="16">
        <v>0</v>
      </c>
      <c r="K25" s="16">
        <v>0</v>
      </c>
      <c r="L25" s="9">
        <f>SUM(E23:K25)</f>
        <v>600000</v>
      </c>
      <c r="M25" s="9" t="s">
        <v>9</v>
      </c>
      <c r="N25" s="9">
        <v>92000</v>
      </c>
      <c r="P25" s="3"/>
      <c r="Q25" s="3"/>
      <c r="R25" s="3"/>
      <c r="T25" s="1" t="s">
        <v>29</v>
      </c>
      <c r="U25" s="19">
        <v>2.1999999999999999E-2</v>
      </c>
      <c r="V25">
        <v>6.13E-2</v>
      </c>
      <c r="W25" s="7">
        <f t="shared" si="6"/>
        <v>0</v>
      </c>
      <c r="X25" s="7">
        <f t="shared" si="0"/>
        <v>0</v>
      </c>
      <c r="Y25" s="7">
        <f t="shared" si="1"/>
        <v>0</v>
      </c>
      <c r="Z25" s="7">
        <f t="shared" si="2"/>
        <v>0</v>
      </c>
      <c r="AA25" s="7">
        <f t="shared" si="3"/>
        <v>24274.799999999999</v>
      </c>
      <c r="AB25" s="7">
        <f t="shared" si="4"/>
        <v>0</v>
      </c>
      <c r="AC25" s="7">
        <f t="shared" si="5"/>
        <v>0</v>
      </c>
    </row>
    <row r="26" spans="2:29" x14ac:dyDescent="0.3">
      <c r="B26" s="41"/>
      <c r="C26" s="41"/>
      <c r="D26" s="1" t="s">
        <v>15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138000</v>
      </c>
      <c r="L26" s="3">
        <f>SUM(E26:K26)</f>
        <v>138000</v>
      </c>
      <c r="M26" s="3" t="s">
        <v>9</v>
      </c>
      <c r="N26" s="3">
        <v>138000</v>
      </c>
      <c r="P26" s="3"/>
      <c r="Q26" s="3"/>
      <c r="R26" s="3"/>
      <c r="T26" s="1" t="s">
        <v>15</v>
      </c>
      <c r="U26" s="19">
        <v>2.1999999999999999E-2</v>
      </c>
      <c r="V26">
        <v>2.8500000000000001E-2</v>
      </c>
      <c r="W26" s="7">
        <f t="shared" si="6"/>
        <v>0</v>
      </c>
      <c r="X26" s="7">
        <f t="shared" si="0"/>
        <v>0</v>
      </c>
      <c r="Y26" s="7">
        <f t="shared" si="1"/>
        <v>0</v>
      </c>
      <c r="Z26" s="7">
        <f t="shared" si="2"/>
        <v>0</v>
      </c>
      <c r="AA26" s="7">
        <f t="shared" si="3"/>
        <v>0</v>
      </c>
      <c r="AB26" s="7">
        <f t="shared" si="4"/>
        <v>0</v>
      </c>
      <c r="AC26" s="7">
        <f t="shared" si="5"/>
        <v>59356.835999999996</v>
      </c>
    </row>
    <row r="27" spans="2:29" x14ac:dyDescent="0.3">
      <c r="B27" s="41"/>
      <c r="C27" s="41"/>
      <c r="D27" s="1" t="s">
        <v>16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136000</v>
      </c>
      <c r="L27">
        <v>0</v>
      </c>
      <c r="N27">
        <v>0</v>
      </c>
      <c r="P27" s="3">
        <f>SUM(E21:K27)</f>
        <v>920000</v>
      </c>
      <c r="Q27" s="3" t="s">
        <v>31</v>
      </c>
      <c r="R27" s="3">
        <v>920000</v>
      </c>
      <c r="T27" s="1" t="s">
        <v>16</v>
      </c>
      <c r="U27" s="19">
        <v>2.1999999999999999E-2</v>
      </c>
      <c r="V27">
        <v>7.0000000000000001E-3</v>
      </c>
      <c r="W27" s="7">
        <f t="shared" si="6"/>
        <v>0</v>
      </c>
      <c r="X27" s="7">
        <f t="shared" si="0"/>
        <v>0</v>
      </c>
      <c r="Y27" s="7">
        <f t="shared" si="1"/>
        <v>0</v>
      </c>
      <c r="Z27" s="7">
        <f t="shared" si="2"/>
        <v>0</v>
      </c>
      <c r="AA27" s="7">
        <f t="shared" si="3"/>
        <v>0</v>
      </c>
      <c r="AB27" s="7">
        <f t="shared" si="4"/>
        <v>0</v>
      </c>
      <c r="AC27" s="7">
        <f t="shared" si="5"/>
        <v>14367.583999999999</v>
      </c>
    </row>
    <row r="28" spans="2:29" x14ac:dyDescent="0.3">
      <c r="B28" s="41"/>
      <c r="C28" s="41" t="s">
        <v>0</v>
      </c>
      <c r="D28" s="1" t="s">
        <v>11</v>
      </c>
      <c r="E28" s="16">
        <v>0</v>
      </c>
      <c r="F28" s="16">
        <v>53000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3">
        <v>0</v>
      </c>
      <c r="M28" s="3"/>
      <c r="N28" s="3">
        <v>0</v>
      </c>
      <c r="P28" s="9">
        <v>0</v>
      </c>
      <c r="Q28" s="9"/>
      <c r="R28" s="9">
        <v>0</v>
      </c>
      <c r="T28" s="1" t="s">
        <v>11</v>
      </c>
      <c r="U28" s="19">
        <v>1.6500000000000001E-2</v>
      </c>
      <c r="V28">
        <v>1.44</v>
      </c>
      <c r="W28" s="7">
        <f t="shared" si="6"/>
        <v>0</v>
      </c>
      <c r="X28" s="7">
        <f>F28*U28*V28*$X$20</f>
        <v>1955661.8399999999</v>
      </c>
      <c r="Y28" s="7">
        <f t="shared" si="1"/>
        <v>0</v>
      </c>
      <c r="Z28" s="7">
        <f t="shared" si="2"/>
        <v>0</v>
      </c>
      <c r="AA28" s="7">
        <f t="shared" si="3"/>
        <v>0</v>
      </c>
      <c r="AB28" s="7">
        <f t="shared" si="4"/>
        <v>0</v>
      </c>
      <c r="AC28" s="7">
        <f t="shared" si="5"/>
        <v>0</v>
      </c>
    </row>
    <row r="29" spans="2:29" x14ac:dyDescent="0.3">
      <c r="B29" s="41"/>
      <c r="C29" s="41"/>
      <c r="D29" s="1" t="s">
        <v>12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3">
        <f>SUM(E28:K29)</f>
        <v>53000</v>
      </c>
      <c r="M29" s="3" t="s">
        <v>9</v>
      </c>
      <c r="N29" s="3">
        <v>53000</v>
      </c>
      <c r="P29" s="9">
        <v>0</v>
      </c>
      <c r="Q29" s="9"/>
      <c r="R29" s="9">
        <v>0</v>
      </c>
      <c r="T29" s="1" t="s">
        <v>12</v>
      </c>
      <c r="U29" s="19">
        <v>1.6500000000000001E-2</v>
      </c>
      <c r="V29">
        <v>1.44</v>
      </c>
      <c r="W29" s="7">
        <f t="shared" si="6"/>
        <v>0</v>
      </c>
      <c r="X29" s="7">
        <f t="shared" si="0"/>
        <v>0</v>
      </c>
      <c r="Y29" s="7">
        <f t="shared" si="1"/>
        <v>0</v>
      </c>
      <c r="Z29" s="7">
        <f t="shared" si="2"/>
        <v>0</v>
      </c>
      <c r="AA29" s="7">
        <f t="shared" si="3"/>
        <v>0</v>
      </c>
      <c r="AB29" s="7">
        <f t="shared" si="4"/>
        <v>0</v>
      </c>
      <c r="AC29" s="7">
        <f t="shared" si="5"/>
        <v>0</v>
      </c>
    </row>
    <row r="30" spans="2:29" x14ac:dyDescent="0.3">
      <c r="B30" s="41"/>
      <c r="C30" s="41"/>
      <c r="D30" s="1" t="s">
        <v>13</v>
      </c>
      <c r="E30" s="16">
        <v>0</v>
      </c>
      <c r="F30" s="16">
        <v>79500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9">
        <v>0</v>
      </c>
      <c r="M30" s="9"/>
      <c r="N30" s="9">
        <v>0</v>
      </c>
      <c r="P30" s="9">
        <v>0</v>
      </c>
      <c r="Q30" s="9"/>
      <c r="R30" s="9">
        <v>0</v>
      </c>
      <c r="T30" s="1" t="s">
        <v>13</v>
      </c>
      <c r="U30" s="19">
        <v>1.6500000000000001E-2</v>
      </c>
      <c r="V30">
        <v>6.13E-2</v>
      </c>
      <c r="W30" s="7">
        <f t="shared" si="6"/>
        <v>0</v>
      </c>
      <c r="X30" s="7">
        <f t="shared" si="0"/>
        <v>124877.157075</v>
      </c>
      <c r="Y30" s="7">
        <f t="shared" si="1"/>
        <v>0</v>
      </c>
      <c r="Z30" s="7">
        <f t="shared" si="2"/>
        <v>0</v>
      </c>
      <c r="AA30" s="7">
        <f t="shared" si="3"/>
        <v>0</v>
      </c>
      <c r="AB30" s="7">
        <f t="shared" si="4"/>
        <v>0</v>
      </c>
      <c r="AC30" s="7">
        <f t="shared" si="5"/>
        <v>0</v>
      </c>
    </row>
    <row r="31" spans="2:29" x14ac:dyDescent="0.3">
      <c r="B31" s="41"/>
      <c r="C31" s="41"/>
      <c r="D31" s="1" t="s">
        <v>14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9">
        <v>0</v>
      </c>
      <c r="M31" s="9"/>
      <c r="N31" s="9">
        <v>0</v>
      </c>
      <c r="P31" s="9">
        <v>0</v>
      </c>
      <c r="Q31" s="9"/>
      <c r="R31" s="9">
        <v>0</v>
      </c>
      <c r="T31" s="1" t="s">
        <v>14</v>
      </c>
      <c r="U31" s="19">
        <v>1.6500000000000001E-2</v>
      </c>
      <c r="V31">
        <v>6.13E-2</v>
      </c>
      <c r="W31" s="7">
        <f t="shared" si="6"/>
        <v>0</v>
      </c>
      <c r="X31" s="7">
        <f t="shared" si="0"/>
        <v>0</v>
      </c>
      <c r="Y31" s="7">
        <f t="shared" si="1"/>
        <v>0</v>
      </c>
      <c r="Z31" s="7">
        <f t="shared" si="2"/>
        <v>0</v>
      </c>
      <c r="AA31" s="7">
        <f t="shared" si="3"/>
        <v>0</v>
      </c>
      <c r="AB31" s="7">
        <f t="shared" si="4"/>
        <v>0</v>
      </c>
      <c r="AC31" s="7">
        <f t="shared" si="5"/>
        <v>0</v>
      </c>
    </row>
    <row r="32" spans="2:29" x14ac:dyDescent="0.3">
      <c r="B32" s="41"/>
      <c r="C32" s="41"/>
      <c r="D32" s="1" t="s">
        <v>29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9">
        <f>SUM(E30:K32)</f>
        <v>79500</v>
      </c>
      <c r="M32" s="9" t="s">
        <v>9</v>
      </c>
      <c r="N32" s="9">
        <v>79500</v>
      </c>
      <c r="P32" s="9">
        <v>0</v>
      </c>
      <c r="Q32" s="9"/>
      <c r="R32" s="9">
        <v>0</v>
      </c>
      <c r="T32" s="1" t="s">
        <v>29</v>
      </c>
      <c r="U32" s="19">
        <v>1.6500000000000001E-2</v>
      </c>
      <c r="V32">
        <v>6.13E-2</v>
      </c>
      <c r="W32" s="7">
        <f t="shared" si="6"/>
        <v>0</v>
      </c>
      <c r="X32" s="7">
        <f t="shared" si="0"/>
        <v>0</v>
      </c>
      <c r="Y32" s="7">
        <f t="shared" si="1"/>
        <v>0</v>
      </c>
      <c r="Z32" s="7">
        <f t="shared" si="2"/>
        <v>0</v>
      </c>
      <c r="AA32" s="7">
        <f t="shared" si="3"/>
        <v>0</v>
      </c>
      <c r="AB32" s="7">
        <f t="shared" si="4"/>
        <v>0</v>
      </c>
      <c r="AC32" s="7">
        <f t="shared" si="5"/>
        <v>0</v>
      </c>
    </row>
    <row r="33" spans="2:29" x14ac:dyDescent="0.3">
      <c r="B33" s="41"/>
      <c r="C33" s="41"/>
      <c r="D33" s="1" t="s">
        <v>15</v>
      </c>
      <c r="E33" s="16">
        <v>0</v>
      </c>
      <c r="F33" s="16">
        <v>79500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3">
        <f>SUM(E33:K33)</f>
        <v>79500</v>
      </c>
      <c r="M33" s="3" t="s">
        <v>9</v>
      </c>
      <c r="N33" s="3">
        <v>79500</v>
      </c>
      <c r="P33" s="9">
        <v>0</v>
      </c>
      <c r="Q33" s="9"/>
      <c r="R33" s="9">
        <v>0</v>
      </c>
      <c r="T33" s="1" t="s">
        <v>15</v>
      </c>
      <c r="U33" s="19">
        <v>1.6500000000000001E-2</v>
      </c>
      <c r="V33">
        <v>2.8500000000000001E-2</v>
      </c>
      <c r="W33" s="7">
        <f t="shared" si="6"/>
        <v>0</v>
      </c>
      <c r="X33" s="7">
        <f t="shared" si="0"/>
        <v>58058.710875000004</v>
      </c>
      <c r="Y33" s="7">
        <f t="shared" si="1"/>
        <v>0</v>
      </c>
      <c r="Z33" s="7">
        <f t="shared" si="2"/>
        <v>0</v>
      </c>
      <c r="AA33" s="7">
        <f t="shared" si="3"/>
        <v>0</v>
      </c>
      <c r="AB33" s="7">
        <f t="shared" si="4"/>
        <v>0</v>
      </c>
      <c r="AC33" s="7">
        <f t="shared" si="5"/>
        <v>0</v>
      </c>
    </row>
    <row r="34" spans="2:29" x14ac:dyDescent="0.3">
      <c r="B34" s="41"/>
      <c r="C34" s="41"/>
      <c r="D34" s="1" t="s">
        <v>16</v>
      </c>
      <c r="E34" s="16">
        <v>0</v>
      </c>
      <c r="F34" s="16">
        <v>318000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P34" s="9">
        <f>SUM(E28:K34)</f>
        <v>530000</v>
      </c>
      <c r="Q34" s="9" t="s">
        <v>31</v>
      </c>
      <c r="R34" s="9">
        <v>530000</v>
      </c>
      <c r="T34" s="1" t="s">
        <v>16</v>
      </c>
      <c r="U34" s="19">
        <v>1.6500000000000001E-2</v>
      </c>
      <c r="V34">
        <v>7.0000000000000001E-3</v>
      </c>
      <c r="W34" s="7">
        <f t="shared" si="6"/>
        <v>0</v>
      </c>
      <c r="X34" s="7">
        <f t="shared" si="0"/>
        <v>57040.136999999995</v>
      </c>
      <c r="Y34" s="7">
        <f t="shared" si="1"/>
        <v>0</v>
      </c>
      <c r="Z34" s="7">
        <f t="shared" si="2"/>
        <v>0</v>
      </c>
      <c r="AA34" s="7">
        <f t="shared" si="3"/>
        <v>0</v>
      </c>
      <c r="AB34" s="7">
        <f t="shared" si="4"/>
        <v>0</v>
      </c>
      <c r="AC34" s="7">
        <f t="shared" si="5"/>
        <v>0</v>
      </c>
    </row>
    <row r="35" spans="2:29" x14ac:dyDescent="0.3">
      <c r="C35" s="36"/>
      <c r="D35" s="3" t="s">
        <v>41</v>
      </c>
      <c r="E35" s="3">
        <f>SUM(E21:E34)</f>
        <v>0</v>
      </c>
      <c r="F35" s="3">
        <f t="shared" ref="F35:K35" si="7">SUM(F21:F34)</f>
        <v>530000</v>
      </c>
      <c r="G35" s="3">
        <f t="shared" si="7"/>
        <v>0</v>
      </c>
      <c r="H35" s="3">
        <f t="shared" si="7"/>
        <v>0</v>
      </c>
      <c r="I35" s="3">
        <f t="shared" si="7"/>
        <v>600000</v>
      </c>
      <c r="J35" s="3">
        <f t="shared" si="7"/>
        <v>0</v>
      </c>
      <c r="K35" s="3">
        <f t="shared" si="7"/>
        <v>320000</v>
      </c>
    </row>
    <row r="36" spans="2:29" x14ac:dyDescent="0.3">
      <c r="C36" s="36"/>
      <c r="D36" s="33" t="s">
        <v>45</v>
      </c>
      <c r="E36" s="3" t="s">
        <v>9</v>
      </c>
      <c r="F36" s="3" t="s">
        <v>9</v>
      </c>
      <c r="G36" s="3" t="s">
        <v>9</v>
      </c>
      <c r="H36" s="3" t="s">
        <v>9</v>
      </c>
      <c r="I36" s="3" t="s">
        <v>9</v>
      </c>
      <c r="J36" s="3" t="s">
        <v>9</v>
      </c>
      <c r="K36" s="3" t="s">
        <v>9</v>
      </c>
    </row>
    <row r="37" spans="2:29" x14ac:dyDescent="0.3">
      <c r="C37" s="36"/>
      <c r="D37" s="33"/>
      <c r="E37" s="3">
        <f>E20*200000</f>
        <v>0</v>
      </c>
      <c r="F37" s="3">
        <f>F20*200000</f>
        <v>200000</v>
      </c>
      <c r="G37" s="3">
        <f t="shared" ref="G37:J37" si="8">G20*200000</f>
        <v>0</v>
      </c>
      <c r="H37" s="3">
        <f t="shared" si="8"/>
        <v>0</v>
      </c>
      <c r="I37" s="3">
        <f t="shared" si="8"/>
        <v>200000</v>
      </c>
      <c r="J37" s="3">
        <f t="shared" si="8"/>
        <v>0</v>
      </c>
      <c r="K37" s="3">
        <f>K20*200000</f>
        <v>200000</v>
      </c>
    </row>
    <row r="38" spans="2:29" x14ac:dyDescent="0.3">
      <c r="C38" s="36"/>
      <c r="D38" s="33" t="s">
        <v>46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  <c r="J38" s="3" t="s">
        <v>10</v>
      </c>
      <c r="K38" s="3" t="s">
        <v>10</v>
      </c>
    </row>
    <row r="39" spans="2:29" x14ac:dyDescent="0.3">
      <c r="C39" s="36"/>
      <c r="D39" s="33"/>
      <c r="E39" s="3">
        <f>E20*600000</f>
        <v>0</v>
      </c>
      <c r="F39" s="3">
        <f>F20*600000</f>
        <v>600000</v>
      </c>
      <c r="G39" s="3">
        <f t="shared" ref="G39:J39" si="9">G20*600000</f>
        <v>0</v>
      </c>
      <c r="H39" s="3">
        <f t="shared" si="9"/>
        <v>0</v>
      </c>
      <c r="I39" s="3">
        <f t="shared" si="9"/>
        <v>600000</v>
      </c>
      <c r="J39" s="3">
        <f t="shared" si="9"/>
        <v>0</v>
      </c>
      <c r="K39" s="3">
        <f>K20*600000</f>
        <v>600000</v>
      </c>
    </row>
    <row r="41" spans="2:29" x14ac:dyDescent="0.3">
      <c r="C41" s="37" t="s">
        <v>35</v>
      </c>
      <c r="D41" s="3"/>
      <c r="E41" s="3"/>
      <c r="F41" s="3"/>
      <c r="G41" s="3">
        <f>SUM(G28:G34)</f>
        <v>0</v>
      </c>
      <c r="H41" s="3">
        <f>SUM(H28:H34)</f>
        <v>0</v>
      </c>
      <c r="I41" s="3">
        <f>SUM(I26:I34)+SUM(I21:I22)</f>
        <v>0</v>
      </c>
      <c r="J41" s="3">
        <f>SUM(J28:J34)+SUM(J23:J26)</f>
        <v>0</v>
      </c>
      <c r="K41" s="3">
        <f>SUM(K28:K34)</f>
        <v>0</v>
      </c>
    </row>
    <row r="42" spans="2:29" x14ac:dyDescent="0.3">
      <c r="C42" s="37"/>
      <c r="D42" s="3"/>
      <c r="E42" s="3"/>
      <c r="F42" s="3"/>
      <c r="G42" s="3" t="s">
        <v>31</v>
      </c>
      <c r="H42" s="3" t="s">
        <v>31</v>
      </c>
      <c r="I42" s="3" t="s">
        <v>31</v>
      </c>
      <c r="J42" s="3" t="s">
        <v>31</v>
      </c>
      <c r="K42" s="3" t="s">
        <v>31</v>
      </c>
    </row>
    <row r="43" spans="2:29" x14ac:dyDescent="0.3">
      <c r="C43" s="37"/>
      <c r="D43" s="3"/>
      <c r="E43" s="3"/>
      <c r="F43" s="3"/>
      <c r="G43" s="3">
        <v>0</v>
      </c>
      <c r="H43" s="3">
        <v>0</v>
      </c>
      <c r="I43" s="3">
        <v>0</v>
      </c>
      <c r="J43" s="3">
        <v>0</v>
      </c>
      <c r="K43" s="3">
        <v>0</v>
      </c>
    </row>
    <row r="45" spans="2:29" x14ac:dyDescent="0.3">
      <c r="B45" s="36" t="s">
        <v>47</v>
      </c>
      <c r="C45" s="34" t="s">
        <v>1</v>
      </c>
      <c r="D45" s="34"/>
      <c r="E45" s="25">
        <f>SUM(E21:E27)</f>
        <v>0</v>
      </c>
      <c r="F45" s="25">
        <f t="shared" ref="F45:K45" si="10">SUM(F21:F27)</f>
        <v>0</v>
      </c>
      <c r="G45" s="25">
        <f t="shared" si="10"/>
        <v>0</v>
      </c>
      <c r="H45" s="25">
        <f t="shared" si="10"/>
        <v>0</v>
      </c>
      <c r="I45" s="25">
        <f t="shared" si="10"/>
        <v>600000</v>
      </c>
      <c r="J45" s="25">
        <f t="shared" si="10"/>
        <v>0</v>
      </c>
      <c r="K45" s="25">
        <f t="shared" si="10"/>
        <v>320000</v>
      </c>
    </row>
    <row r="46" spans="2:29" x14ac:dyDescent="0.3">
      <c r="B46" s="36"/>
      <c r="C46" s="34" t="s">
        <v>0</v>
      </c>
      <c r="D46" s="34"/>
      <c r="E46" s="25">
        <f>SUM(E28:E34)</f>
        <v>0</v>
      </c>
      <c r="F46" s="25">
        <f>SUM(F28:F34)</f>
        <v>530000</v>
      </c>
      <c r="G46" s="25">
        <f t="shared" ref="G46:K46" si="11">SUM(G28:G34)</f>
        <v>0</v>
      </c>
      <c r="H46" s="25">
        <f t="shared" si="11"/>
        <v>0</v>
      </c>
      <c r="I46" s="25">
        <f t="shared" si="11"/>
        <v>0</v>
      </c>
      <c r="J46" s="25">
        <f t="shared" si="11"/>
        <v>0</v>
      </c>
      <c r="K46" s="25">
        <f t="shared" si="11"/>
        <v>0</v>
      </c>
    </row>
    <row r="47" spans="2:29" ht="14.4" customHeight="1" x14ac:dyDescent="0.3">
      <c r="B47" s="37" t="s">
        <v>30</v>
      </c>
      <c r="C47" s="11" t="s">
        <v>1</v>
      </c>
      <c r="D47" s="11" t="s">
        <v>38</v>
      </c>
      <c r="E47" s="12">
        <v>1983.4</v>
      </c>
      <c r="F47" s="12">
        <v>2254</v>
      </c>
      <c r="G47" s="12">
        <v>2582.4</v>
      </c>
      <c r="H47" s="12">
        <v>1976.1</v>
      </c>
      <c r="I47" s="12">
        <v>2711.3</v>
      </c>
      <c r="J47" s="12">
        <v>2704.8</v>
      </c>
      <c r="K47" s="12">
        <v>2125.1999999999998</v>
      </c>
      <c r="L47" s="14">
        <f>SUMPRODUCT(E45:K45,E47:K47)</f>
        <v>2306844000</v>
      </c>
    </row>
    <row r="48" spans="2:29" x14ac:dyDescent="0.3">
      <c r="B48" s="37"/>
      <c r="C48" s="11" t="s">
        <v>0</v>
      </c>
      <c r="D48" s="11" t="s">
        <v>38</v>
      </c>
      <c r="E48" s="12">
        <v>1818</v>
      </c>
      <c r="F48" s="12">
        <v>1996.4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4">
        <f>SUMPRODUCT(E46:K46,E48:K48)</f>
        <v>1058092000</v>
      </c>
    </row>
    <row r="49" spans="3:15" x14ac:dyDescent="0.3">
      <c r="I49" s="38" t="s">
        <v>42</v>
      </c>
      <c r="J49" s="38"/>
      <c r="K49" s="38"/>
      <c r="L49" s="13">
        <f>SUM(L47:L48)</f>
        <v>3364936000</v>
      </c>
    </row>
    <row r="51" spans="3:15" x14ac:dyDescent="0.3">
      <c r="I51" s="38" t="s">
        <v>39</v>
      </c>
      <c r="J51" s="38"/>
      <c r="K51" s="38"/>
      <c r="L51" s="18">
        <f>SUMPRODUCT(E58:K71,E3:K16)</f>
        <v>377574366.40000004</v>
      </c>
    </row>
    <row r="53" spans="3:15" x14ac:dyDescent="0.3">
      <c r="J53" s="42" t="s">
        <v>40</v>
      </c>
      <c r="K53" s="42"/>
      <c r="L53" s="17">
        <f>SUM(L49,L51)</f>
        <v>3742510366.4000001</v>
      </c>
      <c r="M53" t="s">
        <v>10</v>
      </c>
      <c r="N53" s="43">
        <v>4000000000</v>
      </c>
      <c r="O53" s="10"/>
    </row>
    <row r="55" spans="3:15" x14ac:dyDescent="0.3">
      <c r="L55" t="s">
        <v>37</v>
      </c>
      <c r="N55" s="6">
        <f>SUM(W21:AC34)</f>
        <v>3293331.1449499996</v>
      </c>
    </row>
    <row r="56" spans="3:15" x14ac:dyDescent="0.3">
      <c r="C56" s="31" t="s">
        <v>49</v>
      </c>
      <c r="D56" s="31"/>
      <c r="E56" s="31"/>
      <c r="F56" s="31"/>
      <c r="G56" s="31"/>
      <c r="H56" s="31"/>
      <c r="I56" s="31"/>
      <c r="J56" s="31"/>
      <c r="K56" s="31"/>
    </row>
    <row r="57" spans="3:15" x14ac:dyDescent="0.3"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</row>
    <row r="58" spans="3:15" x14ac:dyDescent="0.3">
      <c r="C58" s="32" t="s">
        <v>1</v>
      </c>
      <c r="D58" s="1" t="s">
        <v>11</v>
      </c>
      <c r="E58" s="20">
        <f>E21*0.022</f>
        <v>0</v>
      </c>
      <c r="F58" s="20">
        <f t="shared" ref="F58:K58" si="12">F21*0.022</f>
        <v>0</v>
      </c>
      <c r="G58" s="20">
        <f t="shared" si="12"/>
        <v>0</v>
      </c>
      <c r="H58" s="20">
        <f t="shared" si="12"/>
        <v>0</v>
      </c>
      <c r="I58" s="20">
        <f t="shared" si="12"/>
        <v>0</v>
      </c>
      <c r="J58" s="20">
        <f t="shared" si="12"/>
        <v>0</v>
      </c>
      <c r="K58" s="20">
        <f t="shared" si="12"/>
        <v>1011.9999999999999</v>
      </c>
    </row>
    <row r="59" spans="3:15" x14ac:dyDescent="0.3">
      <c r="C59" s="32"/>
      <c r="D59" s="1" t="s">
        <v>12</v>
      </c>
      <c r="E59" s="20">
        <f t="shared" ref="E59:K64" si="13">E22*0.022</f>
        <v>0</v>
      </c>
      <c r="F59" s="20">
        <f t="shared" si="13"/>
        <v>0</v>
      </c>
      <c r="G59" s="20">
        <f t="shared" si="13"/>
        <v>0</v>
      </c>
      <c r="H59" s="20">
        <f t="shared" si="13"/>
        <v>0</v>
      </c>
      <c r="I59" s="20">
        <f t="shared" si="13"/>
        <v>0</v>
      </c>
      <c r="J59" s="20">
        <f t="shared" si="13"/>
        <v>0</v>
      </c>
      <c r="K59" s="20">
        <f t="shared" si="13"/>
        <v>0</v>
      </c>
    </row>
    <row r="60" spans="3:15" x14ac:dyDescent="0.3">
      <c r="C60" s="32"/>
      <c r="D60" s="1" t="s">
        <v>13</v>
      </c>
      <c r="E60" s="20">
        <f t="shared" si="13"/>
        <v>0</v>
      </c>
      <c r="F60" s="20">
        <f t="shared" si="13"/>
        <v>0</v>
      </c>
      <c r="G60" s="20">
        <f t="shared" si="13"/>
        <v>0</v>
      </c>
      <c r="H60" s="20">
        <f t="shared" si="13"/>
        <v>0</v>
      </c>
      <c r="I60" s="20">
        <f t="shared" si="13"/>
        <v>0</v>
      </c>
      <c r="J60" s="20">
        <f t="shared" si="13"/>
        <v>0</v>
      </c>
      <c r="K60" s="20">
        <f t="shared" si="13"/>
        <v>0</v>
      </c>
    </row>
    <row r="61" spans="3:15" x14ac:dyDescent="0.3">
      <c r="C61" s="32"/>
      <c r="D61" s="1" t="s">
        <v>14</v>
      </c>
      <c r="E61" s="20">
        <f t="shared" si="13"/>
        <v>0</v>
      </c>
      <c r="F61" s="20">
        <f t="shared" si="13"/>
        <v>0</v>
      </c>
      <c r="G61" s="20">
        <f t="shared" si="13"/>
        <v>0</v>
      </c>
      <c r="H61" s="20">
        <f t="shared" si="13"/>
        <v>0</v>
      </c>
      <c r="I61" s="20">
        <f t="shared" si="13"/>
        <v>0</v>
      </c>
      <c r="J61" s="20">
        <f t="shared" si="13"/>
        <v>0</v>
      </c>
      <c r="K61" s="20">
        <f t="shared" si="13"/>
        <v>0</v>
      </c>
    </row>
    <row r="62" spans="3:15" x14ac:dyDescent="0.3">
      <c r="C62" s="32"/>
      <c r="D62" s="1" t="s">
        <v>29</v>
      </c>
      <c r="E62" s="20">
        <f t="shared" si="13"/>
        <v>0</v>
      </c>
      <c r="F62" s="20">
        <f t="shared" si="13"/>
        <v>0</v>
      </c>
      <c r="G62" s="20">
        <f t="shared" si="13"/>
        <v>0</v>
      </c>
      <c r="H62" s="20">
        <f t="shared" si="13"/>
        <v>0</v>
      </c>
      <c r="I62" s="20">
        <f t="shared" si="13"/>
        <v>13200</v>
      </c>
      <c r="J62" s="20">
        <f t="shared" si="13"/>
        <v>0</v>
      </c>
      <c r="K62" s="20">
        <f t="shared" si="13"/>
        <v>0</v>
      </c>
    </row>
    <row r="63" spans="3:15" x14ac:dyDescent="0.3">
      <c r="C63" s="32"/>
      <c r="D63" s="1" t="s">
        <v>15</v>
      </c>
      <c r="E63" s="20">
        <f t="shared" si="13"/>
        <v>0</v>
      </c>
      <c r="F63" s="20">
        <f t="shared" si="13"/>
        <v>0</v>
      </c>
      <c r="G63" s="20">
        <f t="shared" si="13"/>
        <v>0</v>
      </c>
      <c r="H63" s="20">
        <f t="shared" si="13"/>
        <v>0</v>
      </c>
      <c r="I63" s="20">
        <f t="shared" si="13"/>
        <v>0</v>
      </c>
      <c r="J63" s="20">
        <f t="shared" si="13"/>
        <v>0</v>
      </c>
      <c r="K63" s="20">
        <f t="shared" si="13"/>
        <v>3036</v>
      </c>
    </row>
    <row r="64" spans="3:15" x14ac:dyDescent="0.3">
      <c r="C64" s="32"/>
      <c r="D64" s="1" t="s">
        <v>16</v>
      </c>
      <c r="E64" s="20">
        <f t="shared" si="13"/>
        <v>0</v>
      </c>
      <c r="F64" s="20">
        <f t="shared" si="13"/>
        <v>0</v>
      </c>
      <c r="G64" s="20">
        <f t="shared" si="13"/>
        <v>0</v>
      </c>
      <c r="H64" s="20">
        <f t="shared" si="13"/>
        <v>0</v>
      </c>
      <c r="I64" s="20">
        <f t="shared" si="13"/>
        <v>0</v>
      </c>
      <c r="J64" s="20">
        <f t="shared" si="13"/>
        <v>0</v>
      </c>
      <c r="K64" s="20">
        <f t="shared" si="13"/>
        <v>2992</v>
      </c>
    </row>
    <row r="65" spans="2:11" x14ac:dyDescent="0.3">
      <c r="C65" s="32" t="s">
        <v>0</v>
      </c>
      <c r="D65" s="1" t="s">
        <v>11</v>
      </c>
      <c r="E65" s="20">
        <f>E28*0.0165</f>
        <v>0</v>
      </c>
      <c r="F65" s="20">
        <f t="shared" ref="F65:K65" si="14">F28*0.0165</f>
        <v>874.5</v>
      </c>
      <c r="G65" s="20">
        <f t="shared" si="14"/>
        <v>0</v>
      </c>
      <c r="H65" s="20">
        <f t="shared" si="14"/>
        <v>0</v>
      </c>
      <c r="I65" s="20">
        <f t="shared" si="14"/>
        <v>0</v>
      </c>
      <c r="J65" s="20">
        <f t="shared" si="14"/>
        <v>0</v>
      </c>
      <c r="K65" s="20">
        <f t="shared" si="14"/>
        <v>0</v>
      </c>
    </row>
    <row r="66" spans="2:11" x14ac:dyDescent="0.3">
      <c r="C66" s="32"/>
      <c r="D66" s="1" t="s">
        <v>12</v>
      </c>
      <c r="E66" s="20">
        <f t="shared" ref="E66:K71" si="15">E29*0.0165</f>
        <v>0</v>
      </c>
      <c r="F66" s="20">
        <f t="shared" si="15"/>
        <v>0</v>
      </c>
      <c r="G66" s="20">
        <f t="shared" si="15"/>
        <v>0</v>
      </c>
      <c r="H66" s="20">
        <f t="shared" si="15"/>
        <v>0</v>
      </c>
      <c r="I66" s="20">
        <f t="shared" si="15"/>
        <v>0</v>
      </c>
      <c r="J66" s="20">
        <f t="shared" si="15"/>
        <v>0</v>
      </c>
      <c r="K66" s="20">
        <f t="shared" si="15"/>
        <v>0</v>
      </c>
    </row>
    <row r="67" spans="2:11" x14ac:dyDescent="0.3">
      <c r="C67" s="32"/>
      <c r="D67" s="1" t="s">
        <v>13</v>
      </c>
      <c r="E67" s="20">
        <f t="shared" si="15"/>
        <v>0</v>
      </c>
      <c r="F67" s="20">
        <f t="shared" si="15"/>
        <v>1311.75</v>
      </c>
      <c r="G67" s="20">
        <f t="shared" si="15"/>
        <v>0</v>
      </c>
      <c r="H67" s="20">
        <f t="shared" si="15"/>
        <v>0</v>
      </c>
      <c r="I67" s="20">
        <f t="shared" si="15"/>
        <v>0</v>
      </c>
      <c r="J67" s="20">
        <f t="shared" si="15"/>
        <v>0</v>
      </c>
      <c r="K67" s="20">
        <f t="shared" si="15"/>
        <v>0</v>
      </c>
    </row>
    <row r="68" spans="2:11" x14ac:dyDescent="0.3">
      <c r="C68" s="32"/>
      <c r="D68" s="1" t="s">
        <v>14</v>
      </c>
      <c r="E68" s="20">
        <f t="shared" si="15"/>
        <v>0</v>
      </c>
      <c r="F68" s="20">
        <f t="shared" si="15"/>
        <v>0</v>
      </c>
      <c r="G68" s="20">
        <f t="shared" si="15"/>
        <v>0</v>
      </c>
      <c r="H68" s="20">
        <f t="shared" si="15"/>
        <v>0</v>
      </c>
      <c r="I68" s="20">
        <f t="shared" si="15"/>
        <v>0</v>
      </c>
      <c r="J68" s="20">
        <f t="shared" si="15"/>
        <v>0</v>
      </c>
      <c r="K68" s="20">
        <f t="shared" si="15"/>
        <v>0</v>
      </c>
    </row>
    <row r="69" spans="2:11" x14ac:dyDescent="0.3">
      <c r="C69" s="32"/>
      <c r="D69" s="1" t="s">
        <v>29</v>
      </c>
      <c r="E69" s="20">
        <f t="shared" si="15"/>
        <v>0</v>
      </c>
      <c r="F69" s="20">
        <f t="shared" si="15"/>
        <v>0</v>
      </c>
      <c r="G69" s="20">
        <f t="shared" si="15"/>
        <v>0</v>
      </c>
      <c r="H69" s="20">
        <f t="shared" si="15"/>
        <v>0</v>
      </c>
      <c r="I69" s="20">
        <f t="shared" si="15"/>
        <v>0</v>
      </c>
      <c r="J69" s="20">
        <f t="shared" si="15"/>
        <v>0</v>
      </c>
      <c r="K69" s="20">
        <f t="shared" si="15"/>
        <v>0</v>
      </c>
    </row>
    <row r="70" spans="2:11" x14ac:dyDescent="0.3">
      <c r="C70" s="32"/>
      <c r="D70" s="1" t="s">
        <v>15</v>
      </c>
      <c r="E70" s="20">
        <f t="shared" si="15"/>
        <v>0</v>
      </c>
      <c r="F70" s="20">
        <f t="shared" si="15"/>
        <v>1311.75</v>
      </c>
      <c r="G70" s="20">
        <f t="shared" si="15"/>
        <v>0</v>
      </c>
      <c r="H70" s="20">
        <f t="shared" si="15"/>
        <v>0</v>
      </c>
      <c r="I70" s="20">
        <f t="shared" si="15"/>
        <v>0</v>
      </c>
      <c r="J70" s="20">
        <f t="shared" si="15"/>
        <v>0</v>
      </c>
      <c r="K70" s="20">
        <f t="shared" si="15"/>
        <v>0</v>
      </c>
    </row>
    <row r="71" spans="2:11" x14ac:dyDescent="0.3">
      <c r="C71" s="32"/>
      <c r="D71" s="1" t="s">
        <v>16</v>
      </c>
      <c r="E71" s="20">
        <f t="shared" si="15"/>
        <v>0</v>
      </c>
      <c r="F71" s="20">
        <f t="shared" si="15"/>
        <v>5247</v>
      </c>
      <c r="G71" s="20">
        <f t="shared" si="15"/>
        <v>0</v>
      </c>
      <c r="H71" s="20">
        <f t="shared" si="15"/>
        <v>0</v>
      </c>
      <c r="I71" s="20">
        <f t="shared" si="15"/>
        <v>0</v>
      </c>
      <c r="J71" s="20">
        <f t="shared" si="15"/>
        <v>0</v>
      </c>
      <c r="K71" s="20">
        <f t="shared" si="15"/>
        <v>0</v>
      </c>
    </row>
    <row r="73" spans="2:11" x14ac:dyDescent="0.3">
      <c r="B73" s="1" t="s">
        <v>17</v>
      </c>
      <c r="C73" s="1" t="s">
        <v>18</v>
      </c>
      <c r="D73" s="1" t="s">
        <v>28</v>
      </c>
      <c r="E73" s="1" t="s">
        <v>11</v>
      </c>
      <c r="F73" s="1" t="s">
        <v>12</v>
      </c>
      <c r="G73" s="1" t="s">
        <v>13</v>
      </c>
      <c r="H73" s="1" t="s">
        <v>14</v>
      </c>
      <c r="I73" s="1" t="s">
        <v>29</v>
      </c>
      <c r="J73" s="1" t="s">
        <v>15</v>
      </c>
      <c r="K73" s="1" t="s">
        <v>16</v>
      </c>
    </row>
    <row r="74" spans="2:11" x14ac:dyDescent="0.3">
      <c r="B74" s="2" t="s">
        <v>19</v>
      </c>
      <c r="C74" s="2">
        <v>2508</v>
      </c>
      <c r="D74" s="5">
        <v>1983.4</v>
      </c>
      <c r="E74" s="4">
        <v>64400</v>
      </c>
      <c r="F74" s="4">
        <v>70840</v>
      </c>
      <c r="G74" s="4">
        <v>6182.4</v>
      </c>
      <c r="H74" s="4">
        <v>5216.3999999999996</v>
      </c>
      <c r="I74" s="4">
        <v>4830</v>
      </c>
      <c r="J74" s="4">
        <v>4250.3999999999996</v>
      </c>
      <c r="K74" s="4">
        <v>3091.2</v>
      </c>
    </row>
    <row r="75" spans="2:11" x14ac:dyDescent="0.3">
      <c r="B75" s="2" t="s">
        <v>20</v>
      </c>
      <c r="C75" s="2">
        <v>1553</v>
      </c>
      <c r="D75" s="5">
        <v>2254</v>
      </c>
      <c r="E75" s="4">
        <v>115920</v>
      </c>
      <c r="F75" s="4">
        <v>127512</v>
      </c>
      <c r="G75" s="4">
        <v>7084</v>
      </c>
      <c r="H75" s="4">
        <v>5796</v>
      </c>
      <c r="I75" s="4">
        <v>5667.2</v>
      </c>
      <c r="J75" s="4">
        <v>5796</v>
      </c>
      <c r="K75" s="4">
        <v>2704.8</v>
      </c>
    </row>
    <row r="76" spans="2:11" x14ac:dyDescent="0.3">
      <c r="B76" s="2" t="s">
        <v>21</v>
      </c>
      <c r="C76" s="2">
        <v>1380</v>
      </c>
      <c r="D76" s="5">
        <v>2582.4</v>
      </c>
      <c r="E76" s="4">
        <v>103040</v>
      </c>
      <c r="F76" s="4">
        <v>113344</v>
      </c>
      <c r="G76" s="4">
        <v>7084</v>
      </c>
      <c r="H76" s="4">
        <v>5796</v>
      </c>
      <c r="I76" s="4">
        <v>5667.2</v>
      </c>
      <c r="J76" s="4">
        <v>5796</v>
      </c>
      <c r="K76" s="4">
        <v>3284.4</v>
      </c>
    </row>
    <row r="77" spans="2:11" x14ac:dyDescent="0.3">
      <c r="B77" s="2" t="s">
        <v>22</v>
      </c>
      <c r="C77" s="2">
        <v>2150</v>
      </c>
      <c r="D77" s="5">
        <v>1976.1</v>
      </c>
      <c r="E77" s="4">
        <v>64400</v>
      </c>
      <c r="F77" s="4">
        <v>70840</v>
      </c>
      <c r="G77" s="4">
        <v>6182.4</v>
      </c>
      <c r="H77" s="4">
        <v>5280.8</v>
      </c>
      <c r="I77" s="4">
        <v>5216.3999999999996</v>
      </c>
      <c r="J77" s="4">
        <v>4250.3999999999996</v>
      </c>
      <c r="K77" s="4">
        <v>3091.2</v>
      </c>
    </row>
    <row r="78" spans="2:11" x14ac:dyDescent="0.3">
      <c r="B78" s="2" t="s">
        <v>23</v>
      </c>
      <c r="C78" s="2">
        <v>30</v>
      </c>
      <c r="D78" s="5">
        <v>2711.3</v>
      </c>
      <c r="E78" s="4"/>
      <c r="F78" s="4"/>
      <c r="G78" s="4">
        <v>9660</v>
      </c>
      <c r="H78" s="4">
        <v>9016</v>
      </c>
      <c r="I78" s="4">
        <v>8694</v>
      </c>
      <c r="J78" s="4"/>
      <c r="K78" s="4"/>
    </row>
    <row r="79" spans="2:11" x14ac:dyDescent="0.3">
      <c r="B79" s="2" t="s">
        <v>24</v>
      </c>
      <c r="C79" s="2">
        <v>690</v>
      </c>
      <c r="D79" s="5">
        <v>2704.8</v>
      </c>
      <c r="E79" s="4">
        <v>135240</v>
      </c>
      <c r="F79" s="4">
        <v>148120</v>
      </c>
      <c r="G79" s="4"/>
      <c r="H79" s="4"/>
      <c r="I79" s="4"/>
      <c r="J79" s="4"/>
      <c r="K79" s="4">
        <v>3413.2</v>
      </c>
    </row>
    <row r="80" spans="2:11" x14ac:dyDescent="0.3">
      <c r="B80" s="2" t="s">
        <v>25</v>
      </c>
      <c r="C80" s="2">
        <v>686</v>
      </c>
      <c r="D80" s="5">
        <v>2125.1999999999998</v>
      </c>
      <c r="E80" s="4">
        <v>103040</v>
      </c>
      <c r="F80" s="4">
        <v>112700</v>
      </c>
      <c r="G80" s="4">
        <v>7084</v>
      </c>
      <c r="H80" s="4">
        <v>5796</v>
      </c>
      <c r="I80" s="4">
        <v>5538.4</v>
      </c>
      <c r="J80" s="4">
        <v>5860.4</v>
      </c>
      <c r="K80" s="4">
        <v>2769.2</v>
      </c>
    </row>
    <row r="81" spans="2:11" x14ac:dyDescent="0.3">
      <c r="B81" s="2" t="s">
        <v>26</v>
      </c>
      <c r="C81" s="2">
        <v>2508</v>
      </c>
      <c r="D81" s="5">
        <v>1818</v>
      </c>
      <c r="E81" s="4">
        <v>64400</v>
      </c>
      <c r="F81" s="4">
        <v>70840</v>
      </c>
      <c r="G81" s="4">
        <v>6182.4</v>
      </c>
      <c r="H81" s="4">
        <v>5216.3999999999996</v>
      </c>
      <c r="I81" s="4">
        <v>4830</v>
      </c>
      <c r="J81" s="4">
        <v>4250.3999999999996</v>
      </c>
      <c r="K81" s="4">
        <v>3091.2</v>
      </c>
    </row>
    <row r="82" spans="2:11" x14ac:dyDescent="0.3">
      <c r="B82" s="2" t="s">
        <v>27</v>
      </c>
      <c r="C82" s="2">
        <v>1553</v>
      </c>
      <c r="D82" s="5">
        <v>1996.4</v>
      </c>
      <c r="E82" s="4">
        <v>115920</v>
      </c>
      <c r="F82" s="4">
        <v>127512</v>
      </c>
      <c r="G82" s="4">
        <v>7084</v>
      </c>
      <c r="H82" s="4">
        <v>5796</v>
      </c>
      <c r="I82" s="4">
        <v>5667.2</v>
      </c>
      <c r="J82" s="4">
        <v>5796</v>
      </c>
      <c r="K82" s="4">
        <v>2704.8</v>
      </c>
    </row>
  </sheetData>
  <mergeCells count="23">
    <mergeCell ref="B47:B48"/>
    <mergeCell ref="I49:K49"/>
    <mergeCell ref="W19:AC19"/>
    <mergeCell ref="C41:C43"/>
    <mergeCell ref="I51:K51"/>
    <mergeCell ref="L20:N20"/>
    <mergeCell ref="P20:R20"/>
    <mergeCell ref="C21:C27"/>
    <mergeCell ref="C28:C34"/>
    <mergeCell ref="B21:B34"/>
    <mergeCell ref="C3:C9"/>
    <mergeCell ref="C10:C16"/>
    <mergeCell ref="D38:D39"/>
    <mergeCell ref="B45:B46"/>
    <mergeCell ref="C35:C39"/>
    <mergeCell ref="U18:AC18"/>
    <mergeCell ref="C56:K56"/>
    <mergeCell ref="C58:C64"/>
    <mergeCell ref="C65:C71"/>
    <mergeCell ref="D36:D37"/>
    <mergeCell ref="C45:D45"/>
    <mergeCell ref="C46:D46"/>
    <mergeCell ref="J53:K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A6E-A0CE-40DC-8AB2-C2569A197FA0}">
  <dimension ref="B2:F35"/>
  <sheetViews>
    <sheetView workbookViewId="0">
      <selection activeCell="G20" sqref="G20"/>
    </sheetView>
  </sheetViews>
  <sheetFormatPr defaultRowHeight="14.4" x14ac:dyDescent="0.3"/>
  <cols>
    <col min="2" max="2" width="13.6640625" bestFit="1" customWidth="1"/>
    <col min="3" max="3" width="23" bestFit="1" customWidth="1"/>
    <col min="4" max="4" width="13.6640625" customWidth="1"/>
    <col min="5" max="8" width="12" bestFit="1" customWidth="1"/>
    <col min="9" max="9" width="12.88671875" bestFit="1" customWidth="1"/>
    <col min="10" max="11" width="12" bestFit="1" customWidth="1"/>
    <col min="12" max="12" width="17.44140625" bestFit="1" customWidth="1"/>
    <col min="13" max="13" width="5.88671875" customWidth="1"/>
    <col min="14" max="14" width="17.109375" bestFit="1" customWidth="1"/>
    <col min="15" max="15" width="17.44140625" bestFit="1" customWidth="1"/>
    <col min="16" max="16" width="12" bestFit="1" customWidth="1"/>
    <col min="17" max="17" width="4.44140625" customWidth="1"/>
    <col min="18" max="19" width="7.77734375" customWidth="1"/>
    <col min="20" max="20" width="5" customWidth="1"/>
    <col min="21" max="21" width="9" bestFit="1" customWidth="1"/>
    <col min="22" max="22" width="13.6640625" bestFit="1" customWidth="1"/>
    <col min="23" max="29" width="12" bestFit="1" customWidth="1"/>
  </cols>
  <sheetData>
    <row r="2" spans="2:6" x14ac:dyDescent="0.3">
      <c r="B2" s="35" t="s">
        <v>48</v>
      </c>
      <c r="C2" s="35"/>
      <c r="E2" s="35" t="s">
        <v>66</v>
      </c>
      <c r="F2" s="35"/>
    </row>
    <row r="3" spans="2:6" x14ac:dyDescent="0.3">
      <c r="B3">
        <v>1</v>
      </c>
      <c r="C3" s="23">
        <v>3293.3311449499997</v>
      </c>
      <c r="E3" t="s">
        <v>51</v>
      </c>
      <c r="F3">
        <v>3293.33</v>
      </c>
    </row>
    <row r="4" spans="2:6" x14ac:dyDescent="0.3">
      <c r="B4">
        <v>2</v>
      </c>
      <c r="C4" s="21">
        <v>0.37757436640000003</v>
      </c>
      <c r="E4" t="s">
        <v>52</v>
      </c>
      <c r="F4">
        <v>0.39029999999999998</v>
      </c>
    </row>
    <row r="5" spans="2:6" x14ac:dyDescent="0.3">
      <c r="B5">
        <v>3</v>
      </c>
      <c r="C5" s="24">
        <v>1886.5</v>
      </c>
      <c r="E5" t="s">
        <v>53</v>
      </c>
      <c r="F5">
        <v>1886.5</v>
      </c>
    </row>
    <row r="6" spans="2:6" x14ac:dyDescent="0.3">
      <c r="B6">
        <v>4</v>
      </c>
      <c r="C6" s="23">
        <v>2955.35592</v>
      </c>
      <c r="E6" t="s">
        <v>54</v>
      </c>
      <c r="F6">
        <v>2955.36</v>
      </c>
    </row>
    <row r="7" spans="2:6" x14ac:dyDescent="0.3">
      <c r="B7">
        <v>5</v>
      </c>
      <c r="C7">
        <v>14511.75</v>
      </c>
      <c r="E7" t="s">
        <v>55</v>
      </c>
      <c r="F7">
        <v>14511.75</v>
      </c>
    </row>
    <row r="8" spans="2:6" x14ac:dyDescent="0.3">
      <c r="B8">
        <v>6</v>
      </c>
      <c r="C8" s="23">
        <v>149.15195707499998</v>
      </c>
      <c r="E8" t="s">
        <v>56</v>
      </c>
      <c r="F8">
        <v>149.15</v>
      </c>
    </row>
    <row r="9" spans="2:6" x14ac:dyDescent="0.3">
      <c r="B9">
        <v>7</v>
      </c>
      <c r="C9">
        <v>4347.75</v>
      </c>
      <c r="E9" t="s">
        <v>57</v>
      </c>
      <c r="F9">
        <v>4347.75</v>
      </c>
    </row>
    <row r="10" spans="2:6" x14ac:dyDescent="0.3">
      <c r="B10">
        <v>8</v>
      </c>
      <c r="C10" s="23">
        <v>8239</v>
      </c>
      <c r="E10" t="s">
        <v>58</v>
      </c>
      <c r="F10">
        <v>8239</v>
      </c>
    </row>
    <row r="11" spans="2:6" x14ac:dyDescent="0.3">
      <c r="B11">
        <v>9</v>
      </c>
      <c r="C11" s="21">
        <v>2.2477532000000001E-2</v>
      </c>
      <c r="E11" t="s">
        <v>59</v>
      </c>
      <c r="F11">
        <v>2.2499999999999999E-2</v>
      </c>
    </row>
    <row r="12" spans="2:6" ht="14.4" customHeight="1" x14ac:dyDescent="0.3">
      <c r="B12">
        <v>10</v>
      </c>
      <c r="C12" s="22">
        <v>3.3649360000000001</v>
      </c>
      <c r="E12" t="s">
        <v>60</v>
      </c>
      <c r="F12">
        <v>3.3650000000000002</v>
      </c>
    </row>
    <row r="13" spans="2:6" x14ac:dyDescent="0.3">
      <c r="B13">
        <v>11</v>
      </c>
      <c r="C13">
        <v>0</v>
      </c>
      <c r="E13" t="s">
        <v>61</v>
      </c>
      <c r="F13">
        <v>0</v>
      </c>
    </row>
    <row r="14" spans="2:6" x14ac:dyDescent="0.3">
      <c r="B14">
        <v>12</v>
      </c>
      <c r="C14" s="23">
        <v>2195.6378449499998</v>
      </c>
      <c r="E14" t="s">
        <v>62</v>
      </c>
      <c r="F14">
        <v>2195.64</v>
      </c>
    </row>
    <row r="15" spans="2:6" x14ac:dyDescent="0.3">
      <c r="B15">
        <v>13</v>
      </c>
      <c r="C15" s="23">
        <v>1097.6932999999999</v>
      </c>
      <c r="E15" t="s">
        <v>63</v>
      </c>
      <c r="F15">
        <v>1097.69</v>
      </c>
    </row>
    <row r="16" spans="2:6" x14ac:dyDescent="0.3">
      <c r="B16">
        <v>14</v>
      </c>
      <c r="C16">
        <v>4107.92</v>
      </c>
      <c r="E16" t="s">
        <v>64</v>
      </c>
      <c r="F16">
        <v>4107.92</v>
      </c>
    </row>
    <row r="17" spans="2:6" x14ac:dyDescent="0.3">
      <c r="B17">
        <v>15</v>
      </c>
      <c r="C17">
        <v>24.09</v>
      </c>
      <c r="E17" t="s">
        <v>65</v>
      </c>
      <c r="F17">
        <v>24.09</v>
      </c>
    </row>
    <row r="20" spans="2:6" x14ac:dyDescent="0.3">
      <c r="C20" s="39" t="s">
        <v>48</v>
      </c>
      <c r="D20" s="39"/>
    </row>
    <row r="21" spans="2:6" x14ac:dyDescent="0.3">
      <c r="C21" s="30">
        <v>1</v>
      </c>
      <c r="D21" s="29">
        <f>Model!N55/1000</f>
        <v>3293.3311449499997</v>
      </c>
    </row>
    <row r="22" spans="2:6" x14ac:dyDescent="0.3">
      <c r="C22" s="30">
        <v>2</v>
      </c>
      <c r="D22" s="28">
        <f>Model!L51/1000000000</f>
        <v>0.37757436640000003</v>
      </c>
    </row>
    <row r="23" spans="2:6" x14ac:dyDescent="0.3">
      <c r="C23" s="30">
        <v>3</v>
      </c>
      <c r="D23" s="29">
        <f>SUM(Model!E58:K59)+SUM(Model!E65:K66)</f>
        <v>1886.5</v>
      </c>
    </row>
    <row r="24" spans="2:6" x14ac:dyDescent="0.3">
      <c r="C24" s="30">
        <v>4</v>
      </c>
      <c r="D24" s="29">
        <f>(SUM(Model!W21:AC22)+SUM(Model!W28:AC29))/1000</f>
        <v>2955.35592</v>
      </c>
    </row>
    <row r="25" spans="2:6" x14ac:dyDescent="0.3">
      <c r="C25" s="30">
        <v>5</v>
      </c>
      <c r="D25" s="29">
        <f>SUM(Model!E60:K62)+SUM(Model!E67:K69)</f>
        <v>14511.75</v>
      </c>
    </row>
    <row r="26" spans="2:6" x14ac:dyDescent="0.3">
      <c r="C26" s="30">
        <v>6</v>
      </c>
      <c r="D26" s="29">
        <f>(SUM(Model!W23:AC25)+SUM(Model!W30:AC32))/1000</f>
        <v>149.15195707499998</v>
      </c>
    </row>
    <row r="27" spans="2:6" x14ac:dyDescent="0.3">
      <c r="C27" s="30">
        <v>7</v>
      </c>
      <c r="D27" s="29">
        <f>SUM(Model!E63:K63)+SUM(Model!E70:K70)</f>
        <v>4347.75</v>
      </c>
    </row>
    <row r="28" spans="2:6" x14ac:dyDescent="0.3">
      <c r="C28" s="30">
        <v>8</v>
      </c>
      <c r="D28" s="29">
        <f>SUM(Model!E71:K71)+SUM(Model!E64:K64)</f>
        <v>8239</v>
      </c>
    </row>
    <row r="29" spans="2:6" x14ac:dyDescent="0.3">
      <c r="C29" s="30">
        <v>9</v>
      </c>
      <c r="D29" s="28">
        <f>(SUMPRODUCT(Model!E9:K9,Model!E64:K64)+SUMPRODUCT(Model!E16:K16,Model!E71:K71))/1000000000</f>
        <v>2.2477532000000001E-2</v>
      </c>
    </row>
    <row r="30" spans="2:6" x14ac:dyDescent="0.3">
      <c r="C30" s="30">
        <v>10</v>
      </c>
      <c r="D30" s="27">
        <f>Model!L49/1000000000</f>
        <v>3.3649360000000001</v>
      </c>
    </row>
    <row r="31" spans="2:6" x14ac:dyDescent="0.3">
      <c r="C31" s="30">
        <v>11</v>
      </c>
      <c r="D31" s="26">
        <f>SUM(Model!W21:W34)/1000</f>
        <v>0</v>
      </c>
    </row>
    <row r="32" spans="2:6" x14ac:dyDescent="0.3">
      <c r="C32" s="30">
        <v>12</v>
      </c>
      <c r="D32" s="29">
        <f>SUM(Model!X21:X34)/1000</f>
        <v>2195.6378449499998</v>
      </c>
    </row>
    <row r="33" spans="3:4" x14ac:dyDescent="0.3">
      <c r="C33" s="30">
        <v>13</v>
      </c>
      <c r="D33" s="29">
        <f>SUM(Model!Y21:AC34)/1000</f>
        <v>1097.6932999999999</v>
      </c>
    </row>
    <row r="34" spans="3:4" x14ac:dyDescent="0.3">
      <c r="C34" s="30">
        <v>14</v>
      </c>
      <c r="D34" s="29">
        <f>(Model!O59-Model!O60)/1000</f>
        <v>0</v>
      </c>
    </row>
    <row r="35" spans="3:4" x14ac:dyDescent="0.3">
      <c r="C35" s="30">
        <v>15</v>
      </c>
      <c r="D35" s="26">
        <f>(Model!O64-Model!O63)/1000</f>
        <v>0</v>
      </c>
    </row>
  </sheetData>
  <mergeCells count="3">
    <mergeCell ref="B2:C2"/>
    <mergeCell ref="E2:F2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details</vt:lpstr>
      <vt:lpstr>Model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Sreerag K</dc:creator>
  <cp:lastModifiedBy>Sreerag K</cp:lastModifiedBy>
  <dcterms:created xsi:type="dcterms:W3CDTF">2024-10-28T05:56:43Z</dcterms:created>
  <dcterms:modified xsi:type="dcterms:W3CDTF">2025-04-03T08:17:03Z</dcterms:modified>
</cp:coreProperties>
</file>