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420" yWindow="-22000" windowWidth="2760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F4" i="1"/>
  <c r="E11" i="1"/>
  <c r="E10" i="1"/>
  <c r="E9" i="1"/>
  <c r="E8" i="1"/>
  <c r="E7" i="1"/>
  <c r="E6" i="1"/>
  <c r="E5" i="1"/>
  <c r="D11" i="1"/>
  <c r="D10" i="1"/>
  <c r="D7" i="1"/>
  <c r="D6" i="1"/>
  <c r="D8" i="1"/>
  <c r="D5" i="1"/>
  <c r="F6" i="1"/>
  <c r="G6" i="1"/>
  <c r="K6" i="1"/>
  <c r="F5" i="1"/>
  <c r="G5" i="1"/>
  <c r="K5" i="1"/>
  <c r="I6" i="1"/>
  <c r="J5" i="1"/>
  <c r="J6" i="1"/>
  <c r="H6" i="1"/>
  <c r="Q6" i="1"/>
  <c r="F7" i="1"/>
  <c r="G7" i="1"/>
  <c r="K7" i="1"/>
  <c r="I7" i="1"/>
  <c r="J7" i="1"/>
  <c r="H7" i="1"/>
  <c r="Q7" i="1"/>
  <c r="F8" i="1"/>
  <c r="G8" i="1"/>
  <c r="K8" i="1"/>
  <c r="I8" i="1"/>
  <c r="J8" i="1"/>
  <c r="H8" i="1"/>
  <c r="Q8" i="1"/>
  <c r="F9" i="1"/>
  <c r="G9" i="1"/>
  <c r="K9" i="1"/>
  <c r="I9" i="1"/>
  <c r="J9" i="1"/>
  <c r="H9" i="1"/>
  <c r="Q9" i="1"/>
  <c r="F10" i="1"/>
  <c r="G10" i="1"/>
  <c r="K10" i="1"/>
  <c r="I10" i="1"/>
  <c r="J10" i="1"/>
  <c r="H10" i="1"/>
  <c r="Q10" i="1"/>
  <c r="F11" i="1"/>
  <c r="G11" i="1"/>
  <c r="K11" i="1"/>
  <c r="I11" i="1"/>
  <c r="J11" i="1"/>
  <c r="H11" i="1"/>
  <c r="Q11" i="1"/>
  <c r="I5" i="1"/>
  <c r="H5" i="1"/>
  <c r="Q5" i="1"/>
  <c r="N11" i="1"/>
  <c r="N10" i="1"/>
  <c r="N9" i="1"/>
  <c r="N8" i="1"/>
  <c r="N7" i="1"/>
  <c r="N6" i="1"/>
  <c r="N5" i="1"/>
  <c r="Q16" i="1"/>
  <c r="N16" i="1"/>
  <c r="Q13" i="1"/>
  <c r="N13" i="1"/>
  <c r="P6" i="1"/>
  <c r="P7" i="1"/>
  <c r="P8" i="1"/>
  <c r="P9" i="1"/>
  <c r="P10" i="1"/>
  <c r="P11" i="1"/>
  <c r="P5" i="1"/>
  <c r="O6" i="1"/>
  <c r="O7" i="1"/>
  <c r="O8" i="1"/>
  <c r="O9" i="1"/>
  <c r="O10" i="1"/>
  <c r="O11" i="1"/>
  <c r="O5" i="1"/>
  <c r="J4" i="1"/>
  <c r="C4" i="1"/>
  <c r="C5" i="1"/>
  <c r="C6" i="1"/>
  <c r="C7" i="1"/>
  <c r="C8" i="1"/>
  <c r="C9" i="1"/>
  <c r="C10" i="1"/>
  <c r="C11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</calcChain>
</file>

<file path=xl/sharedStrings.xml><?xml version="1.0" encoding="utf-8"?>
<sst xmlns="http://schemas.openxmlformats.org/spreadsheetml/2006/main" count="52" uniqueCount="48">
  <si>
    <t>Year</t>
  </si>
  <si>
    <t>Luminosity</t>
  </si>
  <si>
    <t>Incremental</t>
  </si>
  <si>
    <t>Cumulative</t>
  </si>
  <si>
    <t>Production</t>
  </si>
  <si>
    <t>Analysis</t>
  </si>
  <si>
    <t>Number of Job Slots</t>
  </si>
  <si>
    <t>Storage</t>
  </si>
  <si>
    <t>AOD</t>
  </si>
  <si>
    <t>MiniAOD</t>
  </si>
  <si>
    <t>Projection of Resource Needs at US Tier-2s</t>
  </si>
  <si>
    <t>Rate (kHz)</t>
  </si>
  <si>
    <t>AODSize</t>
  </si>
  <si>
    <t>MC  scale factor</t>
  </si>
  <si>
    <t>Run time - snowmass year</t>
  </si>
  <si>
    <t>MiniAODSize per event</t>
  </si>
  <si>
    <t>MiniAOD replication in US</t>
  </si>
  <si>
    <t>AOD Fraction on disk</t>
  </si>
  <si>
    <t>PB per byte</t>
  </si>
  <si>
    <t>Storage (PB)</t>
  </si>
  <si>
    <t>Per Tier-2 Totals</t>
  </si>
  <si>
    <t>Job Slots</t>
  </si>
  <si>
    <t>$s Per Slot</t>
  </si>
  <si>
    <t>$s Per TB</t>
  </si>
  <si>
    <t>Per Tier-2 Annual Increment</t>
  </si>
  <si>
    <t>Cost Estimate using  past spending projecting  -10% Moore's Law Benefit</t>
  </si>
  <si>
    <t>k$s / Tier-2</t>
  </si>
  <si>
    <t>Cost Estimate using  past spending projecting  -20% Moore's Law Benefit</t>
  </si>
  <si>
    <t>Average Per Tier-2 HW Cost Projection</t>
  </si>
  <si>
    <t>2015 Row is special.  It has current actuals:</t>
  </si>
  <si>
    <t>Existing Slots from Table 1 including opportunistic</t>
  </si>
  <si>
    <t xml:space="preserve">Existing Storage from Table 2 </t>
  </si>
  <si>
    <t>Most benefit from electronics is coming in increased slots per box</t>
  </si>
  <si>
    <t>2015 slot count is scaled up by luminosity increment for production</t>
  </si>
  <si>
    <t xml:space="preserve">2015 slot count is scaled up by cumulative luminosity for analysis </t>
  </si>
  <si>
    <t>A fraction of AOD is saved on disk</t>
  </si>
  <si>
    <t>Comlete MiniAOD for data and MC with 10% replication is saved on disk</t>
  </si>
  <si>
    <t>Assumptions:</t>
  </si>
  <si>
    <t>Actual costs incurred @ Wisconsin are scaled to get starting $s per slot and $s per TB</t>
  </si>
  <si>
    <t>Projections are based on 10% or 20% reduction in costs per slot and per TB due to Moore!</t>
  </si>
  <si>
    <t>Average Per Tier-2 HW Costs using 2017-21 NSF Years only</t>
  </si>
  <si>
    <t>Conclusion: If we can only get $250K per year per tier-2, we need significant R&amp;D</t>
  </si>
  <si>
    <t>This is the justification for the personnel.</t>
  </si>
  <si>
    <t>$s / Tier-2</t>
  </si>
  <si>
    <t>Assume we can continue to use machines through the 5-year period</t>
  </si>
  <si>
    <t>2015 MC Level (fb)</t>
  </si>
  <si>
    <t>2016 can take a reduction assuming 30 fb-1 now</t>
  </si>
  <si>
    <t>2015 resources can be assumed to support 30fb-1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</si>
</sst>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;[Red]&quot;$&quot;#,#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/>
    <xf numFmtId="1" fontId="1" fillId="0" borderId="0" xfId="0" applyNumberFormat="1" applyFont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A27" sqref="A27"/>
    </sheetView>
  </sheetViews>
  <sheetFormatPr baseColWidth="10" defaultRowHeight="15" x14ac:dyDescent="0"/>
  <cols>
    <col min="5" max="5" width="13.83203125" bestFit="1" customWidth="1"/>
    <col min="14" max="14" width="12.83203125" bestFit="1" customWidth="1"/>
  </cols>
  <sheetData>
    <row r="1" spans="1:17" ht="15" customHeight="1">
      <c r="D1" s="12" t="s">
        <v>10</v>
      </c>
      <c r="E1" s="12"/>
      <c r="F1" s="12"/>
      <c r="G1" s="12"/>
      <c r="H1" s="11" t="s">
        <v>24</v>
      </c>
      <c r="I1" s="11"/>
      <c r="J1" s="13" t="s">
        <v>20</v>
      </c>
      <c r="K1" s="13"/>
      <c r="L1" s="11" t="s">
        <v>25</v>
      </c>
      <c r="M1" s="11"/>
      <c r="N1" s="11"/>
      <c r="O1" s="11" t="s">
        <v>27</v>
      </c>
      <c r="P1" s="11"/>
      <c r="Q1" s="11"/>
    </row>
    <row r="2" spans="1:17">
      <c r="A2" t="s">
        <v>0</v>
      </c>
      <c r="B2" s="12" t="s">
        <v>1</v>
      </c>
      <c r="C2" s="12"/>
      <c r="D2" s="12" t="s">
        <v>6</v>
      </c>
      <c r="E2" s="12"/>
      <c r="F2" s="12" t="s">
        <v>19</v>
      </c>
      <c r="G2" s="12"/>
      <c r="H2" s="11"/>
      <c r="I2" s="11"/>
      <c r="J2" s="13"/>
      <c r="K2" s="13"/>
      <c r="L2" s="11"/>
      <c r="M2" s="11"/>
      <c r="N2" s="11"/>
      <c r="O2" s="11"/>
      <c r="P2" s="11"/>
      <c r="Q2" s="11"/>
    </row>
    <row r="3" spans="1:17">
      <c r="B3" t="s">
        <v>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21</v>
      </c>
      <c r="I3" t="s">
        <v>7</v>
      </c>
      <c r="J3" t="s">
        <v>21</v>
      </c>
      <c r="K3" t="s">
        <v>7</v>
      </c>
      <c r="L3" t="s">
        <v>22</v>
      </c>
      <c r="M3" t="s">
        <v>23</v>
      </c>
      <c r="N3" s="7" t="s">
        <v>43</v>
      </c>
      <c r="O3" t="s">
        <v>22</v>
      </c>
      <c r="P3" t="s">
        <v>23</v>
      </c>
      <c r="Q3" s="7" t="s">
        <v>26</v>
      </c>
    </row>
    <row r="4" spans="1:17">
      <c r="A4" s="1">
        <v>2015</v>
      </c>
      <c r="B4">
        <v>4</v>
      </c>
      <c r="C4">
        <f>B4</f>
        <v>4</v>
      </c>
      <c r="D4">
        <v>15000</v>
      </c>
      <c r="E4">
        <v>15000</v>
      </c>
      <c r="F4" s="4">
        <f>(C4+C13)*C15*C16*C19*C20/C21</f>
        <v>3.8148</v>
      </c>
      <c r="G4" s="4">
        <f>(C4+C13)*C15*C16*C17*C18/C21</f>
        <v>9.5370000000000008</v>
      </c>
      <c r="H4" s="5"/>
      <c r="I4" s="6"/>
      <c r="J4" s="5">
        <f>65200/7</f>
        <v>9314.2857142857138</v>
      </c>
      <c r="K4" s="4">
        <v>2</v>
      </c>
      <c r="L4" s="10">
        <v>118</v>
      </c>
      <c r="M4" s="10">
        <v>56</v>
      </c>
      <c r="N4" s="10"/>
      <c r="O4" s="10">
        <v>118</v>
      </c>
      <c r="P4" s="10">
        <v>56</v>
      </c>
      <c r="Q4" s="10"/>
    </row>
    <row r="5" spans="1:17">
      <c r="A5" s="1">
        <v>2016</v>
      </c>
      <c r="B5">
        <v>36</v>
      </c>
      <c r="C5">
        <f>C4+B5</f>
        <v>40</v>
      </c>
      <c r="D5">
        <f>D4*B5/C13</f>
        <v>18000</v>
      </c>
      <c r="E5" s="5">
        <f>E4*C5/C13</f>
        <v>20000</v>
      </c>
      <c r="F5" s="5">
        <f>(C5*C14)*C15*C16*C19*C20/C21</f>
        <v>8.9760000000000009</v>
      </c>
      <c r="G5">
        <f>(C5*C14)*C15*C16*C17*C18/C21</f>
        <v>22.44</v>
      </c>
      <c r="H5" s="5">
        <f>J5-J4</f>
        <v>-3885.7142857142853</v>
      </c>
      <c r="I5" s="4">
        <f>K5-K4</f>
        <v>2.4880000000000004</v>
      </c>
      <c r="J5" s="5">
        <f t="shared" ref="J5:J11" si="0">(D5+E5)/7</f>
        <v>5428.5714285714284</v>
      </c>
      <c r="K5" s="4">
        <f t="shared" ref="K5:K11" si="1">SUM(F5:G5)/7</f>
        <v>4.4880000000000004</v>
      </c>
      <c r="L5" s="10">
        <f>L4*0.9</f>
        <v>106.2</v>
      </c>
      <c r="M5" s="10">
        <f>M4*0.9</f>
        <v>50.4</v>
      </c>
      <c r="N5" s="10">
        <f t="shared" ref="N5:N11" si="2">((H5*L5)+(I5*2*1000*M5))</f>
        <v>-161872.45714285705</v>
      </c>
      <c r="O5" s="10">
        <f>O4*0.8</f>
        <v>94.4</v>
      </c>
      <c r="P5" s="10">
        <f>P4*0.8</f>
        <v>44.800000000000004</v>
      </c>
      <c r="Q5" s="10">
        <f>((H5*O5)+(I5*2*1000*P5))</f>
        <v>-143886.6285714285</v>
      </c>
    </row>
    <row r="6" spans="1:17">
      <c r="A6" s="1">
        <v>2017</v>
      </c>
      <c r="B6">
        <v>40</v>
      </c>
      <c r="C6">
        <f t="shared" ref="C6:C11" si="3">C5+B6</f>
        <v>80</v>
      </c>
      <c r="D6">
        <f>D4*B6/C13</f>
        <v>20000</v>
      </c>
      <c r="E6" s="5">
        <f>E4*C6/C13</f>
        <v>40000</v>
      </c>
      <c r="F6" s="5">
        <f>(C6*C14)*C15*C16*C19*C20/C21</f>
        <v>17.952000000000002</v>
      </c>
      <c r="G6">
        <f>(C6*C14)*C15*C16*C17*C18/C21</f>
        <v>44.88</v>
      </c>
      <c r="H6" s="5">
        <f t="shared" ref="H6:H11" si="4">J6-J5</f>
        <v>3142.8571428571422</v>
      </c>
      <c r="I6" s="4">
        <f t="shared" ref="I6:I11" si="5">K6-K5</f>
        <v>4.4880000000000004</v>
      </c>
      <c r="J6" s="5">
        <f t="shared" si="0"/>
        <v>8571.4285714285706</v>
      </c>
      <c r="K6" s="4">
        <f t="shared" si="1"/>
        <v>8.9760000000000009</v>
      </c>
      <c r="L6" s="10">
        <f>L5*0.9</f>
        <v>95.58</v>
      </c>
      <c r="M6" s="10">
        <f t="shared" ref="M6:M11" si="6">M5*0.9</f>
        <v>45.36</v>
      </c>
      <c r="N6" s="10">
        <f t="shared" si="2"/>
        <v>707545.64571428555</v>
      </c>
      <c r="O6" s="10">
        <f t="shared" ref="O6:O11" si="7">O5*0.8</f>
        <v>75.52000000000001</v>
      </c>
      <c r="P6" s="10">
        <f t="shared" ref="P6:P11" si="8">P5*0.8</f>
        <v>35.840000000000003</v>
      </c>
      <c r="Q6" s="10">
        <f t="shared" ref="Q6:Q11" si="9">((H6*O6)+(I6*2*1000*P6))</f>
        <v>559048.41142857145</v>
      </c>
    </row>
    <row r="7" spans="1:17">
      <c r="A7" s="1">
        <v>2018</v>
      </c>
      <c r="B7">
        <v>40</v>
      </c>
      <c r="C7">
        <f t="shared" si="3"/>
        <v>120</v>
      </c>
      <c r="D7">
        <f>D4*B7/C13</f>
        <v>20000</v>
      </c>
      <c r="E7" s="5">
        <f>E4*C7/C13</f>
        <v>60000</v>
      </c>
      <c r="F7" s="5">
        <f>(C7*C14)*C15*C16*C19*C20/C21</f>
        <v>26.928000000000001</v>
      </c>
      <c r="G7">
        <f>(C7*C14)*C15*C16*C17*C18/C21</f>
        <v>67.320000000000007</v>
      </c>
      <c r="H7" s="5">
        <f t="shared" si="4"/>
        <v>2857.1428571428587</v>
      </c>
      <c r="I7" s="4">
        <f t="shared" si="5"/>
        <v>4.4879999999999995</v>
      </c>
      <c r="J7" s="5">
        <f t="shared" si="0"/>
        <v>11428.571428571429</v>
      </c>
      <c r="K7" s="4">
        <f t="shared" si="1"/>
        <v>13.464</v>
      </c>
      <c r="L7" s="10">
        <f t="shared" ref="L7:L11" si="10">L6*0.9</f>
        <v>86.022000000000006</v>
      </c>
      <c r="M7" s="10">
        <f t="shared" si="6"/>
        <v>40.823999999999998</v>
      </c>
      <c r="N7" s="10">
        <f t="shared" si="2"/>
        <v>612213.366857143</v>
      </c>
      <c r="O7" s="10">
        <f t="shared" si="7"/>
        <v>60.416000000000011</v>
      </c>
      <c r="P7" s="10">
        <f t="shared" si="8"/>
        <v>28.672000000000004</v>
      </c>
      <c r="Q7" s="10">
        <f t="shared" si="9"/>
        <v>429977.01485714305</v>
      </c>
    </row>
    <row r="8" spans="1:17">
      <c r="A8" s="2">
        <v>2019</v>
      </c>
      <c r="B8">
        <v>0</v>
      </c>
      <c r="C8">
        <f t="shared" si="3"/>
        <v>120</v>
      </c>
      <c r="D8">
        <f t="shared" ref="D8" si="11">D7*B8/B7</f>
        <v>0</v>
      </c>
      <c r="E8" s="5">
        <f>E4*C8/C13</f>
        <v>60000</v>
      </c>
      <c r="F8" s="5">
        <f>(C8*C14)*C15*C16*C19*C20/C21</f>
        <v>26.928000000000001</v>
      </c>
      <c r="G8">
        <f>(C8*C14)*C15*C16*C17*C18/C21</f>
        <v>67.320000000000007</v>
      </c>
      <c r="H8" s="5">
        <f t="shared" si="4"/>
        <v>-2857.1428571428587</v>
      </c>
      <c r="I8" s="4">
        <f t="shared" si="5"/>
        <v>0</v>
      </c>
      <c r="J8" s="5">
        <f t="shared" si="0"/>
        <v>8571.4285714285706</v>
      </c>
      <c r="K8" s="4">
        <f t="shared" si="1"/>
        <v>13.464</v>
      </c>
      <c r="L8" s="10">
        <f t="shared" si="10"/>
        <v>77.419800000000009</v>
      </c>
      <c r="M8" s="10">
        <f t="shared" si="6"/>
        <v>36.741599999999998</v>
      </c>
      <c r="N8" s="10">
        <f t="shared" si="2"/>
        <v>-221199.42857142873</v>
      </c>
      <c r="O8" s="10">
        <f t="shared" si="7"/>
        <v>48.332800000000013</v>
      </c>
      <c r="P8" s="10">
        <f t="shared" si="8"/>
        <v>22.937600000000003</v>
      </c>
      <c r="Q8" s="10">
        <f t="shared" si="9"/>
        <v>-138093.71428571441</v>
      </c>
    </row>
    <row r="9" spans="1:17">
      <c r="A9" s="2">
        <v>2020</v>
      </c>
      <c r="B9">
        <v>0</v>
      </c>
      <c r="C9">
        <f t="shared" si="3"/>
        <v>120</v>
      </c>
      <c r="D9">
        <v>0</v>
      </c>
      <c r="E9" s="5">
        <f>E4*C9/C13</f>
        <v>60000</v>
      </c>
      <c r="F9" s="5">
        <f>(C9*C14)*C15*C16*C19*C20/C21</f>
        <v>26.928000000000001</v>
      </c>
      <c r="G9">
        <f>(C9*C14)*C15*C16*C17*C18/C21</f>
        <v>67.320000000000007</v>
      </c>
      <c r="H9" s="5">
        <f t="shared" si="4"/>
        <v>0</v>
      </c>
      <c r="I9" s="4">
        <f t="shared" si="5"/>
        <v>0</v>
      </c>
      <c r="J9" s="5">
        <f t="shared" si="0"/>
        <v>8571.4285714285706</v>
      </c>
      <c r="K9" s="4">
        <f t="shared" si="1"/>
        <v>13.464</v>
      </c>
      <c r="L9" s="10">
        <f t="shared" si="10"/>
        <v>69.677820000000011</v>
      </c>
      <c r="M9" s="10">
        <f t="shared" si="6"/>
        <v>33.067439999999998</v>
      </c>
      <c r="N9" s="10">
        <f t="shared" si="2"/>
        <v>0</v>
      </c>
      <c r="O9" s="10">
        <f t="shared" si="7"/>
        <v>38.666240000000016</v>
      </c>
      <c r="P9" s="10">
        <f t="shared" si="8"/>
        <v>18.350080000000002</v>
      </c>
      <c r="Q9" s="10">
        <f t="shared" si="9"/>
        <v>0</v>
      </c>
    </row>
    <row r="10" spans="1:17">
      <c r="A10" s="3">
        <v>2021</v>
      </c>
      <c r="B10">
        <v>80</v>
      </c>
      <c r="C10">
        <f t="shared" si="3"/>
        <v>200</v>
      </c>
      <c r="D10">
        <f>D4*B10/C13</f>
        <v>40000</v>
      </c>
      <c r="E10" s="5">
        <f>E4*C10/C13</f>
        <v>100000</v>
      </c>
      <c r="F10" s="5">
        <f>(C10*C14)*C15*C16*C19*C20/C21</f>
        <v>44.88</v>
      </c>
      <c r="G10">
        <f>(C10*C14)*C15*C16*C17*C18/C21</f>
        <v>112.20000000000002</v>
      </c>
      <c r="H10" s="5">
        <f t="shared" si="4"/>
        <v>11428.571428571429</v>
      </c>
      <c r="I10" s="4">
        <f t="shared" si="5"/>
        <v>8.9760000000000009</v>
      </c>
      <c r="J10" s="5">
        <f t="shared" si="0"/>
        <v>20000</v>
      </c>
      <c r="K10" s="4">
        <f t="shared" si="1"/>
        <v>22.44</v>
      </c>
      <c r="L10" s="10">
        <f t="shared" si="10"/>
        <v>62.710038000000011</v>
      </c>
      <c r="M10" s="10">
        <f t="shared" si="6"/>
        <v>29.760695999999999</v>
      </c>
      <c r="N10" s="10">
        <f t="shared" si="2"/>
        <v>1250950.1631634287</v>
      </c>
      <c r="O10" s="10">
        <f t="shared" si="7"/>
        <v>30.932992000000013</v>
      </c>
      <c r="P10" s="10">
        <f t="shared" si="8"/>
        <v>14.680064000000002</v>
      </c>
      <c r="Q10" s="10">
        <f t="shared" si="9"/>
        <v>617056.41749942885</v>
      </c>
    </row>
    <row r="11" spans="1:17">
      <c r="A11" s="3">
        <v>2022</v>
      </c>
      <c r="B11">
        <v>100</v>
      </c>
      <c r="C11">
        <f t="shared" si="3"/>
        <v>300</v>
      </c>
      <c r="D11">
        <f>D4*B11/C13</f>
        <v>50000</v>
      </c>
      <c r="E11" s="5">
        <f>E4*C11/C13</f>
        <v>150000</v>
      </c>
      <c r="F11" s="5">
        <f>(C11*C14)*C15*C16*C19*C20/C21</f>
        <v>67.319999999999993</v>
      </c>
      <c r="G11">
        <f>(C11*C14)*C15*C16*C17*C18/C21</f>
        <v>168.3</v>
      </c>
      <c r="H11" s="5">
        <f t="shared" si="4"/>
        <v>8571.4285714285725</v>
      </c>
      <c r="I11" s="4">
        <f t="shared" si="5"/>
        <v>11.220000000000002</v>
      </c>
      <c r="J11" s="5">
        <f t="shared" si="0"/>
        <v>28571.428571428572</v>
      </c>
      <c r="K11" s="4">
        <f t="shared" si="1"/>
        <v>33.660000000000004</v>
      </c>
      <c r="L11" s="10">
        <f t="shared" si="10"/>
        <v>56.439034200000009</v>
      </c>
      <c r="M11" s="10">
        <f t="shared" si="6"/>
        <v>26.784626400000001</v>
      </c>
      <c r="N11" s="10">
        <f t="shared" si="2"/>
        <v>1084810.1667017145</v>
      </c>
      <c r="O11" s="10">
        <f t="shared" si="7"/>
        <v>24.746393600000012</v>
      </c>
      <c r="P11" s="10">
        <f t="shared" si="8"/>
        <v>11.744051200000001</v>
      </c>
      <c r="Q11" s="10">
        <f t="shared" si="9"/>
        <v>475648.45407085732</v>
      </c>
    </row>
    <row r="12" spans="1:17">
      <c r="J12" s="5"/>
    </row>
    <row r="13" spans="1:17">
      <c r="A13" t="s">
        <v>45</v>
      </c>
      <c r="C13">
        <v>30</v>
      </c>
      <c r="K13" s="8" t="s">
        <v>28</v>
      </c>
      <c r="L13" s="8"/>
      <c r="M13" s="8"/>
      <c r="N13" s="9">
        <f>AVERAGE(N5:N11)</f>
        <v>467492.49381746945</v>
      </c>
      <c r="O13" s="8"/>
      <c r="P13" s="8"/>
      <c r="Q13" s="9">
        <f>AVERAGE(Q5:Q11)</f>
        <v>257107.13642840827</v>
      </c>
    </row>
    <row r="14" spans="1:17">
      <c r="A14" t="s">
        <v>13</v>
      </c>
      <c r="C14">
        <v>2</v>
      </c>
      <c r="K14" s="8"/>
      <c r="L14" s="8"/>
      <c r="M14" s="8"/>
      <c r="N14" s="8"/>
      <c r="O14" s="8"/>
      <c r="P14" s="8"/>
      <c r="Q14" s="8"/>
    </row>
    <row r="15" spans="1:17">
      <c r="A15" t="s">
        <v>11</v>
      </c>
      <c r="C15">
        <v>1</v>
      </c>
      <c r="K15" s="8" t="s">
        <v>40</v>
      </c>
      <c r="L15" s="8"/>
      <c r="M15" s="8"/>
      <c r="N15" s="8"/>
      <c r="O15" s="8"/>
      <c r="P15" s="8"/>
      <c r="Q15" s="8"/>
    </row>
    <row r="16" spans="1:17">
      <c r="A16" t="s">
        <v>14</v>
      </c>
      <c r="C16">
        <v>5100000</v>
      </c>
      <c r="K16" s="8"/>
      <c r="L16" s="8"/>
      <c r="M16" s="8"/>
      <c r="N16" s="9">
        <f>AVERAGE(N6:N10)</f>
        <v>469901.94943268568</v>
      </c>
      <c r="O16" s="8"/>
      <c r="P16" s="8"/>
      <c r="Q16" s="9">
        <f>AVERAGE(Q6:Q10)</f>
        <v>293597.62589988578</v>
      </c>
    </row>
    <row r="17" spans="1:17">
      <c r="A17" t="s">
        <v>15</v>
      </c>
      <c r="C17">
        <v>50000</v>
      </c>
      <c r="K17" s="8"/>
      <c r="L17" s="8"/>
      <c r="M17" s="8"/>
      <c r="N17" s="8"/>
      <c r="O17" s="8"/>
      <c r="P17" s="8"/>
      <c r="Q17" s="8"/>
    </row>
    <row r="18" spans="1:17">
      <c r="A18" t="s">
        <v>16</v>
      </c>
      <c r="C18">
        <v>1.1000000000000001</v>
      </c>
      <c r="K18" s="8" t="s">
        <v>41</v>
      </c>
      <c r="L18" s="8"/>
      <c r="M18" s="8"/>
      <c r="N18" s="8"/>
      <c r="O18" s="8"/>
      <c r="P18" s="8"/>
      <c r="Q18" s="8"/>
    </row>
    <row r="19" spans="1:17">
      <c r="A19" t="s">
        <v>12</v>
      </c>
      <c r="C19">
        <v>220000</v>
      </c>
      <c r="K19" s="8" t="s">
        <v>42</v>
      </c>
      <c r="L19" s="8"/>
      <c r="M19" s="8"/>
      <c r="N19" s="8"/>
      <c r="O19" s="8"/>
      <c r="P19" s="8"/>
      <c r="Q19" s="8"/>
    </row>
    <row r="20" spans="1:17">
      <c r="A20" t="s">
        <v>17</v>
      </c>
      <c r="C20">
        <v>0.1</v>
      </c>
    </row>
    <row r="21" spans="1:17">
      <c r="A21" t="s">
        <v>18</v>
      </c>
      <c r="C21">
        <v>1000000000000</v>
      </c>
    </row>
    <row r="23" spans="1:17">
      <c r="E23" t="s">
        <v>37</v>
      </c>
      <c r="K23" t="s">
        <v>44</v>
      </c>
    </row>
    <row r="24" spans="1:17">
      <c r="A24" t="s">
        <v>29</v>
      </c>
      <c r="E24" t="s">
        <v>33</v>
      </c>
      <c r="K24" t="s">
        <v>30</v>
      </c>
    </row>
    <row r="25" spans="1:17">
      <c r="A25" t="s">
        <v>47</v>
      </c>
      <c r="E25" t="s">
        <v>34</v>
      </c>
      <c r="K25" t="s">
        <v>31</v>
      </c>
    </row>
    <row r="26" spans="1:17">
      <c r="A26" t="s">
        <v>46</v>
      </c>
      <c r="L26" t="s">
        <v>38</v>
      </c>
    </row>
    <row r="27" spans="1:17">
      <c r="E27" t="s">
        <v>35</v>
      </c>
      <c r="L27" t="s">
        <v>39</v>
      </c>
    </row>
    <row r="28" spans="1:17">
      <c r="E28" t="s">
        <v>36</v>
      </c>
      <c r="L28" t="s">
        <v>32</v>
      </c>
    </row>
  </sheetData>
  <mergeCells count="8">
    <mergeCell ref="H1:I2"/>
    <mergeCell ref="L1:N2"/>
    <mergeCell ref="O1:Q2"/>
    <mergeCell ref="B2:C2"/>
    <mergeCell ref="D2:E2"/>
    <mergeCell ref="F2:G2"/>
    <mergeCell ref="D1:G1"/>
    <mergeCell ref="J1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Sridhara Dasu</dc:creator>
  <cp:lastModifiedBy>Sridhara Dasu</cp:lastModifiedBy>
  <dcterms:created xsi:type="dcterms:W3CDTF">2015-12-07T10:18:24Z</dcterms:created>
  <dcterms:modified xsi:type="dcterms:W3CDTF">2015-12-07T21:13:00Z</dcterms:modified>
</cp:coreProperties>
</file>