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c53939a4052b8949/Documents/"/>
    </mc:Choice>
  </mc:AlternateContent>
  <xr:revisionPtr revIDLastSave="688" documentId="8_{E2B24E8D-14E0-44B6-8B20-9791A230929D}" xr6:coauthVersionLast="47" xr6:coauthVersionMax="47" xr10:uidLastSave="{C85C4F14-FDB6-4717-B8C0-89AAE40369E8}"/>
  <bookViews>
    <workbookView xWindow="-108" yWindow="-108" windowWidth="23256" windowHeight="12456" activeTab="2" xr2:uid="{B3DAD924-4887-477C-87E8-322FB275CA04}"/>
  </bookViews>
  <sheets>
    <sheet name="Data" sheetId="2" r:id="rId1"/>
    <sheet name="Pivot Tables " sheetId="3" r:id="rId2"/>
    <sheet name="Dashboard " sheetId="1" r:id="rId3"/>
  </sheets>
  <definedNames>
    <definedName name="_xlchart.v1.0" hidden="1">'Pivot Tables '!$AD$12:$AD$16</definedName>
    <definedName name="_xlchart.v1.1" hidden="1">'Pivot Tables '!$AE$12:$AE$16</definedName>
    <definedName name="Slicer_Department">#N/A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2" i="3" l="1"/>
  <c r="Z19" i="3"/>
  <c r="Z18" i="3"/>
  <c r="Z17" i="3"/>
  <c r="Z16" i="3"/>
  <c r="Z15" i="3"/>
  <c r="L29" i="3"/>
  <c r="L28" i="3"/>
  <c r="L27" i="3"/>
  <c r="AN16" i="3"/>
  <c r="AN15" i="3"/>
  <c r="AN14" i="3"/>
  <c r="AN13" i="3"/>
  <c r="AN12" i="3"/>
  <c r="AE16" i="3"/>
  <c r="AE15" i="3"/>
  <c r="AE14" i="3"/>
  <c r="AE13" i="3"/>
  <c r="AE12" i="3"/>
  <c r="G17" i="3"/>
  <c r="G16" i="3"/>
  <c r="G15" i="3"/>
  <c r="G14" i="3"/>
  <c r="G13" i="3"/>
  <c r="I20" i="3"/>
  <c r="I21" i="3"/>
  <c r="G18" i="3" l="1"/>
  <c r="AN17" i="3"/>
  <c r="M27" i="3"/>
  <c r="N27" i="3" s="1"/>
  <c r="L30" i="3"/>
  <c r="M30" i="3" s="1"/>
  <c r="M28" i="3"/>
  <c r="N28" i="3" s="1"/>
  <c r="M29" i="3"/>
  <c r="N29" i="3" s="1"/>
  <c r="Z20" i="3"/>
  <c r="AA15" i="3" s="1"/>
  <c r="AA16" i="3"/>
  <c r="AA17" i="3"/>
  <c r="AA18" i="3"/>
  <c r="AA19" i="3"/>
  <c r="I24" i="3"/>
  <c r="J24" i="3" s="1"/>
  <c r="I23" i="3"/>
  <c r="J23" i="3" s="1"/>
  <c r="I22" i="3"/>
  <c r="J21" i="3"/>
  <c r="C11" i="3"/>
  <c r="C10" i="3"/>
  <c r="C9" i="3"/>
  <c r="I17" i="3"/>
  <c r="I13" i="3"/>
  <c r="I16" i="3"/>
  <c r="I15" i="3"/>
  <c r="I14" i="3"/>
  <c r="I18" i="3" l="1"/>
  <c r="C12" i="3"/>
</calcChain>
</file>

<file path=xl/sharedStrings.xml><?xml version="1.0" encoding="utf-8"?>
<sst xmlns="http://schemas.openxmlformats.org/spreadsheetml/2006/main" count="884" uniqueCount="229">
  <si>
    <t xml:space="preserve"> </t>
  </si>
  <si>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</si>
  <si>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</si>
  <si>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</si>
  <si>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</si>
  <si>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</si>
  <si>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</si>
  <si>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</si>
  <si>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</si>
  <si>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</si>
  <si>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</si>
  <si>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</si>
  <si>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</si>
  <si>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</si>
  <si>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</si>
  <si>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</si>
  <si>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</si>
  <si>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</si>
  <si>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</si>
  <si>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</si>
  <si>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</si>
  <si>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</si>
  <si>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Lori Nguyen</t>
  </si>
  <si>
    <t>Female</t>
  </si>
  <si>
    <t>18-25</t>
  </si>
  <si>
    <t>East</t>
  </si>
  <si>
    <t>Manager</t>
  </si>
  <si>
    <t>Finance</t>
  </si>
  <si>
    <t>Luis Reynolds</t>
  </si>
  <si>
    <t>Full-Time</t>
  </si>
  <si>
    <t>Head Office</t>
  </si>
  <si>
    <t>C</t>
  </si>
  <si>
    <t>Health</t>
  </si>
  <si>
    <t>Leadership Training</t>
  </si>
  <si>
    <t>Design</t>
  </si>
  <si>
    <t>Certified Professional</t>
  </si>
  <si>
    <t>Gary Garcia</t>
  </si>
  <si>
    <t>Male</t>
  </si>
  <si>
    <t>26-35</t>
  </si>
  <si>
    <t>Central</t>
  </si>
  <si>
    <t>Designer</t>
  </si>
  <si>
    <t>HR</t>
  </si>
  <si>
    <t>Ashley Simmons MD</t>
  </si>
  <si>
    <t>Branch Office</t>
  </si>
  <si>
    <t>B</t>
  </si>
  <si>
    <t>None</t>
  </si>
  <si>
    <t>Excel Workshop</t>
  </si>
  <si>
    <t>Jeremy Nguyen</t>
  </si>
  <si>
    <t>West</t>
  </si>
  <si>
    <t>HR Specialist</t>
  </si>
  <si>
    <t>Marketing</t>
  </si>
  <si>
    <t>Cassandra Duncan</t>
  </si>
  <si>
    <t>Remote</t>
  </si>
  <si>
    <t>D</t>
  </si>
  <si>
    <t>Management</t>
  </si>
  <si>
    <t>Advanced Training</t>
  </si>
  <si>
    <t>Kimberly Jones</t>
  </si>
  <si>
    <t>36-45</t>
  </si>
  <si>
    <t>Operations</t>
  </si>
  <si>
    <t>Janet Harris</t>
  </si>
  <si>
    <t>Contract</t>
  </si>
  <si>
    <t>A</t>
  </si>
  <si>
    <t>Health + Dental</t>
  </si>
  <si>
    <t>Python</t>
  </si>
  <si>
    <t>Anthony Gates</t>
  </si>
  <si>
    <t>56 &lt;</t>
  </si>
  <si>
    <t>Mr. Frank Clay</t>
  </si>
  <si>
    <t>Courtney Foster</t>
  </si>
  <si>
    <t>Developer</t>
  </si>
  <si>
    <t>Dorothy Price</t>
  </si>
  <si>
    <t>Communication</t>
  </si>
  <si>
    <t>Catherine Hall</t>
  </si>
  <si>
    <t>Michele Sexton</t>
  </si>
  <si>
    <t>Deanna Ball</t>
  </si>
  <si>
    <t>South</t>
  </si>
  <si>
    <t>IT</t>
  </si>
  <si>
    <t>Richard Schmidt</t>
  </si>
  <si>
    <t>Candace Nelson</t>
  </si>
  <si>
    <t>Teresa Pearson</t>
  </si>
  <si>
    <t>Mandy Davis</t>
  </si>
  <si>
    <t>Laura Hart</t>
  </si>
  <si>
    <t>Matthew Powell</t>
  </si>
  <si>
    <t>Andrea May</t>
  </si>
  <si>
    <t>Bruce Nelson</t>
  </si>
  <si>
    <t>Casey Martin</t>
  </si>
  <si>
    <t>Excel</t>
  </si>
  <si>
    <t>Dawn Cole</t>
  </si>
  <si>
    <t>46-55</t>
  </si>
  <si>
    <t>Amber Allen</t>
  </si>
  <si>
    <t>Tanner Morse</t>
  </si>
  <si>
    <t>North</t>
  </si>
  <si>
    <t>Adam Johnson</t>
  </si>
  <si>
    <t>Jose Griffin</t>
  </si>
  <si>
    <t>Nicole Dominguez</t>
  </si>
  <si>
    <t>Daniel Hawkins</t>
  </si>
  <si>
    <t>Andrew Best</t>
  </si>
  <si>
    <t>Part-Time</t>
  </si>
  <si>
    <t>Elaine Mcclain</t>
  </si>
  <si>
    <t>Gabrielle Rodriguez</t>
  </si>
  <si>
    <t>Allison Harvey</t>
  </si>
  <si>
    <t>Thomas Kramer</t>
  </si>
  <si>
    <t>Tristan Mejia</t>
  </si>
  <si>
    <t>Kevin Whitaker</t>
  </si>
  <si>
    <t>Analyst</t>
  </si>
  <si>
    <t>Mary Welch</t>
  </si>
  <si>
    <t>Dustin Carter</t>
  </si>
  <si>
    <t>Douglas Miles</t>
  </si>
  <si>
    <t>Nicole Williamson</t>
  </si>
  <si>
    <t>Jessica Fleming</t>
  </si>
  <si>
    <t>Matthew Knight</t>
  </si>
  <si>
    <t>Christine Lee</t>
  </si>
  <si>
    <t>Donna Jones</t>
  </si>
  <si>
    <t>Mario Smith DVM</t>
  </si>
  <si>
    <t>Carolyn Bullock</t>
  </si>
  <si>
    <t>Joseph Francis</t>
  </si>
  <si>
    <t>Wendy Gomez</t>
  </si>
  <si>
    <t>Sarah Young</t>
  </si>
  <si>
    <t>Michael Thomas</t>
  </si>
  <si>
    <t>Aaron Hart</t>
  </si>
  <si>
    <t>Kevin Bell</t>
  </si>
  <si>
    <t>Brian Boyd</t>
  </si>
  <si>
    <t>Richard Landry</t>
  </si>
  <si>
    <t>Steven Krueger</t>
  </si>
  <si>
    <t>George Hurley</t>
  </si>
  <si>
    <t>Debra Williams</t>
  </si>
  <si>
    <t>Mark Lopez</t>
  </si>
  <si>
    <t>Karen Mitchell</t>
  </si>
  <si>
    <t>Robert Williams</t>
  </si>
  <si>
    <t>Joseph Sanders</t>
  </si>
  <si>
    <t>Mary Schmidt</t>
  </si>
  <si>
    <t>Shelly George</t>
  </si>
  <si>
    <t>Mary Martinez</t>
  </si>
  <si>
    <t>Nicole Houston</t>
  </si>
  <si>
    <t>Paul Hall</t>
  </si>
  <si>
    <t>Kristin Shaffer</t>
  </si>
  <si>
    <t>Samantha Foster</t>
  </si>
  <si>
    <t>Joel Aguilar</t>
  </si>
  <si>
    <t>Timothy Aguilar</t>
  </si>
  <si>
    <t>Michael Wade</t>
  </si>
  <si>
    <t>Charles Andrews</t>
  </si>
  <si>
    <t>Jessica Walsh</t>
  </si>
  <si>
    <t>Veronica Nelson</t>
  </si>
  <si>
    <t>Kelly Mack</t>
  </si>
  <si>
    <t>Chris Sanchez</t>
  </si>
  <si>
    <t>John Conley</t>
  </si>
  <si>
    <t>Cassie Galvan</t>
  </si>
  <si>
    <t>Aaron Baker</t>
  </si>
  <si>
    <t>Jessica Jones</t>
  </si>
  <si>
    <t>Christopher Bass</t>
  </si>
  <si>
    <t>Emily Walker</t>
  </si>
  <si>
    <t>Sean Tucker PhD</t>
  </si>
  <si>
    <t>Vickie Lewis</t>
  </si>
  <si>
    <t>Jacob Scott</t>
  </si>
  <si>
    <t>Alexis Clark</t>
  </si>
  <si>
    <t>Joel Park</t>
  </si>
  <si>
    <t>Robert Davis</t>
  </si>
  <si>
    <t>Russell Marshall</t>
  </si>
  <si>
    <t>Daniel Brown MD</t>
  </si>
  <si>
    <t>James Holden</t>
  </si>
  <si>
    <t>Anna Payne</t>
  </si>
  <si>
    <t>Thomas Murphy</t>
  </si>
  <si>
    <t>Rhonda Pena</t>
  </si>
  <si>
    <t>Mark Abbott</t>
  </si>
  <si>
    <t>Nicole Gonzalez</t>
  </si>
  <si>
    <t>Robin Lynch</t>
  </si>
  <si>
    <t>2019-03-15</t>
  </si>
  <si>
    <t>2022-12-20</t>
  </si>
  <si>
    <t>2022-08-10</t>
  </si>
  <si>
    <t>2024-09-03</t>
  </si>
  <si>
    <t>2019-03-14</t>
  </si>
  <si>
    <t>2017-01-23</t>
  </si>
  <si>
    <t>2024-08-17</t>
  </si>
  <si>
    <t>2014-12-09</t>
  </si>
  <si>
    <t>2021-06-28</t>
  </si>
  <si>
    <t>2018-05-20</t>
  </si>
  <si>
    <t>2017-02-13</t>
  </si>
  <si>
    <t>2024-05-05</t>
  </si>
  <si>
    <t>2022-04-19</t>
  </si>
  <si>
    <t>2015-11-16</t>
  </si>
  <si>
    <t>2023-09-09</t>
  </si>
  <si>
    <t>2017-12-12</t>
  </si>
  <si>
    <t>2017-03-10</t>
  </si>
  <si>
    <t>2019-03-04</t>
  </si>
  <si>
    <t>2022-11-20</t>
  </si>
  <si>
    <t>2021-03-02</t>
  </si>
  <si>
    <t>2021-08-01</t>
  </si>
  <si>
    <t>2015-08-14</t>
  </si>
  <si>
    <t>2015-10-21</t>
  </si>
  <si>
    <t>2015-03-14</t>
  </si>
  <si>
    <t>2024-05-22</t>
  </si>
  <si>
    <t>2017-03-19</t>
  </si>
  <si>
    <t>2021-09-15</t>
  </si>
  <si>
    <t>2022-05-09</t>
  </si>
  <si>
    <t>2017-06-22</t>
  </si>
  <si>
    <t>2020-11-28</t>
  </si>
  <si>
    <t>2015-08-30</t>
  </si>
  <si>
    <t>2018-10-27</t>
  </si>
  <si>
    <t>2018-08-26</t>
  </si>
  <si>
    <t>2023-07-24</t>
  </si>
  <si>
    <t>2018-07-09</t>
  </si>
  <si>
    <t>2016-12-21</t>
  </si>
  <si>
    <t>2019-06-27</t>
  </si>
  <si>
    <t>2021-08-27</t>
  </si>
  <si>
    <t>2017-05-28</t>
  </si>
  <si>
    <t>2022-01-30</t>
  </si>
  <si>
    <t>2017-04-20</t>
  </si>
  <si>
    <t>2019-07-22</t>
  </si>
  <si>
    <t>2018-11-29</t>
  </si>
  <si>
    <t>2022-11-14</t>
  </si>
  <si>
    <t>2016-02-23</t>
  </si>
  <si>
    <t>2018-05-18</t>
  </si>
  <si>
    <t>2024-03-09</t>
  </si>
  <si>
    <t>2024-03-27</t>
  </si>
  <si>
    <t>2019-12-23</t>
  </si>
  <si>
    <t>2016-08-25</t>
  </si>
  <si>
    <t>Row Labels</t>
  </si>
  <si>
    <t>Grand Total</t>
  </si>
  <si>
    <t>Count of Full Name</t>
  </si>
  <si>
    <t xml:space="preserve">No.of employees to employement status </t>
  </si>
  <si>
    <t>Total</t>
  </si>
  <si>
    <t>Sum of Salary</t>
  </si>
  <si>
    <t>s</t>
  </si>
  <si>
    <t>Column Labels</t>
  </si>
  <si>
    <t xml:space="preserve">Grand Total </t>
  </si>
  <si>
    <t xml:space="preserve">Male </t>
  </si>
  <si>
    <t xml:space="preserve">Female </t>
  </si>
  <si>
    <t>Sum of Leave Taken</t>
  </si>
  <si>
    <t>Average of Performance Rating</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</si>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</sst>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 #,##0_ ;_ * \-#,##0_ ;_ * &quot;-&quot;??_ ;_ @_ "/>
    <numFmt numFmtId="165" formatCode="0.0"/>
  </numFmts>
  <fonts count="6">
    <font>
      <sz val="11"/>
      <color theme="1"/>
      <name val="Calibri"/>
      <family val="2"/>
      <scheme val="minor"/>
    </font>
    <font>
      <sz val="11"/>
      <color theme="1"/>
      <name val="Calibri"/>
      <family val="2"/>
      <scheme val="minor"/>
    </font>
    <font>
      <b/>
      <sz val="11"/>
      <color theme="1"/>
      <name val="Calibri"/>
      <family val="2"/>
      <scheme val="minor"/>
    </font>
    <font>
      <sz val="11"/>
      <color theme="1"/>
      <name val="Kulim park"/>
    </font>
    <font>
      <b/>
      <sz val="11"/>
      <color theme="0" tint="-4.9989318521683403E-2"/>
      <name val="Kulim Park"/>
    </font>
    <font>
      <sz val="11"/>
      <color theme="0" tint="-4.9989318521683403E-2"/>
      <name val="Kulim Park"/>
    </font>
  </fonts>
  <fills count="5">
    <fill>
      <patternFill patternType="none"/>
    </fill>
    <fill>
      <patternFill patternType="gray125"/>
    </fill>
    <fill>
      <patternFill patternType="solid">
        <fgColor rgb="FF282828"/>
        <bgColor indexed="64"/>
      </patternFill>
    </fill>
    <fill>
      <patternFill patternType="solid">
        <fgColor theme="4" tint="0.79998168889431442"/>
        <bgColor theme="4" tint="0.79998168889431442"/>
      </patternFill>
    </fill>
    <fill>
      <patternFill patternType="solid">
        <fgColor theme="2"/>
        <bgColor indexed="64"/>
      </patternFill>
    </fill>
  </fills>
  <borders count="3">
    <border>
      <left/>
      <right/>
      <top/>
      <bottom/>
      <diagonal/>
    </border>
    <border>
      <left/>
      <right/>
      <top style="thin">
        <color theme="1" tint="0.499984740745262"/>
      </top>
      <bottom style="thin">
        <color theme="1" tint="0.499984740745262"/>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3" fillId="2" borderId="0" xfId="0" applyFont="1" applyFill="1"/>
    <xf numFmtId="0" fontId="4" fillId="2" borderId="0" xfId="0" applyFont="1" applyFill="1" applyAlignment="1">
      <alignment horizontal="center" vertical="center"/>
    </xf>
    <xf numFmtId="0" fontId="3" fillId="0" borderId="0" xfId="0" applyFont="1" applyAlignment="1">
      <alignment horizontal="center" vertical="center"/>
    </xf>
    <xf numFmtId="0" fontId="5" fillId="2" borderId="1" xfId="0" applyFont="1" applyFill="1" applyBorder="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64" fontId="2" fillId="3" borderId="2" xfId="0" applyNumberFormat="1" applyFont="1" applyFill="1" applyBorder="1"/>
    <xf numFmtId="9" fontId="0" fillId="0" borderId="0" xfId="1" applyFont="1"/>
    <xf numFmtId="10" fontId="0" fillId="0" borderId="0" xfId="0" applyNumberFormat="1"/>
    <xf numFmtId="1" fontId="2" fillId="0" borderId="0" xfId="1" applyNumberFormat="1" applyFont="1"/>
    <xf numFmtId="9" fontId="0" fillId="0" borderId="0" xfId="0" applyNumberFormat="1"/>
    <xf numFmtId="0" fontId="0" fillId="4" borderId="0" xfId="0" applyFill="1"/>
    <xf numFmtId="165" fontId="0" fillId="0" borderId="0" xfId="0" applyNumberFormat="1"/>
    <xf numFmtId="0" fontId="0" fillId="4" borderId="0" xfId="0" applyFill="1" applyAlignment="1">
      <alignment horizontal="center"/>
    </xf>
    <xf numFmtId="0" fontId="0" fillId="0" borderId="0" xfId="0" applyNumberFormat="1"/>
  </cellXfs>
  <cellStyles count="2">
    <cellStyle name="Normal" xfId="0" builtinId="0"/>
    <cellStyle name="Percent" xfId="1" builtinId="5"/>
  </cellStyles>
  <dxfs count="32">
    <dxf>
      <numFmt numFmtId="164" formatCode="_ * #,##0_ ;_ * \-#,##0_ ;_ * &quot;-&quot;??_ ;_ @_ "/>
    </dxf>
    <dxf>
      <numFmt numFmtId="164" formatCode="_ * #,##0_ ;_ * \-#,##0_ ;_ * &quot;-&quot;??_ ;_ @_ "/>
    </dxf>
    <dxf>
      <numFmt numFmtId="164" formatCode="_ * #,##0_ ;_ * \-#,##0_ ;_ * &quot;-&quot;??_ ;_ @_ "/>
    </dxf>
    <dxf>
      <numFmt numFmtId="164" formatCode="_ * #,##0_ ;_ * \-#,##0_ ;_ * &quot;-&quot;??_ ;_ @_ "/>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numFmt numFmtId="0" formatCode="General"/>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b/>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color theme="0"/>
      </font>
      <fill>
        <patternFill patternType="none">
          <bgColor auto="1"/>
        </patternFill>
      </fill>
    </dxf>
    <dxf>
      <font>
        <color theme="0"/>
      </font>
      <fill>
        <patternFill patternType="none">
          <bgColor auto="1"/>
        </patternFill>
      </fill>
    </dxf>
    <dxf>
      <font>
        <color theme="0"/>
      </font>
    </dxf>
    <dxf>
      <font>
        <b val="0"/>
        <i val="0"/>
        <sz val="9"/>
        <color theme="0"/>
        <name val="Calibri"/>
        <family val="2"/>
        <scheme val="minor"/>
      </font>
      <fill>
        <patternFill>
          <fgColor theme="1" tint="0.34998626667073579"/>
          <bgColor rgb="FF1F1F1F"/>
        </patternFill>
      </fill>
    </dxf>
    <dxf>
      <font>
        <color rgb="FF282828"/>
      </font>
    </dxf>
  </dxfs>
  <tableStyles count="3" defaultTableStyle="TableStyleMedium2" defaultPivotStyle="PivotStyleLight16">
    <tableStyle name="Slicer Style 1" pivot="0" table="0" count="1" xr9:uid="{295759AA-1282-4906-A444-D78D458B1DF6}">
      <tableStyleElement type="wholeTable" dxfId="31"/>
    </tableStyle>
    <tableStyle name="Slicer Style 2" pivot="0" table="0" count="10" xr9:uid="{EB38A3B0-D8E2-453D-85E3-D174B487730F}">
      <tableStyleElement type="wholeTable" dxfId="30"/>
      <tableStyleElement type="headerRow" dxfId="29"/>
    </tableStyle>
    <tableStyle name="Slicer Style 3" pivot="0" table="0" count="6" xr9:uid="{FF0B167F-E47C-47FE-9FE0-AE0810786789}">
      <tableStyleElement type="wholeTable" dxfId="28"/>
      <tableStyleElement type="headerRow" dxfId="27"/>
    </tableStyle>
  </tableStyles>
  <colors>
    <mruColors>
      <color rgb="FF282828"/>
      <color rgb="FF1F1F1F"/>
    </mruColors>
  </colors>
  <extLst>
    <ext xmlns:x14="http://schemas.microsoft.com/office/spreadsheetml/2009/9/main" uri="{46F421CA-312F-682f-3DD2-61675219B42D}">
      <x14:dxfs count="12">
        <dxf>
          <fill>
            <patternFill>
              <fgColor theme="1"/>
              <bgColor theme="1"/>
            </patternFill>
          </fill>
        </dxf>
        <dxf>
          <font>
            <name val="Lucida Sans"/>
            <family val="2"/>
            <scheme val="none"/>
          </font>
          <fill>
            <patternFill>
              <bgColor rgb="FFFFC000"/>
            </patternFill>
          </fill>
        </dxf>
        <dxf>
          <fill>
            <patternFill>
              <fgColor rgb="FF1F1F1F"/>
              <bgColor theme="1"/>
            </patternFill>
          </fill>
        </dxf>
        <dxf>
          <fill>
            <patternFill>
              <fgColor theme="7" tint="0.39994506668294322"/>
              <bgColor rgb="FF1F1F1F"/>
            </patternFill>
          </fill>
        </dxf>
        <dxf>
          <font>
            <color theme="1"/>
          </font>
          <fill>
            <patternFill>
              <fgColor theme="0" tint="-4.9989318521683403E-2"/>
              <bgColor theme="7" tint="0.59996337778862885"/>
            </patternFill>
          </fill>
        </dxf>
        <dxf>
          <font>
            <color rgb="FF282828"/>
          </font>
          <fill>
            <patternFill>
              <bgColor rgb="FFFFC000"/>
            </patternFill>
          </fill>
        </dxf>
        <dxf>
          <font>
            <color rgb="FF1F1F1F"/>
          </font>
          <fill>
            <patternFill>
              <fgColor theme="0"/>
              <bgColor rgb="FFFFC000"/>
            </patternFill>
          </fill>
        </dxf>
        <dxf>
          <font>
            <color rgb="FF282828"/>
          </font>
          <fill>
            <patternFill>
              <bgColor theme="7" tint="0.59996337778862885"/>
            </patternFill>
          </fill>
        </dxf>
        <dxf>
          <font>
            <color rgb="FF282828"/>
          </font>
          <fill>
            <patternFill patternType="solid">
              <fgColor rgb="FF282828"/>
              <bgColor rgb="FFFFC000"/>
            </patternFill>
          </fill>
        </dxf>
        <dxf>
          <font>
            <color rgb="FF1F1F1F"/>
          </font>
          <fill>
            <patternFill>
              <fgColor rgb="FF1F1F1F"/>
              <bgColor rgb="FFFFC000"/>
            </patternFill>
          </fill>
        </dxf>
        <dxf>
          <font>
            <color rgb="FF282828"/>
          </font>
          <fill>
            <patternFill>
              <fgColor theme="0" tint="-0.24994659260841701"/>
              <bgColor rgb="FFFFC000"/>
            </patternFill>
          </fill>
        </dxf>
        <dxf>
          <font>
            <color rgb="FF1F1F1F"/>
          </font>
          <fill>
            <patternFill>
              <fgColor theme="0" tint="-0.24994659260841701"/>
              <bgColor rgb="FFFFC0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UnselectedItemWithData" dxfId="7"/>
            <x14:slicerStyleElement type="hoveredSelectedItemWithData" dxfId="6"/>
            <x14:slicerStyleElement type="hoveredUnselectedItemWithNoData" dxfId="5"/>
            <x14:slicerStyleElement type="hoveredSelectedItemWithNoData" dxfId="4"/>
          </x14:slicerStyleElements>
        </x14:slicerStyle>
        <x14:slicerStyle name="Slicer Style 3">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F4-42EE-BC29-74755EAACE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F4-42EE-BC29-74755EAACE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F4-42EE-BC29-74755EAACEDC}"/>
              </c:ext>
            </c:extLst>
          </c:dPt>
          <c:cat>
            <c:strRef>
              <c:f>'Pivot Tables '!$B$9:$B$11</c:f>
              <c:strCache>
                <c:ptCount val="3"/>
                <c:pt idx="0">
                  <c:v>Contract</c:v>
                </c:pt>
                <c:pt idx="1">
                  <c:v>Full-Time</c:v>
                </c:pt>
                <c:pt idx="2">
                  <c:v>Part-Time</c:v>
                </c:pt>
              </c:strCache>
            </c:strRef>
          </c:cat>
          <c:val>
            <c:numRef>
              <c:f>'Pivot Tables '!$C$9:$C$11</c:f>
              <c:numCache>
                <c:formatCode>General</c:formatCode>
                <c:ptCount val="3"/>
                <c:pt idx="0">
                  <c:v>17</c:v>
                </c:pt>
                <c:pt idx="1">
                  <c:v>20</c:v>
                </c:pt>
                <c:pt idx="2">
                  <c:v>13</c:v>
                </c:pt>
              </c:numCache>
            </c:numRef>
          </c:val>
          <c:extLst>
            <c:ext xmlns:c16="http://schemas.microsoft.com/office/drawing/2014/chart" uri="{C3380CC4-5D6E-409C-BE32-E72D297353CC}">
              <c16:uniqueId val="{00000000-C7A7-46DD-8E75-375D8F701FC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21784280644598"/>
          <c:y val="3.261059356415813E-2"/>
          <c:w val="0.82191517831171101"/>
          <c:h val="0.96738940643584181"/>
        </c:manualLayout>
      </c:layout>
      <c:pieChart>
        <c:varyColors val="1"/>
        <c:ser>
          <c:idx val="0"/>
          <c:order val="0"/>
          <c:spPr>
            <a:ln>
              <a:solidFill>
                <a:srgbClr val="282828"/>
              </a:solidFill>
            </a:ln>
          </c:spPr>
          <c:dPt>
            <c:idx val="0"/>
            <c:bubble3D val="0"/>
            <c:spPr>
              <a:solidFill>
                <a:srgbClr val="FFC000"/>
              </a:solidFill>
              <a:ln w="19050">
                <a:solidFill>
                  <a:srgbClr val="282828"/>
                </a:solidFill>
              </a:ln>
              <a:effectLst/>
            </c:spPr>
            <c:extLst>
              <c:ext xmlns:c16="http://schemas.microsoft.com/office/drawing/2014/chart" uri="{C3380CC4-5D6E-409C-BE32-E72D297353CC}">
                <c16:uniqueId val="{00000001-9B4A-4903-9484-13943FAADC60}"/>
              </c:ext>
            </c:extLst>
          </c:dPt>
          <c:dPt>
            <c:idx val="1"/>
            <c:bubble3D val="0"/>
            <c:spPr>
              <a:solidFill>
                <a:schemeClr val="tx1">
                  <a:lumMod val="50000"/>
                  <a:lumOff val="50000"/>
                </a:schemeClr>
              </a:solidFill>
              <a:ln w="19050">
                <a:solidFill>
                  <a:srgbClr val="282828"/>
                </a:solidFill>
              </a:ln>
              <a:effectLst/>
            </c:spPr>
            <c:extLst>
              <c:ext xmlns:c16="http://schemas.microsoft.com/office/drawing/2014/chart" uri="{C3380CC4-5D6E-409C-BE32-E72D297353CC}">
                <c16:uniqueId val="{00000003-9B4A-4903-9484-13943FAADC60}"/>
              </c:ext>
            </c:extLst>
          </c:dPt>
          <c:dPt>
            <c:idx val="2"/>
            <c:bubble3D val="0"/>
            <c:spPr>
              <a:solidFill>
                <a:schemeClr val="bg1">
                  <a:lumMod val="95000"/>
                </a:schemeClr>
              </a:solidFill>
              <a:ln w="19050">
                <a:solidFill>
                  <a:srgbClr val="282828"/>
                </a:solidFill>
              </a:ln>
              <a:effectLst/>
            </c:spPr>
            <c:extLst>
              <c:ext xmlns:c16="http://schemas.microsoft.com/office/drawing/2014/chart" uri="{C3380CC4-5D6E-409C-BE32-E72D297353CC}">
                <c16:uniqueId val="{00000005-9B4A-4903-9484-13943FAADC60}"/>
              </c:ext>
            </c:extLst>
          </c:dPt>
          <c:cat>
            <c:strRef>
              <c:f>'Pivot Tables '!$B$9:$B$11</c:f>
              <c:strCache>
                <c:ptCount val="3"/>
                <c:pt idx="0">
                  <c:v>Contract</c:v>
                </c:pt>
                <c:pt idx="1">
                  <c:v>Full-Time</c:v>
                </c:pt>
                <c:pt idx="2">
                  <c:v>Part-Time</c:v>
                </c:pt>
              </c:strCache>
            </c:strRef>
          </c:cat>
          <c:val>
            <c:numRef>
              <c:f>'Pivot Tables '!$C$9:$C$11</c:f>
              <c:numCache>
                <c:formatCode>General</c:formatCode>
                <c:ptCount val="3"/>
                <c:pt idx="0">
                  <c:v>17</c:v>
                </c:pt>
                <c:pt idx="1">
                  <c:v>20</c:v>
                </c:pt>
                <c:pt idx="2">
                  <c:v>13</c:v>
                </c:pt>
              </c:numCache>
            </c:numRef>
          </c:val>
          <c:extLst>
            <c:ext xmlns:c16="http://schemas.microsoft.com/office/drawing/2014/chart" uri="{C3380CC4-5D6E-409C-BE32-E72D297353CC}">
              <c16:uniqueId val="{00000006-9B4A-4903-9484-13943FAADC6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Dashboard.xlsx]Pivot Tables !PivotTable3</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05855784670072E-2"/>
          <c:y val="3.6254255346794523E-2"/>
          <c:w val="0.90379414421532989"/>
          <c:h val="0.84117148722746293"/>
        </c:manualLayout>
      </c:layout>
      <c:barChart>
        <c:barDir val="col"/>
        <c:grouping val="clustered"/>
        <c:varyColors val="0"/>
        <c:ser>
          <c:idx val="0"/>
          <c:order val="0"/>
          <c:tx>
            <c:strRef>
              <c:f>'Pivot Tables '!$I$4:$I$5</c:f>
              <c:strCache>
                <c:ptCount val="1"/>
                <c:pt idx="0">
                  <c:v>Female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'!$H$6:$H$11</c:f>
              <c:strCache>
                <c:ptCount val="5"/>
                <c:pt idx="0">
                  <c:v>18-25</c:v>
                </c:pt>
                <c:pt idx="1">
                  <c:v>26-35</c:v>
                </c:pt>
                <c:pt idx="2">
                  <c:v>36-45</c:v>
                </c:pt>
                <c:pt idx="3">
                  <c:v>46-55</c:v>
                </c:pt>
                <c:pt idx="4">
                  <c:v>56 &lt;</c:v>
                </c:pt>
              </c:strCache>
            </c:strRef>
          </c:cat>
          <c:val>
            <c:numRef>
              <c:f>'Pivot Tables '!$I$6:$I$11</c:f>
              <c:numCache>
                <c:formatCode>General</c:formatCode>
                <c:ptCount val="5"/>
                <c:pt idx="0">
                  <c:v>5</c:v>
                </c:pt>
                <c:pt idx="1">
                  <c:v>6</c:v>
                </c:pt>
                <c:pt idx="2">
                  <c:v>5</c:v>
                </c:pt>
                <c:pt idx="3">
                  <c:v>4</c:v>
                </c:pt>
                <c:pt idx="4">
                  <c:v>3</c:v>
                </c:pt>
              </c:numCache>
            </c:numRef>
          </c:val>
          <c:extLst>
            <c:ext xmlns:c16="http://schemas.microsoft.com/office/drawing/2014/chart" uri="{C3380CC4-5D6E-409C-BE32-E72D297353CC}">
              <c16:uniqueId val="{00000000-6E8A-4DBC-816F-75C09AD6C889}"/>
            </c:ext>
          </c:extLst>
        </c:ser>
        <c:dLbls>
          <c:dLblPos val="outEnd"/>
          <c:showLegendKey val="0"/>
          <c:showVal val="1"/>
          <c:showCatName val="0"/>
          <c:showSerName val="0"/>
          <c:showPercent val="0"/>
          <c:showBubbleSize val="0"/>
        </c:dLbls>
        <c:gapWidth val="219"/>
        <c:axId val="632551696"/>
        <c:axId val="780061824"/>
      </c:barChart>
      <c:catAx>
        <c:axId val="632551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20" b="1" i="0" u="none" strike="noStrike" kern="1200" baseline="0">
                <a:solidFill>
                  <a:schemeClr val="bg1">
                    <a:lumMod val="95000"/>
                  </a:schemeClr>
                </a:solidFill>
                <a:latin typeface="+mn-lt"/>
                <a:ea typeface="+mn-ea"/>
                <a:cs typeface="+mn-cs"/>
              </a:defRPr>
            </a:pPr>
            <a:endParaRPr lang="en-US"/>
          </a:p>
        </c:txPr>
        <c:crossAx val="780061824"/>
        <c:crosses val="autoZero"/>
        <c:auto val="1"/>
        <c:lblAlgn val="ctr"/>
        <c:lblOffset val="100"/>
        <c:noMultiLvlLbl val="0"/>
      </c:catAx>
      <c:valAx>
        <c:axId val="7800618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3255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3201439926925E-2"/>
          <c:y val="9.7519023888321524E-2"/>
          <c:w val="0.8325359712014615"/>
          <c:h val="0.77245561092724979"/>
        </c:manualLayout>
      </c:layout>
      <c:barChart>
        <c:barDir val="bar"/>
        <c:grouping val="percentStacked"/>
        <c:varyColors val="0"/>
        <c:ser>
          <c:idx val="0"/>
          <c:order val="0"/>
          <c:spPr>
            <a:solidFill>
              <a:srgbClr val="FFC000"/>
            </a:solidFill>
            <a:ln>
              <a:noFill/>
            </a:ln>
            <a:effectLst/>
          </c:spPr>
          <c:invertIfNegative val="0"/>
          <c:val>
            <c:numRef>
              <c:f>'Pivot Tables '!$M$27</c:f>
              <c:numCache>
                <c:formatCode>0%</c:formatCode>
                <c:ptCount val="1"/>
                <c:pt idx="0">
                  <c:v>0.46</c:v>
                </c:pt>
              </c:numCache>
            </c:numRef>
          </c:val>
          <c:extLst>
            <c:ext xmlns:c16="http://schemas.microsoft.com/office/drawing/2014/chart" uri="{C3380CC4-5D6E-409C-BE32-E72D297353CC}">
              <c16:uniqueId val="{00000000-50A6-46D3-95C8-6589DF19E0F4}"/>
            </c:ext>
          </c:extLst>
        </c:ser>
        <c:ser>
          <c:idx val="1"/>
          <c:order val="1"/>
          <c:spPr>
            <a:solidFill>
              <a:srgbClr val="282828"/>
            </a:solidFill>
            <a:ln>
              <a:noFill/>
            </a:ln>
            <a:effectLst/>
          </c:spPr>
          <c:invertIfNegative val="0"/>
          <c:val>
            <c:numRef>
              <c:f>'Pivot Tables '!$N$27</c:f>
              <c:numCache>
                <c:formatCode>0.00%</c:formatCode>
                <c:ptCount val="1"/>
                <c:pt idx="0">
                  <c:v>0.54</c:v>
                </c:pt>
              </c:numCache>
            </c:numRef>
          </c:val>
          <c:extLst>
            <c:ext xmlns:c16="http://schemas.microsoft.com/office/drawing/2014/chart" uri="{C3380CC4-5D6E-409C-BE32-E72D297353CC}">
              <c16:uniqueId val="{00000001-50A6-46D3-95C8-6589DF19E0F4}"/>
            </c:ext>
          </c:extLst>
        </c:ser>
        <c:dLbls>
          <c:showLegendKey val="0"/>
          <c:showVal val="0"/>
          <c:showCatName val="0"/>
          <c:showSerName val="0"/>
          <c:showPercent val="0"/>
          <c:showBubbleSize val="0"/>
        </c:dLbls>
        <c:gapWidth val="182"/>
        <c:overlap val="100"/>
        <c:axId val="873804736"/>
        <c:axId val="873802816"/>
      </c:barChart>
      <c:catAx>
        <c:axId val="873804736"/>
        <c:scaling>
          <c:orientation val="minMax"/>
        </c:scaling>
        <c:delete val="1"/>
        <c:axPos val="l"/>
        <c:majorTickMark val="out"/>
        <c:minorTickMark val="none"/>
        <c:tickLblPos val="nextTo"/>
        <c:crossAx val="873802816"/>
        <c:crosses val="autoZero"/>
        <c:auto val="1"/>
        <c:lblAlgn val="ctr"/>
        <c:lblOffset val="100"/>
        <c:noMultiLvlLbl val="0"/>
      </c:catAx>
      <c:valAx>
        <c:axId val="873802816"/>
        <c:scaling>
          <c:orientation val="minMax"/>
        </c:scaling>
        <c:delete val="1"/>
        <c:axPos val="b"/>
        <c:numFmt formatCode="0%" sourceLinked="1"/>
        <c:majorTickMark val="out"/>
        <c:minorTickMark val="none"/>
        <c:tickLblPos val="nextTo"/>
        <c:crossAx val="87380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805496167283727E-2"/>
          <c:y val="0.17156862745098039"/>
          <c:w val="0.85111620981152192"/>
          <c:h val="0.58090358190520308"/>
        </c:manualLayout>
      </c:layout>
      <c:barChart>
        <c:barDir val="bar"/>
        <c:grouping val="percentStacked"/>
        <c:varyColors val="0"/>
        <c:ser>
          <c:idx val="0"/>
          <c:order val="0"/>
          <c:spPr>
            <a:solidFill>
              <a:srgbClr val="FFC000"/>
            </a:solidFill>
            <a:ln>
              <a:noFill/>
            </a:ln>
            <a:effectLst/>
          </c:spPr>
          <c:invertIfNegative val="0"/>
          <c:val>
            <c:numRef>
              <c:f>'Pivot Tables '!$M$28</c:f>
              <c:numCache>
                <c:formatCode>0%</c:formatCode>
                <c:ptCount val="1"/>
                <c:pt idx="0">
                  <c:v>0.16</c:v>
                </c:pt>
              </c:numCache>
            </c:numRef>
          </c:val>
          <c:extLst>
            <c:ext xmlns:c16="http://schemas.microsoft.com/office/drawing/2014/chart" uri="{C3380CC4-5D6E-409C-BE32-E72D297353CC}">
              <c16:uniqueId val="{00000000-5C15-47D4-9E35-E958A5D55CD2}"/>
            </c:ext>
          </c:extLst>
        </c:ser>
        <c:ser>
          <c:idx val="1"/>
          <c:order val="1"/>
          <c:spPr>
            <a:solidFill>
              <a:srgbClr val="282828"/>
            </a:solidFill>
            <a:ln>
              <a:noFill/>
            </a:ln>
            <a:effectLst/>
          </c:spPr>
          <c:invertIfNegative val="0"/>
          <c:val>
            <c:numRef>
              <c:f>'Pivot Tables '!$N$28</c:f>
              <c:numCache>
                <c:formatCode>0.00%</c:formatCode>
                <c:ptCount val="1"/>
                <c:pt idx="0">
                  <c:v>0.84</c:v>
                </c:pt>
              </c:numCache>
            </c:numRef>
          </c:val>
          <c:extLst>
            <c:ext xmlns:c16="http://schemas.microsoft.com/office/drawing/2014/chart" uri="{C3380CC4-5D6E-409C-BE32-E72D297353CC}">
              <c16:uniqueId val="{00000001-5C15-47D4-9E35-E958A5D55CD2}"/>
            </c:ext>
          </c:extLst>
        </c:ser>
        <c:dLbls>
          <c:showLegendKey val="0"/>
          <c:showVal val="0"/>
          <c:showCatName val="0"/>
          <c:showSerName val="0"/>
          <c:showPercent val="0"/>
          <c:showBubbleSize val="0"/>
        </c:dLbls>
        <c:gapWidth val="150"/>
        <c:overlap val="100"/>
        <c:axId val="858003872"/>
        <c:axId val="858001952"/>
      </c:barChart>
      <c:catAx>
        <c:axId val="858003872"/>
        <c:scaling>
          <c:orientation val="minMax"/>
        </c:scaling>
        <c:delete val="1"/>
        <c:axPos val="l"/>
        <c:majorTickMark val="none"/>
        <c:minorTickMark val="none"/>
        <c:tickLblPos val="nextTo"/>
        <c:crossAx val="858001952"/>
        <c:crosses val="autoZero"/>
        <c:auto val="1"/>
        <c:lblAlgn val="ctr"/>
        <c:lblOffset val="100"/>
        <c:noMultiLvlLbl val="0"/>
      </c:catAx>
      <c:valAx>
        <c:axId val="858001952"/>
        <c:scaling>
          <c:orientation val="minMax"/>
        </c:scaling>
        <c:delete val="1"/>
        <c:axPos val="b"/>
        <c:numFmt formatCode="0%" sourceLinked="1"/>
        <c:majorTickMark val="none"/>
        <c:minorTickMark val="none"/>
        <c:tickLblPos val="nextTo"/>
        <c:crossAx val="85800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5487328789784"/>
          <c:y val="0.30237068965517239"/>
          <c:w val="0.81108023261798157"/>
          <c:h val="0.56689462847316496"/>
        </c:manualLayout>
      </c:layout>
      <c:barChart>
        <c:barDir val="bar"/>
        <c:grouping val="percentStacked"/>
        <c:varyColors val="0"/>
        <c:ser>
          <c:idx val="0"/>
          <c:order val="0"/>
          <c:spPr>
            <a:solidFill>
              <a:srgbClr val="FFC000"/>
            </a:solidFill>
            <a:ln>
              <a:noFill/>
            </a:ln>
            <a:effectLst/>
          </c:spPr>
          <c:invertIfNegative val="0"/>
          <c:val>
            <c:numRef>
              <c:f>'Pivot Tables '!$M$29</c:f>
              <c:numCache>
                <c:formatCode>0%</c:formatCode>
                <c:ptCount val="1"/>
                <c:pt idx="0">
                  <c:v>0.38</c:v>
                </c:pt>
              </c:numCache>
            </c:numRef>
          </c:val>
          <c:extLst>
            <c:ext xmlns:c16="http://schemas.microsoft.com/office/drawing/2014/chart" uri="{C3380CC4-5D6E-409C-BE32-E72D297353CC}">
              <c16:uniqueId val="{00000000-E792-40EC-B9C2-FE04EA628AC8}"/>
            </c:ext>
          </c:extLst>
        </c:ser>
        <c:ser>
          <c:idx val="1"/>
          <c:order val="1"/>
          <c:spPr>
            <a:solidFill>
              <a:srgbClr val="282828"/>
            </a:solidFill>
            <a:ln>
              <a:noFill/>
            </a:ln>
            <a:effectLst/>
          </c:spPr>
          <c:invertIfNegative val="0"/>
          <c:val>
            <c:numRef>
              <c:f>'Pivot Tables '!$N$29</c:f>
              <c:numCache>
                <c:formatCode>0.00%</c:formatCode>
                <c:ptCount val="1"/>
                <c:pt idx="0">
                  <c:v>0.62</c:v>
                </c:pt>
              </c:numCache>
            </c:numRef>
          </c:val>
          <c:extLst>
            <c:ext xmlns:c16="http://schemas.microsoft.com/office/drawing/2014/chart" uri="{C3380CC4-5D6E-409C-BE32-E72D297353CC}">
              <c16:uniqueId val="{00000001-E792-40EC-B9C2-FE04EA628AC8}"/>
            </c:ext>
          </c:extLst>
        </c:ser>
        <c:dLbls>
          <c:showLegendKey val="0"/>
          <c:showVal val="0"/>
          <c:showCatName val="0"/>
          <c:showSerName val="0"/>
          <c:showPercent val="0"/>
          <c:showBubbleSize val="0"/>
        </c:dLbls>
        <c:gapWidth val="150"/>
        <c:overlap val="100"/>
        <c:axId val="620239232"/>
        <c:axId val="620230592"/>
      </c:barChart>
      <c:catAx>
        <c:axId val="620239232"/>
        <c:scaling>
          <c:orientation val="minMax"/>
        </c:scaling>
        <c:delete val="1"/>
        <c:axPos val="l"/>
        <c:majorTickMark val="none"/>
        <c:minorTickMark val="none"/>
        <c:tickLblPos val="nextTo"/>
        <c:crossAx val="620230592"/>
        <c:crosses val="autoZero"/>
        <c:auto val="1"/>
        <c:lblAlgn val="ctr"/>
        <c:lblOffset val="100"/>
        <c:noMultiLvlLbl val="0"/>
      </c:catAx>
      <c:valAx>
        <c:axId val="620230592"/>
        <c:scaling>
          <c:orientation val="minMax"/>
        </c:scaling>
        <c:delete val="1"/>
        <c:axPos val="b"/>
        <c:numFmt formatCode="0%" sourceLinked="1"/>
        <c:majorTickMark val="none"/>
        <c:minorTickMark val="none"/>
        <c:tickLblPos val="nextTo"/>
        <c:crossAx val="62023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42609080021385"/>
          <c:y val="0"/>
          <c:w val="0.62994079458898189"/>
          <c:h val="0.92568275313215009"/>
        </c:manualLayout>
      </c:layout>
      <c:doughnutChart>
        <c:varyColors val="1"/>
        <c:ser>
          <c:idx val="0"/>
          <c:order val="0"/>
          <c:spPr>
            <a:ln>
              <a:solidFill>
                <a:srgbClr val="1F1F1F"/>
              </a:solidFill>
            </a:ln>
          </c:spPr>
          <c:dPt>
            <c:idx val="0"/>
            <c:bubble3D val="0"/>
            <c:spPr>
              <a:solidFill>
                <a:srgbClr val="FFC000"/>
              </a:solidFill>
              <a:ln w="19050">
                <a:solidFill>
                  <a:srgbClr val="1F1F1F"/>
                </a:solidFill>
              </a:ln>
              <a:effectLst/>
            </c:spPr>
            <c:extLst>
              <c:ext xmlns:c16="http://schemas.microsoft.com/office/drawing/2014/chart" uri="{C3380CC4-5D6E-409C-BE32-E72D297353CC}">
                <c16:uniqueId val="{00000001-6E9A-4244-A8CB-046BD1FFC052}"/>
              </c:ext>
            </c:extLst>
          </c:dPt>
          <c:dPt>
            <c:idx val="1"/>
            <c:bubble3D val="0"/>
            <c:spPr>
              <a:solidFill>
                <a:srgbClr val="1F1F1F"/>
              </a:solidFill>
              <a:ln w="19050">
                <a:solidFill>
                  <a:srgbClr val="1F1F1F"/>
                </a:solidFill>
              </a:ln>
              <a:effectLst/>
            </c:spPr>
            <c:extLst>
              <c:ext xmlns:c16="http://schemas.microsoft.com/office/drawing/2014/chart" uri="{C3380CC4-5D6E-409C-BE32-E72D297353CC}">
                <c16:uniqueId val="{00000003-6E9A-4244-A8CB-046BD1FFC052}"/>
              </c:ext>
            </c:extLst>
          </c:dPt>
          <c:val>
            <c:numRef>
              <c:f>'Pivot Tables '!$I$23:$J$23</c:f>
              <c:numCache>
                <c:formatCode>0%</c:formatCode>
                <c:ptCount val="2"/>
                <c:pt idx="0">
                  <c:v>0.46</c:v>
                </c:pt>
                <c:pt idx="1">
                  <c:v>0.54</c:v>
                </c:pt>
              </c:numCache>
            </c:numRef>
          </c:val>
          <c:extLst>
            <c:ext xmlns:c16="http://schemas.microsoft.com/office/drawing/2014/chart" uri="{C3380CC4-5D6E-409C-BE32-E72D297353CC}">
              <c16:uniqueId val="{00000004-6E9A-4244-A8CB-046BD1FFC052}"/>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221152644080424E-3"/>
          <c:y val="0"/>
          <c:w val="0.78696653487935997"/>
          <c:h val="1"/>
        </c:manualLayout>
      </c:layout>
      <c:doughnutChart>
        <c:varyColors val="1"/>
        <c:ser>
          <c:idx val="0"/>
          <c:order val="0"/>
          <c:spPr>
            <a:ln>
              <a:noFill/>
            </a:ln>
          </c:spPr>
          <c:dPt>
            <c:idx val="0"/>
            <c:bubble3D val="0"/>
            <c:spPr>
              <a:solidFill>
                <a:schemeClr val="bg1">
                  <a:lumMod val="65000"/>
                </a:schemeClr>
              </a:solidFill>
              <a:ln w="19050">
                <a:noFill/>
              </a:ln>
              <a:effectLst/>
            </c:spPr>
            <c:extLst>
              <c:ext xmlns:c16="http://schemas.microsoft.com/office/drawing/2014/chart" uri="{C3380CC4-5D6E-409C-BE32-E72D297353CC}">
                <c16:uniqueId val="{00000001-6324-4F77-81AF-D0CE7B9565A9}"/>
              </c:ext>
            </c:extLst>
          </c:dPt>
          <c:dPt>
            <c:idx val="1"/>
            <c:bubble3D val="0"/>
            <c:spPr>
              <a:solidFill>
                <a:srgbClr val="1F1F1F"/>
              </a:solidFill>
              <a:ln w="19050">
                <a:noFill/>
              </a:ln>
              <a:effectLst/>
            </c:spPr>
            <c:extLst>
              <c:ext xmlns:c16="http://schemas.microsoft.com/office/drawing/2014/chart" uri="{C3380CC4-5D6E-409C-BE32-E72D297353CC}">
                <c16:uniqueId val="{00000003-6324-4F77-81AF-D0CE7B9565A9}"/>
              </c:ext>
            </c:extLst>
          </c:dPt>
          <c:val>
            <c:numRef>
              <c:f>'Pivot Tables '!$I$24:$J$24</c:f>
              <c:numCache>
                <c:formatCode>0%</c:formatCode>
                <c:ptCount val="2"/>
                <c:pt idx="0">
                  <c:v>0</c:v>
                </c:pt>
                <c:pt idx="1">
                  <c:v>1</c:v>
                </c:pt>
              </c:numCache>
            </c:numRef>
          </c:val>
          <c:extLst>
            <c:ext xmlns:c16="http://schemas.microsoft.com/office/drawing/2014/chart" uri="{C3380CC4-5D6E-409C-BE32-E72D297353CC}">
              <c16:uniqueId val="{00000004-6324-4F77-81AF-D0CE7B9565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3.5214381319988333E-3"/>
          <c:y val="2.1791673772715153E-2"/>
          <c:w val="0.98352294745205016"/>
          <c:h val="0.97820832622728482"/>
        </c:manualLayout>
      </c:layout>
      <c:barChart>
        <c:barDir val="col"/>
        <c:grouping val="clustered"/>
        <c:varyColors val="0"/>
        <c:ser>
          <c:idx val="0"/>
          <c:order val="0"/>
          <c:tx>
            <c:strRef>
              <c:f>'Pivot Tables '!$E$13</c:f>
              <c:strCache>
                <c:ptCount val="1"/>
                <c:pt idx="0">
                  <c:v>Analyst</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 '!$G$13</c:f>
              <c:numCache>
                <c:formatCode>_ * #,##0_ ;_ * \-#,##0_ ;_ * "-"??_ ;_ @_ </c:formatCode>
                <c:ptCount val="1"/>
                <c:pt idx="0">
                  <c:v>28</c:v>
                </c:pt>
              </c:numCache>
            </c:numRef>
          </c:val>
          <c:extLst>
            <c:ext xmlns:c16="http://schemas.microsoft.com/office/drawing/2014/chart" uri="{C3380CC4-5D6E-409C-BE32-E72D297353CC}">
              <c16:uniqueId val="{00000000-B68A-49EB-AA68-6865543877C6}"/>
            </c:ext>
          </c:extLst>
        </c:ser>
        <c:ser>
          <c:idx val="1"/>
          <c:order val="1"/>
          <c:tx>
            <c:strRef>
              <c:f>'Pivot Tables '!$E$14</c:f>
              <c:strCache>
                <c:ptCount val="1"/>
                <c:pt idx="0">
                  <c:v>Designer</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 '!$G$14</c:f>
              <c:numCache>
                <c:formatCode>_ * #,##0_ ;_ * \-#,##0_ ;_ * "-"??_ ;_ @_ </c:formatCode>
                <c:ptCount val="1"/>
                <c:pt idx="0">
                  <c:v>110</c:v>
                </c:pt>
              </c:numCache>
            </c:numRef>
          </c:val>
          <c:extLst>
            <c:ext xmlns:c16="http://schemas.microsoft.com/office/drawing/2014/chart" uri="{C3380CC4-5D6E-409C-BE32-E72D297353CC}">
              <c16:uniqueId val="{00000001-B68A-49EB-AA68-6865543877C6}"/>
            </c:ext>
          </c:extLst>
        </c:ser>
        <c:ser>
          <c:idx val="2"/>
          <c:order val="2"/>
          <c:tx>
            <c:strRef>
              <c:f>'Pivot Tables '!$E$15</c:f>
              <c:strCache>
                <c:ptCount val="1"/>
                <c:pt idx="0">
                  <c:v>Developer</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 '!$G$15</c:f>
              <c:numCache>
                <c:formatCode>_ * #,##0_ ;_ * \-#,##0_ ;_ * "-"??_ ;_ @_ </c:formatCode>
                <c:ptCount val="1"/>
                <c:pt idx="0">
                  <c:v>104</c:v>
                </c:pt>
              </c:numCache>
            </c:numRef>
          </c:val>
          <c:extLst>
            <c:ext xmlns:c16="http://schemas.microsoft.com/office/drawing/2014/chart" uri="{C3380CC4-5D6E-409C-BE32-E72D297353CC}">
              <c16:uniqueId val="{00000002-B68A-49EB-AA68-6865543877C6}"/>
            </c:ext>
          </c:extLst>
        </c:ser>
        <c:ser>
          <c:idx val="3"/>
          <c:order val="3"/>
          <c:tx>
            <c:strRef>
              <c:f>'Pivot Tables '!$E$16</c:f>
              <c:strCache>
                <c:ptCount val="1"/>
                <c:pt idx="0">
                  <c:v>HR Specialist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 '!$G$16</c:f>
              <c:numCache>
                <c:formatCode>_ * #,##0_ ;_ * \-#,##0_ ;_ * "-"??_ ;_ @_ </c:formatCode>
                <c:ptCount val="1"/>
                <c:pt idx="0">
                  <c:v>123</c:v>
                </c:pt>
              </c:numCache>
            </c:numRef>
          </c:val>
          <c:extLst>
            <c:ext xmlns:c16="http://schemas.microsoft.com/office/drawing/2014/chart" uri="{C3380CC4-5D6E-409C-BE32-E72D297353CC}">
              <c16:uniqueId val="{00000003-B68A-49EB-AA68-6865543877C6}"/>
            </c:ext>
          </c:extLst>
        </c:ser>
        <c:ser>
          <c:idx val="4"/>
          <c:order val="4"/>
          <c:tx>
            <c:strRef>
              <c:f>'Pivot Tables '!$E$17</c:f>
              <c:strCache>
                <c:ptCount val="1"/>
                <c:pt idx="0">
                  <c:v>Manager</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 '!$G$17</c:f>
              <c:numCache>
                <c:formatCode>_ * #,##0_ ;_ * \-#,##0_ ;_ * "-"??_ ;_ @_ </c:formatCode>
                <c:ptCount val="1"/>
                <c:pt idx="0">
                  <c:v>122</c:v>
                </c:pt>
              </c:numCache>
            </c:numRef>
          </c:val>
          <c:extLst>
            <c:ext xmlns:c16="http://schemas.microsoft.com/office/drawing/2014/chart" uri="{C3380CC4-5D6E-409C-BE32-E72D297353CC}">
              <c16:uniqueId val="{00000004-B68A-49EB-AA68-6865543877C6}"/>
            </c:ext>
          </c:extLst>
        </c:ser>
        <c:dLbls>
          <c:dLblPos val="outEnd"/>
          <c:showLegendKey val="0"/>
          <c:showVal val="1"/>
          <c:showCatName val="0"/>
          <c:showSerName val="0"/>
          <c:showPercent val="0"/>
          <c:showBubbleSize val="0"/>
        </c:dLbls>
        <c:gapWidth val="219"/>
        <c:overlap val="-27"/>
        <c:axId val="1299829920"/>
        <c:axId val="1299830400"/>
      </c:barChart>
      <c:catAx>
        <c:axId val="1299829920"/>
        <c:scaling>
          <c:orientation val="minMax"/>
        </c:scaling>
        <c:delete val="1"/>
        <c:axPos val="b"/>
        <c:numFmt formatCode="General" sourceLinked="1"/>
        <c:majorTickMark val="none"/>
        <c:minorTickMark val="none"/>
        <c:tickLblPos val="nextTo"/>
        <c:crossAx val="1299830400"/>
        <c:crosses val="autoZero"/>
        <c:auto val="1"/>
        <c:lblAlgn val="ctr"/>
        <c:lblOffset val="100"/>
        <c:noMultiLvlLbl val="0"/>
      </c:catAx>
      <c:valAx>
        <c:axId val="1299830400"/>
        <c:scaling>
          <c:orientation val="minMax"/>
        </c:scaling>
        <c:delete val="1"/>
        <c:axPos val="l"/>
        <c:numFmt formatCode="_ * #,##0_ ;_ * \-#,##0_ ;_ * &quot;-&quot;??_ ;_ @_ " sourceLinked="1"/>
        <c:majorTickMark val="none"/>
        <c:minorTickMark val="none"/>
        <c:tickLblPos val="nextTo"/>
        <c:crossAx val="12998299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657019777225649E-3"/>
          <c:y val="0"/>
          <c:w val="0.98473056664025571"/>
          <c:h val="1"/>
        </c:manualLayout>
      </c:layout>
      <c:barChart>
        <c:barDir val="bar"/>
        <c:grouping val="stacked"/>
        <c:varyColors val="0"/>
        <c:ser>
          <c:idx val="0"/>
          <c:order val="0"/>
          <c:spPr>
            <a:solidFill>
              <a:schemeClr val="accent4">
                <a:lumMod val="60000"/>
                <a:lumOff val="40000"/>
              </a:schemeClr>
            </a:solidFill>
            <a:ln w="28575">
              <a:noFill/>
            </a:ln>
            <a:effectLst/>
          </c:spPr>
          <c:invertIfNegative val="0"/>
          <c:dPt>
            <c:idx val="0"/>
            <c:invertIfNegative val="0"/>
            <c:bubble3D val="0"/>
            <c:spPr>
              <a:solidFill>
                <a:schemeClr val="bg1">
                  <a:lumMod val="95000"/>
                </a:schemeClr>
              </a:solidFill>
              <a:ln w="28575">
                <a:noFill/>
              </a:ln>
              <a:effectLst/>
            </c:spPr>
            <c:extLst>
              <c:ext xmlns:c16="http://schemas.microsoft.com/office/drawing/2014/chart" uri="{C3380CC4-5D6E-409C-BE32-E72D297353CC}">
                <c16:uniqueId val="{00000001-3E17-4A52-8E5E-CB23FB9E7EA9}"/>
              </c:ext>
            </c:extLst>
          </c:dPt>
          <c:dPt>
            <c:idx val="1"/>
            <c:invertIfNegative val="0"/>
            <c:bubble3D val="0"/>
            <c:spPr>
              <a:solidFill>
                <a:schemeClr val="tx1">
                  <a:lumMod val="50000"/>
                  <a:lumOff val="50000"/>
                </a:schemeClr>
              </a:solidFill>
              <a:ln w="28575">
                <a:noFill/>
              </a:ln>
              <a:effectLst/>
            </c:spPr>
            <c:extLst>
              <c:ext xmlns:c16="http://schemas.microsoft.com/office/drawing/2014/chart" uri="{C3380CC4-5D6E-409C-BE32-E72D297353CC}">
                <c16:uniqueId val="{00000003-3E17-4A52-8E5E-CB23FB9E7EA9}"/>
              </c:ext>
            </c:extLst>
          </c:dPt>
          <c:dPt>
            <c:idx val="2"/>
            <c:invertIfNegative val="0"/>
            <c:bubble3D val="0"/>
            <c:spPr>
              <a:solidFill>
                <a:srgbClr val="FFC000"/>
              </a:solidFill>
              <a:ln w="28575">
                <a:noFill/>
              </a:ln>
              <a:effectLst/>
            </c:spPr>
            <c:extLst>
              <c:ext xmlns:c16="http://schemas.microsoft.com/office/drawing/2014/chart" uri="{C3380CC4-5D6E-409C-BE32-E72D297353CC}">
                <c16:uniqueId val="{00000005-3E17-4A52-8E5E-CB23FB9E7EA9}"/>
              </c:ext>
            </c:extLst>
          </c:dPt>
          <c:dPt>
            <c:idx val="3"/>
            <c:invertIfNegative val="0"/>
            <c:bubble3D val="0"/>
            <c:spPr>
              <a:solidFill>
                <a:schemeClr val="bg1">
                  <a:lumMod val="65000"/>
                </a:schemeClr>
              </a:solidFill>
              <a:ln w="28575">
                <a:noFill/>
              </a:ln>
              <a:effectLst/>
            </c:spPr>
            <c:extLst>
              <c:ext xmlns:c16="http://schemas.microsoft.com/office/drawing/2014/chart" uri="{C3380CC4-5D6E-409C-BE32-E72D297353CC}">
                <c16:uniqueId val="{00000007-3E17-4A52-8E5E-CB23FB9E7EA9}"/>
              </c:ext>
            </c:extLst>
          </c:dPt>
          <c:dLbls>
            <c:spPr>
              <a:noFill/>
              <a:ln>
                <a:noFill/>
              </a:ln>
              <a:effectLst/>
            </c:spPr>
            <c:txPr>
              <a:bodyPr rot="0" spcFirstLastPara="1" vertOverflow="ellipsis" vert="horz" wrap="square" lIns="38100" tIns="19050" rIns="38100" bIns="19050" anchor="ctr" anchorCtr="1">
                <a:spAutoFit/>
              </a:bodyPr>
              <a:lstStyle/>
              <a:p>
                <a:pPr>
                  <a:defRPr sz="950" b="1" i="0" u="none" strike="noStrike"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'!$AD$12:$AD$16</c:f>
              <c:strCache>
                <c:ptCount val="5"/>
                <c:pt idx="0">
                  <c:v>Central</c:v>
                </c:pt>
                <c:pt idx="1">
                  <c:v>East</c:v>
                </c:pt>
                <c:pt idx="2">
                  <c:v>North</c:v>
                </c:pt>
                <c:pt idx="3">
                  <c:v>South</c:v>
                </c:pt>
                <c:pt idx="4">
                  <c:v>West</c:v>
                </c:pt>
              </c:strCache>
            </c:strRef>
          </c:cat>
          <c:val>
            <c:numRef>
              <c:f>'Pivot Tables '!$AE$12:$AE$16</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8-3E17-4A52-8E5E-CB23FB9E7EA9}"/>
            </c:ext>
          </c:extLst>
        </c:ser>
        <c:dLbls>
          <c:showLegendKey val="0"/>
          <c:showVal val="0"/>
          <c:showCatName val="1"/>
          <c:showSerName val="0"/>
          <c:showPercent val="0"/>
          <c:showBubbleSize val="0"/>
        </c:dLbls>
        <c:gapWidth val="100"/>
        <c:overlap val="100"/>
        <c:axId val="1696237056"/>
        <c:axId val="1696223616"/>
      </c:barChart>
      <c:catAx>
        <c:axId val="1696237056"/>
        <c:scaling>
          <c:orientation val="minMax"/>
        </c:scaling>
        <c:delete val="1"/>
        <c:axPos val="l"/>
        <c:numFmt formatCode="General" sourceLinked="1"/>
        <c:majorTickMark val="out"/>
        <c:minorTickMark val="none"/>
        <c:tickLblPos val="nextTo"/>
        <c:crossAx val="1696223616"/>
        <c:crosses val="autoZero"/>
        <c:auto val="1"/>
        <c:lblAlgn val="ctr"/>
        <c:lblOffset val="100"/>
        <c:noMultiLvlLbl val="0"/>
      </c:catAx>
      <c:valAx>
        <c:axId val="1696223616"/>
        <c:scaling>
          <c:orientation val="minMax"/>
        </c:scaling>
        <c:delete val="1"/>
        <c:axPos val="b"/>
        <c:numFmt formatCode="General" sourceLinked="1"/>
        <c:majorTickMark val="out"/>
        <c:minorTickMark val="none"/>
        <c:tickLblPos val="nextTo"/>
        <c:crossAx val="169623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Dashboard.xlsx]Pivot Tables !PivotTable3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'!$I$4:$I$5</c:f>
              <c:strCache>
                <c:ptCount val="1"/>
                <c:pt idx="0">
                  <c:v>Female</c:v>
                </c:pt>
              </c:strCache>
            </c:strRef>
          </c:tx>
          <c:spPr>
            <a:solidFill>
              <a:schemeClr val="accent1"/>
            </a:solidFill>
            <a:ln>
              <a:noFill/>
            </a:ln>
            <a:effectLst/>
          </c:spPr>
          <c:invertIfNegative val="0"/>
          <c:cat>
            <c:strRef>
              <c:f>'Pivot Tables '!$H$6:$H$11</c:f>
              <c:strCache>
                <c:ptCount val="5"/>
                <c:pt idx="0">
                  <c:v>18-25</c:v>
                </c:pt>
                <c:pt idx="1">
                  <c:v>26-35</c:v>
                </c:pt>
                <c:pt idx="2">
                  <c:v>36-45</c:v>
                </c:pt>
                <c:pt idx="3">
                  <c:v>46-55</c:v>
                </c:pt>
                <c:pt idx="4">
                  <c:v>56 &lt;</c:v>
                </c:pt>
              </c:strCache>
            </c:strRef>
          </c:cat>
          <c:val>
            <c:numRef>
              <c:f>'Pivot Tables '!$I$6:$I$11</c:f>
              <c:numCache>
                <c:formatCode>General</c:formatCode>
                <c:ptCount val="5"/>
                <c:pt idx="0">
                  <c:v>5</c:v>
                </c:pt>
                <c:pt idx="1">
                  <c:v>6</c:v>
                </c:pt>
                <c:pt idx="2">
                  <c:v>5</c:v>
                </c:pt>
                <c:pt idx="3">
                  <c:v>4</c:v>
                </c:pt>
                <c:pt idx="4">
                  <c:v>3</c:v>
                </c:pt>
              </c:numCache>
            </c:numRef>
          </c:val>
          <c:extLst>
            <c:ext xmlns:c16="http://schemas.microsoft.com/office/drawing/2014/chart" uri="{C3380CC4-5D6E-409C-BE32-E72D297353CC}">
              <c16:uniqueId val="{00000000-F0D1-4230-9DB9-4A3A7E789364}"/>
            </c:ext>
          </c:extLst>
        </c:ser>
        <c:dLbls>
          <c:showLegendKey val="0"/>
          <c:showVal val="0"/>
          <c:showCatName val="0"/>
          <c:showSerName val="0"/>
          <c:showPercent val="0"/>
          <c:showBubbleSize val="0"/>
        </c:dLbls>
        <c:gapWidth val="219"/>
        <c:overlap val="-27"/>
        <c:axId val="632551696"/>
        <c:axId val="780061824"/>
      </c:barChart>
      <c:catAx>
        <c:axId val="632551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61824"/>
        <c:crosses val="autoZero"/>
        <c:auto val="1"/>
        <c:lblAlgn val="ctr"/>
        <c:lblOffset val="100"/>
        <c:noMultiLvlLbl val="0"/>
      </c:catAx>
      <c:valAx>
        <c:axId val="7800618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55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'Pivot Tables '!$M$27</c:f>
              <c:numCache>
                <c:formatCode>0%</c:formatCode>
                <c:ptCount val="1"/>
                <c:pt idx="0">
                  <c:v>0.46</c:v>
                </c:pt>
              </c:numCache>
            </c:numRef>
          </c:val>
          <c:extLst>
            <c:ext xmlns:c16="http://schemas.microsoft.com/office/drawing/2014/chart" uri="{C3380CC4-5D6E-409C-BE32-E72D297353CC}">
              <c16:uniqueId val="{00000000-AC92-4C8E-A559-3294C080BBA4}"/>
            </c:ext>
          </c:extLst>
        </c:ser>
        <c:ser>
          <c:idx val="1"/>
          <c:order val="1"/>
          <c:spPr>
            <a:solidFill>
              <a:schemeClr val="accent2"/>
            </a:solidFill>
            <a:ln>
              <a:noFill/>
            </a:ln>
            <a:effectLst/>
          </c:spPr>
          <c:invertIfNegative val="0"/>
          <c:val>
            <c:numRef>
              <c:f>'Pivot Tables '!$N$27</c:f>
              <c:numCache>
                <c:formatCode>0.00%</c:formatCode>
                <c:ptCount val="1"/>
                <c:pt idx="0">
                  <c:v>0.54</c:v>
                </c:pt>
              </c:numCache>
            </c:numRef>
          </c:val>
          <c:extLst>
            <c:ext xmlns:c16="http://schemas.microsoft.com/office/drawing/2014/chart" uri="{C3380CC4-5D6E-409C-BE32-E72D297353CC}">
              <c16:uniqueId val="{00000004-AC92-4C8E-A559-3294C080BBA4}"/>
            </c:ext>
          </c:extLst>
        </c:ser>
        <c:dLbls>
          <c:showLegendKey val="0"/>
          <c:showVal val="0"/>
          <c:showCatName val="0"/>
          <c:showSerName val="0"/>
          <c:showPercent val="0"/>
          <c:showBubbleSize val="0"/>
        </c:dLbls>
        <c:gapWidth val="182"/>
        <c:overlap val="100"/>
        <c:axId val="873804736"/>
        <c:axId val="873802816"/>
      </c:barChart>
      <c:catAx>
        <c:axId val="873804736"/>
        <c:scaling>
          <c:orientation val="minMax"/>
        </c:scaling>
        <c:delete val="0"/>
        <c:axPos val="l"/>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802816"/>
        <c:crosses val="autoZero"/>
        <c:auto val="1"/>
        <c:lblAlgn val="ctr"/>
        <c:lblOffset val="100"/>
        <c:noMultiLvlLbl val="0"/>
      </c:catAx>
      <c:valAx>
        <c:axId val="873802816"/>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80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805496167283727E-2"/>
          <c:y val="0.17156862745098039"/>
          <c:w val="0.85111620981152192"/>
          <c:h val="0.58090358190520308"/>
        </c:manualLayout>
      </c:layout>
      <c:barChart>
        <c:barDir val="bar"/>
        <c:grouping val="percentStacked"/>
        <c:varyColors val="0"/>
        <c:ser>
          <c:idx val="0"/>
          <c:order val="0"/>
          <c:spPr>
            <a:solidFill>
              <a:schemeClr val="accent1"/>
            </a:solidFill>
            <a:ln>
              <a:noFill/>
            </a:ln>
            <a:effectLst/>
          </c:spPr>
          <c:invertIfNegative val="0"/>
          <c:val>
            <c:numRef>
              <c:f>'Pivot Tables '!$M$28</c:f>
              <c:numCache>
                <c:formatCode>0%</c:formatCode>
                <c:ptCount val="1"/>
                <c:pt idx="0">
                  <c:v>0.16</c:v>
                </c:pt>
              </c:numCache>
            </c:numRef>
          </c:val>
          <c:extLst>
            <c:ext xmlns:c16="http://schemas.microsoft.com/office/drawing/2014/chart" uri="{C3380CC4-5D6E-409C-BE32-E72D297353CC}">
              <c16:uniqueId val="{00000000-AE23-4F2F-B4BF-266AD760F0EF}"/>
            </c:ext>
          </c:extLst>
        </c:ser>
        <c:ser>
          <c:idx val="1"/>
          <c:order val="1"/>
          <c:spPr>
            <a:solidFill>
              <a:schemeClr val="accent2"/>
            </a:solidFill>
            <a:ln>
              <a:noFill/>
            </a:ln>
            <a:effectLst/>
          </c:spPr>
          <c:invertIfNegative val="0"/>
          <c:val>
            <c:numRef>
              <c:f>'Pivot Tables '!$N$28</c:f>
              <c:numCache>
                <c:formatCode>0.00%</c:formatCode>
                <c:ptCount val="1"/>
                <c:pt idx="0">
                  <c:v>0.84</c:v>
                </c:pt>
              </c:numCache>
            </c:numRef>
          </c:val>
          <c:extLst>
            <c:ext xmlns:c16="http://schemas.microsoft.com/office/drawing/2014/chart" uri="{C3380CC4-5D6E-409C-BE32-E72D297353CC}">
              <c16:uniqueId val="{00000001-AE23-4F2F-B4BF-266AD760F0EF}"/>
            </c:ext>
          </c:extLst>
        </c:ser>
        <c:dLbls>
          <c:showLegendKey val="0"/>
          <c:showVal val="0"/>
          <c:showCatName val="0"/>
          <c:showSerName val="0"/>
          <c:showPercent val="0"/>
          <c:showBubbleSize val="0"/>
        </c:dLbls>
        <c:gapWidth val="150"/>
        <c:overlap val="100"/>
        <c:axId val="858003872"/>
        <c:axId val="858001952"/>
      </c:barChart>
      <c:catAx>
        <c:axId val="85800387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001952"/>
        <c:crosses val="autoZero"/>
        <c:auto val="1"/>
        <c:lblAlgn val="ctr"/>
        <c:lblOffset val="100"/>
        <c:noMultiLvlLbl val="0"/>
      </c:catAx>
      <c:valAx>
        <c:axId val="85800195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00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95487328789784"/>
          <c:y val="0.30237068965517239"/>
          <c:w val="0.81108023261798157"/>
          <c:h val="0.56689462847316496"/>
        </c:manualLayout>
      </c:layout>
      <c:barChart>
        <c:barDir val="bar"/>
        <c:grouping val="percentStacked"/>
        <c:varyColors val="0"/>
        <c:ser>
          <c:idx val="0"/>
          <c:order val="0"/>
          <c:spPr>
            <a:solidFill>
              <a:schemeClr val="accent1"/>
            </a:solidFill>
            <a:ln>
              <a:noFill/>
            </a:ln>
            <a:effectLst/>
          </c:spPr>
          <c:invertIfNegative val="0"/>
          <c:val>
            <c:numRef>
              <c:f>'Pivot Tables '!$M$29</c:f>
              <c:numCache>
                <c:formatCode>0%</c:formatCode>
                <c:ptCount val="1"/>
                <c:pt idx="0">
                  <c:v>0.38</c:v>
                </c:pt>
              </c:numCache>
            </c:numRef>
          </c:val>
          <c:extLst>
            <c:ext xmlns:c16="http://schemas.microsoft.com/office/drawing/2014/chart" uri="{C3380CC4-5D6E-409C-BE32-E72D297353CC}">
              <c16:uniqueId val="{00000000-CE05-4531-B71A-DDD1B5B2F9F3}"/>
            </c:ext>
          </c:extLst>
        </c:ser>
        <c:ser>
          <c:idx val="1"/>
          <c:order val="1"/>
          <c:spPr>
            <a:solidFill>
              <a:schemeClr val="accent2"/>
            </a:solidFill>
            <a:ln>
              <a:noFill/>
            </a:ln>
            <a:effectLst/>
          </c:spPr>
          <c:invertIfNegative val="0"/>
          <c:val>
            <c:numRef>
              <c:f>'Pivot Tables '!$N$29</c:f>
              <c:numCache>
                <c:formatCode>0.00%</c:formatCode>
                <c:ptCount val="1"/>
                <c:pt idx="0">
                  <c:v>0.62</c:v>
                </c:pt>
              </c:numCache>
            </c:numRef>
          </c:val>
          <c:extLst>
            <c:ext xmlns:c16="http://schemas.microsoft.com/office/drawing/2014/chart" uri="{C3380CC4-5D6E-409C-BE32-E72D297353CC}">
              <c16:uniqueId val="{00000001-CE05-4531-B71A-DDD1B5B2F9F3}"/>
            </c:ext>
          </c:extLst>
        </c:ser>
        <c:dLbls>
          <c:showLegendKey val="0"/>
          <c:showVal val="0"/>
          <c:showCatName val="0"/>
          <c:showSerName val="0"/>
          <c:showPercent val="0"/>
          <c:showBubbleSize val="0"/>
        </c:dLbls>
        <c:gapWidth val="150"/>
        <c:overlap val="100"/>
        <c:axId val="620239232"/>
        <c:axId val="620230592"/>
      </c:barChart>
      <c:catAx>
        <c:axId val="62023923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30592"/>
        <c:crosses val="autoZero"/>
        <c:auto val="1"/>
        <c:lblAlgn val="ctr"/>
        <c:lblOffset val="100"/>
        <c:noMultiLvlLbl val="0"/>
      </c:catAx>
      <c:valAx>
        <c:axId val="6202305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3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122"/>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EF01-4F89-A577-9CB497A9BCF3}"/>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2-EF01-4F89-A577-9CB497A9BCF3}"/>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01-4F89-A577-9CB497A9BCF3}"/>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01-4F89-A577-9CB497A9BC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'Pivot Tables '!$I$23:$J$23</c:f>
              <c:numCache>
                <c:formatCode>0%</c:formatCode>
                <c:ptCount val="2"/>
                <c:pt idx="0">
                  <c:v>0.46</c:v>
                </c:pt>
                <c:pt idx="1">
                  <c:v>0.54</c:v>
                </c:pt>
              </c:numCache>
            </c:numRef>
          </c:val>
          <c:extLst>
            <c:ext xmlns:c16="http://schemas.microsoft.com/office/drawing/2014/chart" uri="{C3380CC4-5D6E-409C-BE32-E72D297353CC}">
              <c16:uniqueId val="{00000000-EF01-4F89-A577-9CB497A9BCF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
          <c:y val="0"/>
          <c:w val="0.53888888888888886"/>
          <c:h val="0.8981481481481481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2A-4702-A9EB-24FCA32CB6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2A-4702-A9EB-24FCA32CB670}"/>
              </c:ext>
            </c:extLst>
          </c:dPt>
          <c:val>
            <c:numRef>
              <c:f>'Pivot Tables '!$I$24:$J$24</c:f>
              <c:numCache>
                <c:formatCode>0%</c:formatCode>
                <c:ptCount val="2"/>
                <c:pt idx="0">
                  <c:v>0</c:v>
                </c:pt>
                <c:pt idx="1">
                  <c:v>1</c:v>
                </c:pt>
              </c:numCache>
            </c:numRef>
          </c:val>
          <c:extLst>
            <c:ext xmlns:c16="http://schemas.microsoft.com/office/drawing/2014/chart" uri="{C3380CC4-5D6E-409C-BE32-E72D297353CC}">
              <c16:uniqueId val="{00000000-0965-4EFB-B49F-F22A9903A20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3.0555555555555555E-2"/>
          <c:y val="4.6296296296296294E-2"/>
          <c:w val="0.74832808398950135"/>
          <c:h val="0.89814814814814814"/>
        </c:manualLayout>
      </c:layout>
      <c:barChart>
        <c:barDir val="col"/>
        <c:grouping val="clustered"/>
        <c:varyColors val="0"/>
        <c:ser>
          <c:idx val="0"/>
          <c:order val="0"/>
          <c:tx>
            <c:strRef>
              <c:f>'Pivot Tables '!$E$13</c:f>
              <c:strCache>
                <c:ptCount val="1"/>
                <c:pt idx="0">
                  <c:v>Analyst</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 '!$G$13</c:f>
              <c:numCache>
                <c:formatCode>_ * #,##0_ ;_ * \-#,##0_ ;_ * "-"??_ ;_ @_ </c:formatCode>
                <c:ptCount val="1"/>
                <c:pt idx="0">
                  <c:v>28</c:v>
                </c:pt>
              </c:numCache>
            </c:numRef>
          </c:val>
          <c:extLst>
            <c:ext xmlns:c16="http://schemas.microsoft.com/office/drawing/2014/chart" uri="{C3380CC4-5D6E-409C-BE32-E72D297353CC}">
              <c16:uniqueId val="{00000000-F7DE-45A0-B988-18686DD98F16}"/>
            </c:ext>
          </c:extLst>
        </c:ser>
        <c:ser>
          <c:idx val="1"/>
          <c:order val="1"/>
          <c:tx>
            <c:strRef>
              <c:f>'Pivot Tables '!$E$14</c:f>
              <c:strCache>
                <c:ptCount val="1"/>
                <c:pt idx="0">
                  <c:v>Designer</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 '!$G$14</c:f>
              <c:numCache>
                <c:formatCode>_ * #,##0_ ;_ * \-#,##0_ ;_ * "-"??_ ;_ @_ </c:formatCode>
                <c:ptCount val="1"/>
                <c:pt idx="0">
                  <c:v>110</c:v>
                </c:pt>
              </c:numCache>
            </c:numRef>
          </c:val>
          <c:extLst>
            <c:ext xmlns:c16="http://schemas.microsoft.com/office/drawing/2014/chart" uri="{C3380CC4-5D6E-409C-BE32-E72D297353CC}">
              <c16:uniqueId val="{00000001-F7DE-45A0-B988-18686DD98F16}"/>
            </c:ext>
          </c:extLst>
        </c:ser>
        <c:ser>
          <c:idx val="2"/>
          <c:order val="2"/>
          <c:tx>
            <c:strRef>
              <c:f>'Pivot Tables '!$E$15</c:f>
              <c:strCache>
                <c:ptCount val="1"/>
                <c:pt idx="0">
                  <c:v>Developer</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 '!$G$15</c:f>
              <c:numCache>
                <c:formatCode>_ * #,##0_ ;_ * \-#,##0_ ;_ * "-"??_ ;_ @_ </c:formatCode>
                <c:ptCount val="1"/>
                <c:pt idx="0">
                  <c:v>104</c:v>
                </c:pt>
              </c:numCache>
            </c:numRef>
          </c:val>
          <c:extLst>
            <c:ext xmlns:c16="http://schemas.microsoft.com/office/drawing/2014/chart" uri="{C3380CC4-5D6E-409C-BE32-E72D297353CC}">
              <c16:uniqueId val="{00000002-F7DE-45A0-B988-18686DD98F16}"/>
            </c:ext>
          </c:extLst>
        </c:ser>
        <c:ser>
          <c:idx val="3"/>
          <c:order val="3"/>
          <c:tx>
            <c:strRef>
              <c:f>'Pivot Tables '!$E$16</c:f>
              <c:strCache>
                <c:ptCount val="1"/>
                <c:pt idx="0">
                  <c:v>HR Specialist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 '!$G$16</c:f>
              <c:numCache>
                <c:formatCode>_ * #,##0_ ;_ * \-#,##0_ ;_ * "-"??_ ;_ @_ </c:formatCode>
                <c:ptCount val="1"/>
                <c:pt idx="0">
                  <c:v>123</c:v>
                </c:pt>
              </c:numCache>
            </c:numRef>
          </c:val>
          <c:extLst>
            <c:ext xmlns:c16="http://schemas.microsoft.com/office/drawing/2014/chart" uri="{C3380CC4-5D6E-409C-BE32-E72D297353CC}">
              <c16:uniqueId val="{00000003-F7DE-45A0-B988-18686DD98F16}"/>
            </c:ext>
          </c:extLst>
        </c:ser>
        <c:ser>
          <c:idx val="4"/>
          <c:order val="4"/>
          <c:tx>
            <c:strRef>
              <c:f>'Pivot Tables '!$E$17</c:f>
              <c:strCache>
                <c:ptCount val="1"/>
                <c:pt idx="0">
                  <c:v>Manager</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 '!$G$17</c:f>
              <c:numCache>
                <c:formatCode>_ * #,##0_ ;_ * \-#,##0_ ;_ * "-"??_ ;_ @_ </c:formatCode>
                <c:ptCount val="1"/>
                <c:pt idx="0">
                  <c:v>122</c:v>
                </c:pt>
              </c:numCache>
            </c:numRef>
          </c:val>
          <c:extLst>
            <c:ext xmlns:c16="http://schemas.microsoft.com/office/drawing/2014/chart" uri="{C3380CC4-5D6E-409C-BE32-E72D297353CC}">
              <c16:uniqueId val="{00000004-F7DE-45A0-B988-18686DD98F16}"/>
            </c:ext>
          </c:extLst>
        </c:ser>
        <c:dLbls>
          <c:dLblPos val="outEnd"/>
          <c:showLegendKey val="0"/>
          <c:showVal val="1"/>
          <c:showCatName val="0"/>
          <c:showSerName val="0"/>
          <c:showPercent val="0"/>
          <c:showBubbleSize val="0"/>
        </c:dLbls>
        <c:gapWidth val="219"/>
        <c:overlap val="-27"/>
        <c:axId val="1299829920"/>
        <c:axId val="1299830400"/>
      </c:barChart>
      <c:catAx>
        <c:axId val="1299829920"/>
        <c:scaling>
          <c:orientation val="minMax"/>
        </c:scaling>
        <c:delete val="1"/>
        <c:axPos val="b"/>
        <c:numFmt formatCode="General" sourceLinked="1"/>
        <c:majorTickMark val="none"/>
        <c:minorTickMark val="none"/>
        <c:tickLblPos val="nextTo"/>
        <c:crossAx val="1299830400"/>
        <c:crosses val="autoZero"/>
        <c:auto val="1"/>
        <c:lblAlgn val="ctr"/>
        <c:lblOffset val="100"/>
        <c:noMultiLvlLbl val="0"/>
      </c:catAx>
      <c:valAx>
        <c:axId val="1299830400"/>
        <c:scaling>
          <c:orientation val="minMax"/>
        </c:scaling>
        <c:delete val="1"/>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crossAx val="129982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657019777225649E-3"/>
          <c:y val="0.13827560348059942"/>
          <c:w val="0.98473056664025571"/>
          <c:h val="0.77315392394132554"/>
        </c:manualLayout>
      </c:layout>
      <c:barChart>
        <c:barDir val="bar"/>
        <c:grouping val="stacked"/>
        <c:varyColors val="0"/>
        <c:ser>
          <c:idx val="0"/>
          <c:order val="0"/>
          <c:spPr>
            <a:solidFill>
              <a:schemeClr val="accent4">
                <a:lumMod val="60000"/>
                <a:lumOff val="40000"/>
              </a:schemeClr>
            </a:solidFill>
            <a:ln w="28575">
              <a:solidFill>
                <a:schemeClr val="lt1"/>
              </a:solidFill>
            </a:ln>
            <a:effectLst/>
          </c:spPr>
          <c:invertIfNegative val="0"/>
          <c:dPt>
            <c:idx val="0"/>
            <c:invertIfNegative val="0"/>
            <c:bubble3D val="0"/>
            <c:spPr>
              <a:solidFill>
                <a:schemeClr val="bg1">
                  <a:lumMod val="95000"/>
                </a:schemeClr>
              </a:solidFill>
              <a:ln w="28575">
                <a:solidFill>
                  <a:schemeClr val="lt1"/>
                </a:solidFill>
              </a:ln>
              <a:effectLst/>
            </c:spPr>
            <c:extLst>
              <c:ext xmlns:c16="http://schemas.microsoft.com/office/drawing/2014/chart" uri="{C3380CC4-5D6E-409C-BE32-E72D297353CC}">
                <c16:uniqueId val="{00000005-FF37-4CD2-9E93-05BEDFE2AF40}"/>
              </c:ext>
            </c:extLst>
          </c:dPt>
          <c:dPt>
            <c:idx val="1"/>
            <c:invertIfNegative val="0"/>
            <c:bubble3D val="0"/>
            <c:spPr>
              <a:solidFill>
                <a:schemeClr val="tx1">
                  <a:lumMod val="50000"/>
                  <a:lumOff val="50000"/>
                </a:schemeClr>
              </a:solidFill>
              <a:ln w="28575">
                <a:solidFill>
                  <a:schemeClr val="lt1"/>
                </a:solidFill>
              </a:ln>
              <a:effectLst/>
            </c:spPr>
            <c:extLst>
              <c:ext xmlns:c16="http://schemas.microsoft.com/office/drawing/2014/chart" uri="{C3380CC4-5D6E-409C-BE32-E72D297353CC}">
                <c16:uniqueId val="{00000004-FF37-4CD2-9E93-05BEDFE2AF40}"/>
              </c:ext>
            </c:extLst>
          </c:dPt>
          <c:dPt>
            <c:idx val="2"/>
            <c:invertIfNegative val="0"/>
            <c:bubble3D val="0"/>
            <c:spPr>
              <a:solidFill>
                <a:srgbClr val="FFC000"/>
              </a:solidFill>
              <a:ln w="28575">
                <a:solidFill>
                  <a:schemeClr val="lt1"/>
                </a:solidFill>
              </a:ln>
              <a:effectLst/>
            </c:spPr>
            <c:extLst>
              <c:ext xmlns:c16="http://schemas.microsoft.com/office/drawing/2014/chart" uri="{C3380CC4-5D6E-409C-BE32-E72D297353CC}">
                <c16:uniqueId val="{00000003-FF37-4CD2-9E93-05BEDFE2AF40}"/>
              </c:ext>
            </c:extLst>
          </c:dPt>
          <c:dPt>
            <c:idx val="3"/>
            <c:invertIfNegative val="0"/>
            <c:bubble3D val="0"/>
            <c:spPr>
              <a:solidFill>
                <a:schemeClr val="bg1">
                  <a:lumMod val="65000"/>
                </a:schemeClr>
              </a:solidFill>
              <a:ln w="28575">
                <a:solidFill>
                  <a:schemeClr val="lt1"/>
                </a:solidFill>
              </a:ln>
              <a:effectLst/>
            </c:spPr>
            <c:extLst>
              <c:ext xmlns:c16="http://schemas.microsoft.com/office/drawing/2014/chart" uri="{C3380CC4-5D6E-409C-BE32-E72D297353CC}">
                <c16:uniqueId val="{00000002-FF37-4CD2-9E93-05BEDFE2AF40}"/>
              </c:ext>
            </c:extLst>
          </c:dPt>
          <c:dLbls>
            <c:spPr>
              <a:noFill/>
              <a:ln>
                <a:noFill/>
              </a:ln>
              <a:effectLst/>
            </c:spPr>
            <c:txPr>
              <a:bodyPr rot="0" spcFirstLastPara="1" vertOverflow="ellipsis" vert="horz" wrap="square" lIns="38100" tIns="19050" rIns="38100" bIns="19050" anchor="ctr" anchorCtr="1">
                <a:spAutoFit/>
              </a:bodyPr>
              <a:lstStyle/>
              <a:p>
                <a:pPr>
                  <a:defRPr sz="950" b="1" i="0" u="none" strike="noStrike"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'!$AD$12:$AD$16</c:f>
              <c:strCache>
                <c:ptCount val="5"/>
                <c:pt idx="0">
                  <c:v>Central</c:v>
                </c:pt>
                <c:pt idx="1">
                  <c:v>East</c:v>
                </c:pt>
                <c:pt idx="2">
                  <c:v>North</c:v>
                </c:pt>
                <c:pt idx="3">
                  <c:v>South</c:v>
                </c:pt>
                <c:pt idx="4">
                  <c:v>West</c:v>
                </c:pt>
              </c:strCache>
            </c:strRef>
          </c:cat>
          <c:val>
            <c:numRef>
              <c:f>'Pivot Tables '!$AE$12:$AE$16</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FF37-4CD2-9E93-05BEDFE2AF40}"/>
            </c:ext>
          </c:extLst>
        </c:ser>
        <c:dLbls>
          <c:showLegendKey val="0"/>
          <c:showVal val="0"/>
          <c:showCatName val="1"/>
          <c:showSerName val="0"/>
          <c:showPercent val="0"/>
          <c:showBubbleSize val="0"/>
        </c:dLbls>
        <c:gapWidth val="68"/>
        <c:overlap val="100"/>
        <c:axId val="1696237056"/>
        <c:axId val="1696223616"/>
      </c:barChart>
      <c:catAx>
        <c:axId val="1696237056"/>
        <c:scaling>
          <c:orientation val="minMax"/>
        </c:scaling>
        <c:delete val="1"/>
        <c:axPos val="l"/>
        <c:numFmt formatCode="General" sourceLinked="1"/>
        <c:majorTickMark val="out"/>
        <c:minorTickMark val="none"/>
        <c:tickLblPos val="nextTo"/>
        <c:crossAx val="1696223616"/>
        <c:crosses val="autoZero"/>
        <c:auto val="1"/>
        <c:lblAlgn val="ctr"/>
        <c:lblOffset val="100"/>
        <c:noMultiLvlLbl val="0"/>
      </c:catAx>
      <c:valAx>
        <c:axId val="1696223616"/>
        <c:scaling>
          <c:orientation val="minMax"/>
        </c:scaling>
        <c:delete val="1"/>
        <c:axPos val="b"/>
        <c:numFmt formatCode="General" sourceLinked="1"/>
        <c:majorTickMark val="out"/>
        <c:minorTickMark val="none"/>
        <c:tickLblPos val="nextTo"/>
        <c:crossAx val="169623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56639126-2D5A-427C-911F-BA6EEF65CC2E}">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5.png"/><Relationship Id="rId3" Type="http://schemas.openxmlformats.org/officeDocument/2006/relationships/chart" Target="../charts/chart12.xml"/><Relationship Id="rId7" Type="http://schemas.openxmlformats.org/officeDocument/2006/relationships/image" Target="../media/image2.svg"/><Relationship Id="rId12" Type="http://schemas.openxmlformats.org/officeDocument/2006/relationships/chart" Target="../charts/chart17.xml"/><Relationship Id="rId17" Type="http://schemas.openxmlformats.org/officeDocument/2006/relationships/chart" Target="../charts/chart18.xml"/><Relationship Id="rId2" Type="http://schemas.openxmlformats.org/officeDocument/2006/relationships/chart" Target="../charts/chart11.xml"/><Relationship Id="rId16" Type="http://schemas.openxmlformats.org/officeDocument/2006/relationships/image" Target="../media/image8.svg"/><Relationship Id="rId1" Type="http://schemas.openxmlformats.org/officeDocument/2006/relationships/chart" Target="../charts/chart10.xml"/><Relationship Id="rId6" Type="http://schemas.openxmlformats.org/officeDocument/2006/relationships/image" Target="../media/image1.png"/><Relationship Id="rId11" Type="http://schemas.openxmlformats.org/officeDocument/2006/relationships/chart" Target="../charts/chart16.xml"/><Relationship Id="rId5" Type="http://schemas.openxmlformats.org/officeDocument/2006/relationships/chart" Target="../charts/chart14.xml"/><Relationship Id="rId15" Type="http://schemas.openxmlformats.org/officeDocument/2006/relationships/image" Target="../media/image7.png"/><Relationship Id="rId10" Type="http://schemas.openxmlformats.org/officeDocument/2006/relationships/chart" Target="../charts/chart15.xml"/><Relationship Id="rId4" Type="http://schemas.openxmlformats.org/officeDocument/2006/relationships/chart" Target="../charts/chart13.xml"/><Relationship Id="rId9" Type="http://schemas.openxmlformats.org/officeDocument/2006/relationships/image" Target="../media/image4.svg"/><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1</xdr:col>
      <xdr:colOff>419100</xdr:colOff>
      <xdr:row>12</xdr:row>
      <xdr:rowOff>106680</xdr:rowOff>
    </xdr:from>
    <xdr:to>
      <xdr:col>2</xdr:col>
      <xdr:colOff>807720</xdr:colOff>
      <xdr:row>24</xdr:row>
      <xdr:rowOff>60960</xdr:rowOff>
    </xdr:to>
    <xdr:graphicFrame macro="">
      <xdr:nvGraphicFramePr>
        <xdr:cNvPr id="2" name="Chart 1">
          <a:extLst>
            <a:ext uri="{FF2B5EF4-FFF2-40B4-BE49-F238E27FC236}">
              <a16:creationId xmlns:a16="http://schemas.microsoft.com/office/drawing/2014/main" id="{267D625B-ADE9-75EA-7CCC-BCE7F8474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358140</xdr:colOff>
      <xdr:row>0</xdr:row>
      <xdr:rowOff>99060</xdr:rowOff>
    </xdr:from>
    <xdr:to>
      <xdr:col>20</xdr:col>
      <xdr:colOff>0</xdr:colOff>
      <xdr:row>16</xdr:row>
      <xdr:rowOff>57150</xdr:rowOff>
    </xdr:to>
    <xdr:graphicFrame macro="">
      <xdr:nvGraphicFramePr>
        <xdr:cNvPr id="4" name="Chart 3">
          <a:extLst>
            <a:ext uri="{FF2B5EF4-FFF2-40B4-BE49-F238E27FC236}">
              <a16:creationId xmlns:a16="http://schemas.microsoft.com/office/drawing/2014/main" id="{322FED5F-07A1-B3C5-1BAB-48DB78A93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20</xdr:col>
      <xdr:colOff>0</xdr:colOff>
      <xdr:row>32</xdr:row>
      <xdr:rowOff>0</xdr:rowOff>
    </xdr:to>
    <xdr:grpSp>
      <xdr:nvGrpSpPr>
        <xdr:cNvPr id="8" name="Group 7">
          <a:extLst>
            <a:ext uri="{FF2B5EF4-FFF2-40B4-BE49-F238E27FC236}">
              <a16:creationId xmlns:a16="http://schemas.microsoft.com/office/drawing/2014/main" id="{9A122810-CACB-6088-11C1-FAA9947F056A}"/>
            </a:ext>
          </a:extLst>
        </xdr:cNvPr>
        <xdr:cNvGrpSpPr/>
      </xdr:nvGrpSpPr>
      <xdr:grpSpPr>
        <a:xfrm>
          <a:off x="13975080" y="2926080"/>
          <a:ext cx="2438400" cy="2926080"/>
          <a:chOff x="14432280" y="2926080"/>
          <a:chExt cx="3451860" cy="3657600"/>
        </a:xfrm>
      </xdr:grpSpPr>
      <xdr:graphicFrame macro="">
        <xdr:nvGraphicFramePr>
          <xdr:cNvPr id="5" name="Chart 4">
            <a:extLst>
              <a:ext uri="{FF2B5EF4-FFF2-40B4-BE49-F238E27FC236}">
                <a16:creationId xmlns:a16="http://schemas.microsoft.com/office/drawing/2014/main" id="{70212374-B288-6738-9AD7-D229EB3A60EC}"/>
              </a:ext>
            </a:extLst>
          </xdr:cNvPr>
          <xdr:cNvGraphicFramePr/>
        </xdr:nvGraphicFramePr>
        <xdr:xfrm>
          <a:off x="14432280" y="2926080"/>
          <a:ext cx="3451860" cy="109728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1E8345D9-9984-5F9E-2019-B65FD4BA0F1B}"/>
              </a:ext>
            </a:extLst>
          </xdr:cNvPr>
          <xdr:cNvGraphicFramePr/>
        </xdr:nvGraphicFramePr>
        <xdr:xfrm>
          <a:off x="14432280" y="4206240"/>
          <a:ext cx="3451860" cy="103632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D467640A-BD95-A433-5FD0-A9112F2D7EE9}"/>
              </a:ext>
            </a:extLst>
          </xdr:cNvPr>
          <xdr:cNvGraphicFramePr/>
        </xdr:nvGraphicFramePr>
        <xdr:xfrm>
          <a:off x="14432280" y="5486400"/>
          <a:ext cx="3451860" cy="109728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xdr:col>
      <xdr:colOff>472440</xdr:colOff>
      <xdr:row>12</xdr:row>
      <xdr:rowOff>148590</xdr:rowOff>
    </xdr:from>
    <xdr:to>
      <xdr:col>3</xdr:col>
      <xdr:colOff>1249680</xdr:colOff>
      <xdr:row>24</xdr:row>
      <xdr:rowOff>70104</xdr:rowOff>
    </xdr:to>
    <xdr:graphicFrame macro="">
      <xdr:nvGraphicFramePr>
        <xdr:cNvPr id="11" name="Chart 10">
          <a:extLst>
            <a:ext uri="{FF2B5EF4-FFF2-40B4-BE49-F238E27FC236}">
              <a16:creationId xmlns:a16="http://schemas.microsoft.com/office/drawing/2014/main" id="{0CDC91E2-E2BD-D188-CEDE-47BF2D54A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8</xdr:row>
      <xdr:rowOff>118110</xdr:rowOff>
    </xdr:from>
    <xdr:to>
      <xdr:col>16</xdr:col>
      <xdr:colOff>396240</xdr:colOff>
      <xdr:row>17</xdr:row>
      <xdr:rowOff>0</xdr:rowOff>
    </xdr:to>
    <xdr:graphicFrame macro="">
      <xdr:nvGraphicFramePr>
        <xdr:cNvPr id="12" name="Chart 11">
          <a:extLst>
            <a:ext uri="{FF2B5EF4-FFF2-40B4-BE49-F238E27FC236}">
              <a16:creationId xmlns:a16="http://schemas.microsoft.com/office/drawing/2014/main" id="{618A78C0-A382-8C6A-8810-BB5FE335F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205740</xdr:colOff>
      <xdr:row>16</xdr:row>
      <xdr:rowOff>125730</xdr:rowOff>
    </xdr:from>
    <xdr:to>
      <xdr:col>5</xdr:col>
      <xdr:colOff>45720</xdr:colOff>
      <xdr:row>31</xdr:row>
      <xdr:rowOff>125730</xdr:rowOff>
    </xdr:to>
    <xdr:graphicFrame macro="">
      <xdr:nvGraphicFramePr>
        <xdr:cNvPr id="9" name="Chart 8">
          <a:extLst>
            <a:ext uri="{FF2B5EF4-FFF2-40B4-BE49-F238E27FC236}">
              <a16:creationId xmlns:a16="http://schemas.microsoft.com/office/drawing/2014/main" id="{6426CD67-0254-1635-CB59-C6AD8ACA7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236220</xdr:colOff>
      <xdr:row>6</xdr:row>
      <xdr:rowOff>41910</xdr:rowOff>
    </xdr:from>
    <xdr:to>
      <xdr:col>35</xdr:col>
      <xdr:colOff>320040</xdr:colOff>
      <xdr:row>21</xdr:row>
      <xdr:rowOff>41910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DA8009FC-FAEB-808D-9810-C9CA155974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3065740" y="11391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502920</xdr:colOff>
      <xdr:row>6</xdr:row>
      <xdr:rowOff>76201</xdr:rowOff>
    </xdr:from>
    <xdr:to>
      <xdr:col>3</xdr:col>
      <xdr:colOff>1135380</xdr:colOff>
      <xdr:row>10</xdr:row>
      <xdr:rowOff>121920</xdr:rowOff>
    </xdr:to>
    <mc:AlternateContent xmlns:mc="http://schemas.openxmlformats.org/markup-compatibility/2006" xmlns:a14="http://schemas.microsoft.com/office/drawing/2010/main">
      <mc:Choice Requires="a14">
        <xdr:graphicFrame macro="">
          <xdr:nvGraphicFramePr>
            <xdr:cNvPr id="19" name="Department">
              <a:extLst>
                <a:ext uri="{FF2B5EF4-FFF2-40B4-BE49-F238E27FC236}">
                  <a16:creationId xmlns:a16="http://schemas.microsoft.com/office/drawing/2014/main" id="{4067620B-1AA6-CEFD-6A0C-AE2169CB959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103120" y="1173481"/>
              <a:ext cx="1821180" cy="777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480060</xdr:colOff>
      <xdr:row>8</xdr:row>
      <xdr:rowOff>0</xdr:rowOff>
    </xdr:from>
    <xdr:to>
      <xdr:col>7</xdr:col>
      <xdr:colOff>175260</xdr:colOff>
      <xdr:row>12</xdr:row>
      <xdr:rowOff>129540</xdr:rowOff>
    </xdr:to>
    <mc:AlternateContent xmlns:mc="http://schemas.openxmlformats.org/markup-compatibility/2006" xmlns:a14="http://schemas.microsoft.com/office/drawing/2010/main">
      <mc:Choice Requires="a14">
        <xdr:graphicFrame macro="">
          <xdr:nvGraphicFramePr>
            <xdr:cNvPr id="20" name="Gender">
              <a:extLst>
                <a:ext uri="{FF2B5EF4-FFF2-40B4-BE49-F238E27FC236}">
                  <a16:creationId xmlns:a16="http://schemas.microsoft.com/office/drawing/2014/main" id="{07CBE1E4-B09C-9771-F4EC-3D0394B55D5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372100" y="1463040"/>
              <a:ext cx="179832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609600</xdr:colOff>
      <xdr:row>14</xdr:row>
      <xdr:rowOff>91440</xdr:rowOff>
    </xdr:from>
    <xdr:to>
      <xdr:col>6</xdr:col>
      <xdr:colOff>685800</xdr:colOff>
      <xdr:row>19</xdr:row>
      <xdr:rowOff>38100</xdr:rowOff>
    </xdr:to>
    <mc:AlternateContent xmlns:mc="http://schemas.openxmlformats.org/markup-compatibility/2006" xmlns:a14="http://schemas.microsoft.com/office/drawing/2010/main">
      <mc:Choice Requires="a14">
        <xdr:graphicFrame macro="">
          <xdr:nvGraphicFramePr>
            <xdr:cNvPr id="21" name="Gender 2">
              <a:extLst>
                <a:ext uri="{FF2B5EF4-FFF2-40B4-BE49-F238E27FC236}">
                  <a16:creationId xmlns:a16="http://schemas.microsoft.com/office/drawing/2014/main" id="{A31DF86A-3FDD-4015-8E54-21C02E2F4218}"/>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4640580" y="2651760"/>
              <a:ext cx="179832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47</xdr:col>
      <xdr:colOff>1</xdr:colOff>
      <xdr:row>7</xdr:row>
      <xdr:rowOff>60960</xdr:rowOff>
    </xdr:from>
    <xdr:to>
      <xdr:col>50</xdr:col>
      <xdr:colOff>91440</xdr:colOff>
      <xdr:row>15</xdr:row>
      <xdr:rowOff>144780</xdr:rowOff>
    </xdr:to>
    <xdr:graphicFrame macro="">
      <xdr:nvGraphicFramePr>
        <xdr:cNvPr id="22" name="Chart 21">
          <a:extLst>
            <a:ext uri="{FF2B5EF4-FFF2-40B4-BE49-F238E27FC236}">
              <a16:creationId xmlns:a16="http://schemas.microsoft.com/office/drawing/2014/main" id="{4C237E10-FC18-462D-9084-1C4C776A3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449580</xdr:colOff>
      <xdr:row>23</xdr:row>
      <xdr:rowOff>60960</xdr:rowOff>
    </xdr:from>
    <xdr:to>
      <xdr:col>16</xdr:col>
      <xdr:colOff>396240</xdr:colOff>
      <xdr:row>25</xdr:row>
      <xdr:rowOff>53340</xdr:rowOff>
    </xdr:to>
    <xdr:sp macro="" textlink="">
      <xdr:nvSpPr>
        <xdr:cNvPr id="28" name="TextBox 27">
          <a:extLst>
            <a:ext uri="{FF2B5EF4-FFF2-40B4-BE49-F238E27FC236}">
              <a16:creationId xmlns:a16="http://schemas.microsoft.com/office/drawing/2014/main" id="{26852B93-984B-2271-9997-29B1C1C2BC49}"/>
            </a:ext>
          </a:extLst>
        </xdr:cNvPr>
        <xdr:cNvSpPr txBox="1"/>
      </xdr:nvSpPr>
      <xdr:spPr>
        <a:xfrm>
          <a:off x="8983980" y="4091940"/>
          <a:ext cx="116586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2800"/>
        </a:p>
      </xdr:txBody>
    </xdr:sp>
    <xdr:clientData/>
  </xdr:twoCellAnchor>
  <xdr:twoCellAnchor>
    <xdr:from>
      <xdr:col>0</xdr:col>
      <xdr:colOff>27410</xdr:colOff>
      <xdr:row>0</xdr:row>
      <xdr:rowOff>84835</xdr:rowOff>
    </xdr:from>
    <xdr:to>
      <xdr:col>17</xdr:col>
      <xdr:colOff>104210</xdr:colOff>
      <xdr:row>34</xdr:row>
      <xdr:rowOff>83095</xdr:rowOff>
    </xdr:to>
    <xdr:sp macro="" textlink="">
      <xdr:nvSpPr>
        <xdr:cNvPr id="4" name="Rectangle: Rounded Corners 3">
          <a:extLst>
            <a:ext uri="{FF2B5EF4-FFF2-40B4-BE49-F238E27FC236}">
              <a16:creationId xmlns:a16="http://schemas.microsoft.com/office/drawing/2014/main" id="{01FA5020-63A8-A7F8-7FCB-45379090A038}"/>
            </a:ext>
          </a:extLst>
        </xdr:cNvPr>
        <xdr:cNvSpPr/>
      </xdr:nvSpPr>
      <xdr:spPr>
        <a:xfrm>
          <a:off x="27410" y="84835"/>
          <a:ext cx="10440000" cy="5827560"/>
        </a:xfrm>
        <a:prstGeom prst="roundRect">
          <a:avLst>
            <a:gd name="adj" fmla="val 2318"/>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155301</xdr:colOff>
      <xdr:row>23</xdr:row>
      <xdr:rowOff>106679</xdr:rowOff>
    </xdr:from>
    <xdr:to>
      <xdr:col>3</xdr:col>
      <xdr:colOff>239944</xdr:colOff>
      <xdr:row>34</xdr:row>
      <xdr:rowOff>7848</xdr:rowOff>
    </xdr:to>
    <xdr:sp macro="" textlink="">
      <xdr:nvSpPr>
        <xdr:cNvPr id="5" name="Rectangle: Rounded Corners 4">
          <a:extLst>
            <a:ext uri="{FF2B5EF4-FFF2-40B4-BE49-F238E27FC236}">
              <a16:creationId xmlns:a16="http://schemas.microsoft.com/office/drawing/2014/main" id="{197A6869-80A9-952C-D2FA-6C8917E5CF3D}"/>
            </a:ext>
          </a:extLst>
        </xdr:cNvPr>
        <xdr:cNvSpPr/>
      </xdr:nvSpPr>
      <xdr:spPr>
        <a:xfrm>
          <a:off x="155301" y="4137659"/>
          <a:ext cx="1913443" cy="1829029"/>
        </a:xfrm>
        <a:prstGeom prst="roundRect">
          <a:avLst>
            <a:gd name="adj" fmla="val 8064"/>
          </a:avLst>
        </a:prstGeom>
        <a:solidFill>
          <a:srgbClr val="282828"/>
        </a:solidFill>
        <a:l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155301</xdr:colOff>
      <xdr:row>5</xdr:row>
      <xdr:rowOff>60234</xdr:rowOff>
    </xdr:from>
    <xdr:to>
      <xdr:col>3</xdr:col>
      <xdr:colOff>239944</xdr:colOff>
      <xdr:row>22</xdr:row>
      <xdr:rowOff>76200</xdr:rowOff>
    </xdr:to>
    <xdr:sp macro="" textlink="">
      <xdr:nvSpPr>
        <xdr:cNvPr id="6" name="Rectangle: Rounded Corners 5">
          <a:extLst>
            <a:ext uri="{FF2B5EF4-FFF2-40B4-BE49-F238E27FC236}">
              <a16:creationId xmlns:a16="http://schemas.microsoft.com/office/drawing/2014/main" id="{E9B53753-19B4-4FA7-AA52-7E4D97819345}"/>
            </a:ext>
          </a:extLst>
        </xdr:cNvPr>
        <xdr:cNvSpPr/>
      </xdr:nvSpPr>
      <xdr:spPr>
        <a:xfrm>
          <a:off x="155301" y="936534"/>
          <a:ext cx="1913443" cy="2995386"/>
        </a:xfrm>
        <a:prstGeom prst="roundRect">
          <a:avLst>
            <a:gd name="adj" fmla="val 8064"/>
          </a:avLst>
        </a:prstGeom>
        <a:solidFill>
          <a:srgbClr val="282828"/>
        </a:solidFill>
        <a:l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a:p>
      </xdr:txBody>
    </xdr:sp>
    <xdr:clientData/>
  </xdr:twoCellAnchor>
  <xdr:twoCellAnchor>
    <xdr:from>
      <xdr:col>7</xdr:col>
      <xdr:colOff>465908</xdr:colOff>
      <xdr:row>20</xdr:row>
      <xdr:rowOff>35197</xdr:rowOff>
    </xdr:from>
    <xdr:to>
      <xdr:col>11</xdr:col>
      <xdr:colOff>482765</xdr:colOff>
      <xdr:row>33</xdr:row>
      <xdr:rowOff>134554</xdr:rowOff>
    </xdr:to>
    <xdr:sp macro="" textlink="">
      <xdr:nvSpPr>
        <xdr:cNvPr id="9" name="Rectangle: Rounded Corners 8">
          <a:extLst>
            <a:ext uri="{FF2B5EF4-FFF2-40B4-BE49-F238E27FC236}">
              <a16:creationId xmlns:a16="http://schemas.microsoft.com/office/drawing/2014/main" id="{D7D41302-FAED-43A3-B828-408608E51B10}"/>
            </a:ext>
          </a:extLst>
        </xdr:cNvPr>
        <xdr:cNvSpPr/>
      </xdr:nvSpPr>
      <xdr:spPr>
        <a:xfrm>
          <a:off x="4733108" y="3540397"/>
          <a:ext cx="2455257" cy="2377737"/>
        </a:xfrm>
        <a:prstGeom prst="roundRect">
          <a:avLst>
            <a:gd name="adj" fmla="val 8064"/>
          </a:avLst>
        </a:prstGeom>
        <a:solidFill>
          <a:srgbClr val="282828"/>
        </a:solidFill>
        <a:l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502557</xdr:colOff>
      <xdr:row>5</xdr:row>
      <xdr:rowOff>158206</xdr:rowOff>
    </xdr:from>
    <xdr:to>
      <xdr:col>11</xdr:col>
      <xdr:colOff>519414</xdr:colOff>
      <xdr:row>19</xdr:row>
      <xdr:rowOff>82303</xdr:rowOff>
    </xdr:to>
    <xdr:sp macro="" textlink="">
      <xdr:nvSpPr>
        <xdr:cNvPr id="10" name="Rectangle: Rounded Corners 9">
          <a:extLst>
            <a:ext uri="{FF2B5EF4-FFF2-40B4-BE49-F238E27FC236}">
              <a16:creationId xmlns:a16="http://schemas.microsoft.com/office/drawing/2014/main" id="{F498FD36-874F-4398-8CDC-3A4DC7A17BCB}"/>
            </a:ext>
          </a:extLst>
        </xdr:cNvPr>
        <xdr:cNvSpPr/>
      </xdr:nvSpPr>
      <xdr:spPr>
        <a:xfrm>
          <a:off x="4769757" y="1034506"/>
          <a:ext cx="2455257" cy="2377737"/>
        </a:xfrm>
        <a:prstGeom prst="roundRect">
          <a:avLst>
            <a:gd name="adj" fmla="val 8064"/>
          </a:avLst>
        </a:prstGeom>
        <a:solidFill>
          <a:srgbClr val="282828"/>
        </a:solidFill>
        <a:l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362857</xdr:colOff>
      <xdr:row>5</xdr:row>
      <xdr:rowOff>158206</xdr:rowOff>
    </xdr:from>
    <xdr:to>
      <xdr:col>7</xdr:col>
      <xdr:colOff>379714</xdr:colOff>
      <xdr:row>12</xdr:row>
      <xdr:rowOff>171631</xdr:rowOff>
    </xdr:to>
    <xdr:sp macro="" textlink="">
      <xdr:nvSpPr>
        <xdr:cNvPr id="12" name="Rectangle: Rounded Corners 11">
          <a:extLst>
            <a:ext uri="{FF2B5EF4-FFF2-40B4-BE49-F238E27FC236}">
              <a16:creationId xmlns:a16="http://schemas.microsoft.com/office/drawing/2014/main" id="{5FB81337-1468-494A-BEA0-15FFB2350B86}"/>
            </a:ext>
          </a:extLst>
        </xdr:cNvPr>
        <xdr:cNvSpPr/>
      </xdr:nvSpPr>
      <xdr:spPr>
        <a:xfrm>
          <a:off x="2191657" y="1034506"/>
          <a:ext cx="2455257" cy="1240245"/>
        </a:xfrm>
        <a:prstGeom prst="roundRect">
          <a:avLst>
            <a:gd name="adj" fmla="val 8064"/>
          </a:avLst>
        </a:prstGeom>
        <a:solidFill>
          <a:srgbClr val="282828"/>
        </a:solidFill>
        <a:l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330927</xdr:colOff>
      <xdr:row>13</xdr:row>
      <xdr:rowOff>127728</xdr:rowOff>
    </xdr:from>
    <xdr:to>
      <xdr:col>5</xdr:col>
      <xdr:colOff>254725</xdr:colOff>
      <xdr:row>19</xdr:row>
      <xdr:rowOff>48624</xdr:rowOff>
    </xdr:to>
    <xdr:sp macro="" textlink="">
      <xdr:nvSpPr>
        <xdr:cNvPr id="13" name="Rectangle: Rounded Corners 12">
          <a:extLst>
            <a:ext uri="{FF2B5EF4-FFF2-40B4-BE49-F238E27FC236}">
              <a16:creationId xmlns:a16="http://schemas.microsoft.com/office/drawing/2014/main" id="{F64B3CA4-429D-4BE5-B4E2-FDB4A1E9F3F3}"/>
            </a:ext>
          </a:extLst>
        </xdr:cNvPr>
        <xdr:cNvSpPr/>
      </xdr:nvSpPr>
      <xdr:spPr>
        <a:xfrm>
          <a:off x="2159727" y="2406108"/>
          <a:ext cx="1142998" cy="972456"/>
        </a:xfrm>
        <a:prstGeom prst="roundRect">
          <a:avLst>
            <a:gd name="adj" fmla="val 8064"/>
          </a:avLst>
        </a:prstGeom>
        <a:solidFill>
          <a:srgbClr val="282828"/>
        </a:solidFill>
        <a:l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427808</xdr:colOff>
      <xdr:row>13</xdr:row>
      <xdr:rowOff>130267</xdr:rowOff>
    </xdr:from>
    <xdr:to>
      <xdr:col>7</xdr:col>
      <xdr:colOff>364309</xdr:colOff>
      <xdr:row>19</xdr:row>
      <xdr:rowOff>57694</xdr:rowOff>
    </xdr:to>
    <xdr:sp macro="" textlink="">
      <xdr:nvSpPr>
        <xdr:cNvPr id="14" name="Rectangle: Rounded Corners 13">
          <a:extLst>
            <a:ext uri="{FF2B5EF4-FFF2-40B4-BE49-F238E27FC236}">
              <a16:creationId xmlns:a16="http://schemas.microsoft.com/office/drawing/2014/main" id="{A2BBFA2F-0C63-42CE-8685-D1F0E0526187}"/>
            </a:ext>
          </a:extLst>
        </xdr:cNvPr>
        <xdr:cNvSpPr/>
      </xdr:nvSpPr>
      <xdr:spPr>
        <a:xfrm>
          <a:off x="3475808" y="2408647"/>
          <a:ext cx="1155701" cy="978987"/>
        </a:xfrm>
        <a:prstGeom prst="roundRect">
          <a:avLst>
            <a:gd name="adj" fmla="val 8064"/>
          </a:avLst>
        </a:prstGeom>
        <a:solidFill>
          <a:srgbClr val="282828"/>
        </a:solidFill>
        <a:l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15838</xdr:colOff>
      <xdr:row>19</xdr:row>
      <xdr:rowOff>0</xdr:rowOff>
    </xdr:from>
    <xdr:to>
      <xdr:col>16</xdr:col>
      <xdr:colOff>556257</xdr:colOff>
      <xdr:row>33</xdr:row>
      <xdr:rowOff>88536</xdr:rowOff>
    </xdr:to>
    <xdr:grpSp>
      <xdr:nvGrpSpPr>
        <xdr:cNvPr id="19" name="Group 18">
          <a:extLst>
            <a:ext uri="{FF2B5EF4-FFF2-40B4-BE49-F238E27FC236}">
              <a16:creationId xmlns:a16="http://schemas.microsoft.com/office/drawing/2014/main" id="{05CA51CC-AD48-A89C-BCAD-B6B6D6EFD407}"/>
            </a:ext>
          </a:extLst>
        </xdr:cNvPr>
        <xdr:cNvGrpSpPr/>
      </xdr:nvGrpSpPr>
      <xdr:grpSpPr>
        <a:xfrm>
          <a:off x="7331038" y="3257550"/>
          <a:ext cx="2978819" cy="2488836"/>
          <a:chOff x="7336609" y="3893820"/>
          <a:chExt cx="2346958" cy="2016396"/>
        </a:xfrm>
      </xdr:grpSpPr>
      <xdr:sp macro="" textlink="">
        <xdr:nvSpPr>
          <xdr:cNvPr id="15" name="Rectangle: Rounded Corners 14">
            <a:extLst>
              <a:ext uri="{FF2B5EF4-FFF2-40B4-BE49-F238E27FC236}">
                <a16:creationId xmlns:a16="http://schemas.microsoft.com/office/drawing/2014/main" id="{B698A8CD-6217-4EAD-8E1A-B54E4CF1F9FE}"/>
              </a:ext>
            </a:extLst>
          </xdr:cNvPr>
          <xdr:cNvSpPr/>
        </xdr:nvSpPr>
        <xdr:spPr>
          <a:xfrm>
            <a:off x="7336609" y="4937760"/>
            <a:ext cx="1142998" cy="972456"/>
          </a:xfrm>
          <a:prstGeom prst="roundRect">
            <a:avLst>
              <a:gd name="adj" fmla="val 8064"/>
            </a:avLst>
          </a:prstGeom>
          <a:solidFill>
            <a:srgbClr val="282828"/>
          </a:solidFill>
          <a:l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3532A132-C0F4-4E28-9DAA-A54386D76576}"/>
              </a:ext>
            </a:extLst>
          </xdr:cNvPr>
          <xdr:cNvSpPr/>
        </xdr:nvSpPr>
        <xdr:spPr>
          <a:xfrm>
            <a:off x="8540569" y="4937760"/>
            <a:ext cx="1142998" cy="972456"/>
          </a:xfrm>
          <a:prstGeom prst="roundRect">
            <a:avLst>
              <a:gd name="adj" fmla="val 8064"/>
            </a:avLst>
          </a:prstGeom>
          <a:solidFill>
            <a:srgbClr val="282828"/>
          </a:solidFill>
          <a:l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Rounded Corners 17">
            <a:extLst>
              <a:ext uri="{FF2B5EF4-FFF2-40B4-BE49-F238E27FC236}">
                <a16:creationId xmlns:a16="http://schemas.microsoft.com/office/drawing/2014/main" id="{C0F20418-6AC2-4FE4-9707-EA62F58D7FBF}"/>
              </a:ext>
            </a:extLst>
          </xdr:cNvPr>
          <xdr:cNvSpPr/>
        </xdr:nvSpPr>
        <xdr:spPr>
          <a:xfrm>
            <a:off x="8540569" y="3893820"/>
            <a:ext cx="1142998" cy="972456"/>
          </a:xfrm>
          <a:prstGeom prst="roundRect">
            <a:avLst>
              <a:gd name="adj" fmla="val 8064"/>
            </a:avLst>
          </a:prstGeom>
          <a:solidFill>
            <a:srgbClr val="282828"/>
          </a:solidFill>
          <a:l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12</xdr:col>
      <xdr:colOff>687</xdr:colOff>
      <xdr:row>9</xdr:row>
      <xdr:rowOff>144780</xdr:rowOff>
    </xdr:from>
    <xdr:to>
      <xdr:col>16</xdr:col>
      <xdr:colOff>573638</xdr:colOff>
      <xdr:row>17</xdr:row>
      <xdr:rowOff>46017</xdr:rowOff>
    </xdr:to>
    <xdr:sp macro="" textlink="">
      <xdr:nvSpPr>
        <xdr:cNvPr id="20" name="Rectangle: Rounded Corners 19">
          <a:extLst>
            <a:ext uri="{FF2B5EF4-FFF2-40B4-BE49-F238E27FC236}">
              <a16:creationId xmlns:a16="http://schemas.microsoft.com/office/drawing/2014/main" id="{CEDC57CF-3D23-4A85-B534-B4855C0F7C51}"/>
            </a:ext>
          </a:extLst>
        </xdr:cNvPr>
        <xdr:cNvSpPr/>
      </xdr:nvSpPr>
      <xdr:spPr>
        <a:xfrm>
          <a:off x="7302730" y="1723600"/>
          <a:ext cx="3006966" cy="1304633"/>
        </a:xfrm>
        <a:prstGeom prst="roundRect">
          <a:avLst>
            <a:gd name="adj" fmla="val 806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595047</xdr:colOff>
      <xdr:row>0</xdr:row>
      <xdr:rowOff>91669</xdr:rowOff>
    </xdr:from>
    <xdr:to>
      <xdr:col>16</xdr:col>
      <xdr:colOff>558398</xdr:colOff>
      <xdr:row>7</xdr:row>
      <xdr:rowOff>108857</xdr:rowOff>
    </xdr:to>
    <xdr:sp macro="" textlink="">
      <xdr:nvSpPr>
        <xdr:cNvPr id="21" name="Rectangle: Rounded Corners 20">
          <a:extLst>
            <a:ext uri="{FF2B5EF4-FFF2-40B4-BE49-F238E27FC236}">
              <a16:creationId xmlns:a16="http://schemas.microsoft.com/office/drawing/2014/main" id="{7821D4C8-2B23-4C65-9C18-477A604C4726}"/>
            </a:ext>
          </a:extLst>
        </xdr:cNvPr>
        <xdr:cNvSpPr/>
      </xdr:nvSpPr>
      <xdr:spPr>
        <a:xfrm>
          <a:off x="7275438" y="91669"/>
          <a:ext cx="2999892" cy="1260451"/>
        </a:xfrm>
        <a:prstGeom prst="roundRect">
          <a:avLst>
            <a:gd name="adj" fmla="val 8064"/>
          </a:avLst>
        </a:prstGeom>
        <a:solidFill>
          <a:srgbClr val="282828"/>
        </a:solidFill>
        <a:l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68580</xdr:colOff>
      <xdr:row>26</xdr:row>
      <xdr:rowOff>91440</xdr:rowOff>
    </xdr:from>
    <xdr:to>
      <xdr:col>14</xdr:col>
      <xdr:colOff>91440</xdr:colOff>
      <xdr:row>32</xdr:row>
      <xdr:rowOff>68580</xdr:rowOff>
    </xdr:to>
    <xdr:sp macro="" textlink="">
      <xdr:nvSpPr>
        <xdr:cNvPr id="23" name="TextBox 22">
          <a:extLst>
            <a:ext uri="{FF2B5EF4-FFF2-40B4-BE49-F238E27FC236}">
              <a16:creationId xmlns:a16="http://schemas.microsoft.com/office/drawing/2014/main" id="{F60C6189-432B-4A57-B01D-EA913894EFFF}"/>
            </a:ext>
          </a:extLst>
        </xdr:cNvPr>
        <xdr:cNvSpPr txBox="1"/>
      </xdr:nvSpPr>
      <xdr:spPr>
        <a:xfrm>
          <a:off x="7383780" y="4648200"/>
          <a:ext cx="1242060"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Full </a:t>
          </a:r>
        </a:p>
        <a:p>
          <a:r>
            <a:rPr lang="en-IN" sz="1400">
              <a:solidFill>
                <a:schemeClr val="bg1"/>
              </a:solidFill>
            </a:rPr>
            <a:t>time </a:t>
          </a:r>
        </a:p>
        <a:p>
          <a:r>
            <a:rPr lang="en-IN" sz="1400">
              <a:solidFill>
                <a:schemeClr val="bg1"/>
              </a:solidFill>
            </a:rPr>
            <a:t>Employees</a:t>
          </a:r>
        </a:p>
      </xdr:txBody>
    </xdr:sp>
    <xdr:clientData/>
  </xdr:twoCellAnchor>
  <xdr:twoCellAnchor>
    <xdr:from>
      <xdr:col>14</xdr:col>
      <xdr:colOff>411480</xdr:colOff>
      <xdr:row>19</xdr:row>
      <xdr:rowOff>57694</xdr:rowOff>
    </xdr:from>
    <xdr:to>
      <xdr:col>16</xdr:col>
      <xdr:colOff>281940</xdr:colOff>
      <xdr:row>23</xdr:row>
      <xdr:rowOff>106679</xdr:rowOff>
    </xdr:to>
    <xdr:sp macro="" textlink="">
      <xdr:nvSpPr>
        <xdr:cNvPr id="27" name="TextBox 26">
          <a:extLst>
            <a:ext uri="{FF2B5EF4-FFF2-40B4-BE49-F238E27FC236}">
              <a16:creationId xmlns:a16="http://schemas.microsoft.com/office/drawing/2014/main" id="{CB6380F8-E1B8-BFE5-EE04-453A65CD01CD}"/>
            </a:ext>
          </a:extLst>
        </xdr:cNvPr>
        <xdr:cNvSpPr txBox="1"/>
      </xdr:nvSpPr>
      <xdr:spPr>
        <a:xfrm>
          <a:off x="8945880" y="3387634"/>
          <a:ext cx="1089660" cy="75002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effectLst/>
              <a:latin typeface="+mn-lt"/>
              <a:ea typeface="+mn-ea"/>
              <a:cs typeface="+mn-cs"/>
            </a:rPr>
            <a:t>Part</a:t>
          </a:r>
          <a:endParaRPr lang="en-IN" sz="1400">
            <a:solidFill>
              <a:schemeClr val="bg1"/>
            </a:solidFill>
            <a:effectLst/>
          </a:endParaRPr>
        </a:p>
        <a:p>
          <a:r>
            <a:rPr lang="en-IN" sz="1400">
              <a:solidFill>
                <a:schemeClr val="bg1"/>
              </a:solidFill>
              <a:effectLst/>
              <a:latin typeface="+mn-lt"/>
              <a:ea typeface="+mn-ea"/>
              <a:cs typeface="+mn-cs"/>
            </a:rPr>
            <a:t>time </a:t>
          </a:r>
          <a:endParaRPr lang="en-IN" sz="1400">
            <a:solidFill>
              <a:schemeClr val="bg1"/>
            </a:solidFill>
            <a:effectLst/>
          </a:endParaRPr>
        </a:p>
        <a:p>
          <a:r>
            <a:rPr lang="en-IN" sz="1400">
              <a:solidFill>
                <a:schemeClr val="bg1"/>
              </a:solidFill>
              <a:effectLst/>
              <a:latin typeface="+mn-lt"/>
              <a:ea typeface="+mn-ea"/>
              <a:cs typeface="+mn-cs"/>
            </a:rPr>
            <a:t>Employees</a:t>
          </a:r>
          <a:endParaRPr lang="en-IN" sz="1400">
            <a:solidFill>
              <a:schemeClr val="bg1"/>
            </a:solidFill>
            <a:effectLst/>
          </a:endParaRPr>
        </a:p>
        <a:p>
          <a:endParaRPr lang="en-IN" sz="1100"/>
        </a:p>
      </xdr:txBody>
    </xdr:sp>
    <xdr:clientData/>
  </xdr:twoCellAnchor>
  <xdr:twoCellAnchor>
    <xdr:from>
      <xdr:col>14</xdr:col>
      <xdr:colOff>434340</xdr:colOff>
      <xdr:row>26</xdr:row>
      <xdr:rowOff>91440</xdr:rowOff>
    </xdr:from>
    <xdr:to>
      <xdr:col>16</xdr:col>
      <xdr:colOff>304800</xdr:colOff>
      <xdr:row>31</xdr:row>
      <xdr:rowOff>30480</xdr:rowOff>
    </xdr:to>
    <xdr:sp macro="" textlink="">
      <xdr:nvSpPr>
        <xdr:cNvPr id="32" name="TextBox 31">
          <a:extLst>
            <a:ext uri="{FF2B5EF4-FFF2-40B4-BE49-F238E27FC236}">
              <a16:creationId xmlns:a16="http://schemas.microsoft.com/office/drawing/2014/main" id="{E1A8FC44-AAC5-1709-8AA9-33BB58019E44}"/>
            </a:ext>
          </a:extLst>
        </xdr:cNvPr>
        <xdr:cNvSpPr txBox="1"/>
      </xdr:nvSpPr>
      <xdr:spPr>
        <a:xfrm>
          <a:off x="8968740" y="4648200"/>
          <a:ext cx="1089660" cy="815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Employees</a:t>
          </a:r>
          <a:r>
            <a:rPr lang="en-IN" sz="1400" baseline="0">
              <a:solidFill>
                <a:schemeClr val="bg1"/>
              </a:solidFill>
            </a:rPr>
            <a:t> with contracts</a:t>
          </a:r>
          <a:endParaRPr lang="en-IN" sz="1400">
            <a:solidFill>
              <a:schemeClr val="bg1"/>
            </a:solidFill>
          </a:endParaRPr>
        </a:p>
      </xdr:txBody>
    </xdr:sp>
    <xdr:clientData/>
  </xdr:twoCellAnchor>
  <xdr:twoCellAnchor>
    <xdr:from>
      <xdr:col>15</xdr:col>
      <xdr:colOff>396240</xdr:colOff>
      <xdr:row>22</xdr:row>
      <xdr:rowOff>76200</xdr:rowOff>
    </xdr:from>
    <xdr:to>
      <xdr:col>16</xdr:col>
      <xdr:colOff>525780</xdr:colOff>
      <xdr:row>25</xdr:row>
      <xdr:rowOff>91440</xdr:rowOff>
    </xdr:to>
    <xdr:sp macro="" textlink="">
      <xdr:nvSpPr>
        <xdr:cNvPr id="34" name="TextBox 33">
          <a:extLst>
            <a:ext uri="{FF2B5EF4-FFF2-40B4-BE49-F238E27FC236}">
              <a16:creationId xmlns:a16="http://schemas.microsoft.com/office/drawing/2014/main" id="{71D8C229-BC80-8DC4-70C1-0C5E0EC0B77D}"/>
            </a:ext>
          </a:extLst>
        </xdr:cNvPr>
        <xdr:cNvSpPr txBox="1"/>
      </xdr:nvSpPr>
      <xdr:spPr>
        <a:xfrm>
          <a:off x="9540240" y="3931920"/>
          <a:ext cx="73914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0" i="0" u="none" strike="noStrike">
              <a:solidFill>
                <a:schemeClr val="bg1"/>
              </a:solidFill>
              <a:effectLst/>
              <a:latin typeface="+mn-lt"/>
              <a:ea typeface="+mn-ea"/>
              <a:cs typeface="+mn-cs"/>
            </a:rPr>
            <a:t> 13</a:t>
          </a:r>
          <a:r>
            <a:rPr lang="en-IN" sz="3200">
              <a:solidFill>
                <a:schemeClr val="bg1"/>
              </a:solidFill>
            </a:rPr>
            <a:t> </a:t>
          </a:r>
        </a:p>
      </xdr:txBody>
    </xdr:sp>
    <xdr:clientData/>
  </xdr:twoCellAnchor>
  <xdr:twoCellAnchor>
    <xdr:from>
      <xdr:col>13</xdr:col>
      <xdr:colOff>160020</xdr:colOff>
      <xdr:row>30</xdr:row>
      <xdr:rowOff>83820</xdr:rowOff>
    </xdr:from>
    <xdr:to>
      <xdr:col>14</xdr:col>
      <xdr:colOff>167640</xdr:colOff>
      <xdr:row>33</xdr:row>
      <xdr:rowOff>99060</xdr:rowOff>
    </xdr:to>
    <xdr:sp macro="" textlink="">
      <xdr:nvSpPr>
        <xdr:cNvPr id="35" name="TextBox 34">
          <a:extLst>
            <a:ext uri="{FF2B5EF4-FFF2-40B4-BE49-F238E27FC236}">
              <a16:creationId xmlns:a16="http://schemas.microsoft.com/office/drawing/2014/main" id="{1B3B10AB-D4A2-87A6-9789-01FC2A821355}"/>
            </a:ext>
          </a:extLst>
        </xdr:cNvPr>
        <xdr:cNvSpPr txBox="1"/>
      </xdr:nvSpPr>
      <xdr:spPr>
        <a:xfrm>
          <a:off x="8084820" y="5341620"/>
          <a:ext cx="61722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i="0" u="none" strike="noStrike">
              <a:solidFill>
                <a:schemeClr val="bg1"/>
              </a:solidFill>
              <a:effectLst/>
              <a:latin typeface="+mn-lt"/>
              <a:ea typeface="+mn-ea"/>
              <a:cs typeface="+mn-cs"/>
            </a:rPr>
            <a:t>20</a:t>
          </a:r>
          <a:r>
            <a:rPr lang="en-IN" sz="3200" b="1">
              <a:solidFill>
                <a:schemeClr val="bg1"/>
              </a:solidFill>
            </a:rPr>
            <a:t> </a:t>
          </a:r>
        </a:p>
      </xdr:txBody>
    </xdr:sp>
    <xdr:clientData/>
  </xdr:twoCellAnchor>
  <xdr:twoCellAnchor>
    <xdr:from>
      <xdr:col>15</xdr:col>
      <xdr:colOff>441960</xdr:colOff>
      <xdr:row>30</xdr:row>
      <xdr:rowOff>53340</xdr:rowOff>
    </xdr:from>
    <xdr:to>
      <xdr:col>16</xdr:col>
      <xdr:colOff>449580</xdr:colOff>
      <xdr:row>33</xdr:row>
      <xdr:rowOff>83820</xdr:rowOff>
    </xdr:to>
    <xdr:sp macro="" textlink="">
      <xdr:nvSpPr>
        <xdr:cNvPr id="36" name="TextBox 35">
          <a:extLst>
            <a:ext uri="{FF2B5EF4-FFF2-40B4-BE49-F238E27FC236}">
              <a16:creationId xmlns:a16="http://schemas.microsoft.com/office/drawing/2014/main" id="{A1D5B122-5F41-1E1A-44B8-CA9395CD18F5}"/>
            </a:ext>
          </a:extLst>
        </xdr:cNvPr>
        <xdr:cNvSpPr txBox="1"/>
      </xdr:nvSpPr>
      <xdr:spPr>
        <a:xfrm>
          <a:off x="9585960" y="5311140"/>
          <a:ext cx="61722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i="0" u="none" strike="noStrike">
              <a:solidFill>
                <a:schemeClr val="bg1"/>
              </a:solidFill>
              <a:effectLst/>
              <a:latin typeface="+mn-lt"/>
              <a:ea typeface="+mn-ea"/>
              <a:cs typeface="+mn-cs"/>
            </a:rPr>
            <a:t>17</a:t>
          </a:r>
          <a:r>
            <a:rPr lang="en-IN" sz="3200" b="1">
              <a:solidFill>
                <a:schemeClr val="bg1"/>
              </a:solidFill>
            </a:rPr>
            <a:t> </a:t>
          </a:r>
        </a:p>
      </xdr:txBody>
    </xdr:sp>
    <xdr:clientData/>
  </xdr:twoCellAnchor>
  <xdr:twoCellAnchor>
    <xdr:from>
      <xdr:col>7</xdr:col>
      <xdr:colOff>502557</xdr:colOff>
      <xdr:row>21</xdr:row>
      <xdr:rowOff>96157</xdr:rowOff>
    </xdr:from>
    <xdr:to>
      <xdr:col>9</xdr:col>
      <xdr:colOff>487317</xdr:colOff>
      <xdr:row>22</xdr:row>
      <xdr:rowOff>152545</xdr:rowOff>
    </xdr:to>
    <xdr:sp macro="" textlink="">
      <xdr:nvSpPr>
        <xdr:cNvPr id="37" name="TextBox 36">
          <a:extLst>
            <a:ext uri="{FF2B5EF4-FFF2-40B4-BE49-F238E27FC236}">
              <a16:creationId xmlns:a16="http://schemas.microsoft.com/office/drawing/2014/main" id="{AA091269-CB0B-A4DC-3ECE-ABCD570B8013}"/>
            </a:ext>
          </a:extLst>
        </xdr:cNvPr>
        <xdr:cNvSpPr txBox="1"/>
      </xdr:nvSpPr>
      <xdr:spPr>
        <a:xfrm>
          <a:off x="4769757" y="3776617"/>
          <a:ext cx="1203960" cy="231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Total</a:t>
          </a:r>
          <a:r>
            <a:rPr lang="en-IN" sz="1200" baseline="0">
              <a:solidFill>
                <a:schemeClr val="bg1"/>
              </a:solidFill>
            </a:rPr>
            <a:t> Salaries</a:t>
          </a:r>
          <a:endParaRPr lang="en-IN" sz="1200">
            <a:solidFill>
              <a:schemeClr val="bg1"/>
            </a:solidFill>
          </a:endParaRPr>
        </a:p>
      </xdr:txBody>
    </xdr:sp>
    <xdr:clientData/>
  </xdr:twoCellAnchor>
  <xdr:twoCellAnchor>
    <xdr:from>
      <xdr:col>7</xdr:col>
      <xdr:colOff>533943</xdr:colOff>
      <xdr:row>23</xdr:row>
      <xdr:rowOff>56388</xdr:rowOff>
    </xdr:from>
    <xdr:to>
      <xdr:col>9</xdr:col>
      <xdr:colOff>391121</xdr:colOff>
      <xdr:row>25</xdr:row>
      <xdr:rowOff>10668</xdr:rowOff>
    </xdr:to>
    <xdr:sp macro="" textlink="">
      <xdr:nvSpPr>
        <xdr:cNvPr id="38" name="TextBox 37">
          <a:extLst>
            <a:ext uri="{FF2B5EF4-FFF2-40B4-BE49-F238E27FC236}">
              <a16:creationId xmlns:a16="http://schemas.microsoft.com/office/drawing/2014/main" id="{048B9A1F-6067-0582-6C85-5363C4D2DB2B}"/>
            </a:ext>
          </a:extLst>
        </xdr:cNvPr>
        <xdr:cNvSpPr txBox="1"/>
      </xdr:nvSpPr>
      <xdr:spPr>
        <a:xfrm>
          <a:off x="4801143" y="4087368"/>
          <a:ext cx="107637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a:solidFill>
                <a:schemeClr val="bg1"/>
              </a:solidFill>
              <a:effectLst/>
              <a:latin typeface="+mn-lt"/>
              <a:ea typeface="+mn-ea"/>
              <a:cs typeface="+mn-cs"/>
            </a:rPr>
            <a:t>Managers</a:t>
          </a:r>
          <a:endParaRPr lang="en-IN" sz="1200">
            <a:solidFill>
              <a:schemeClr val="bg1"/>
            </a:solidFill>
            <a:effectLst/>
          </a:endParaRPr>
        </a:p>
        <a:p>
          <a:endParaRPr lang="en-IN" sz="1100"/>
        </a:p>
      </xdr:txBody>
    </xdr:sp>
    <xdr:clientData/>
  </xdr:twoCellAnchor>
  <xdr:twoCellAnchor>
    <xdr:from>
      <xdr:col>7</xdr:col>
      <xdr:colOff>533943</xdr:colOff>
      <xdr:row>25</xdr:row>
      <xdr:rowOff>89916</xdr:rowOff>
    </xdr:from>
    <xdr:to>
      <xdr:col>9</xdr:col>
      <xdr:colOff>371091</xdr:colOff>
      <xdr:row>27</xdr:row>
      <xdr:rowOff>22860</xdr:rowOff>
    </xdr:to>
    <xdr:sp macro="" textlink="">
      <xdr:nvSpPr>
        <xdr:cNvPr id="39" name="TextBox 38">
          <a:extLst>
            <a:ext uri="{FF2B5EF4-FFF2-40B4-BE49-F238E27FC236}">
              <a16:creationId xmlns:a16="http://schemas.microsoft.com/office/drawing/2014/main" id="{2E67CF7C-6075-5411-B57E-4AA2E114EB5A}"/>
            </a:ext>
          </a:extLst>
        </xdr:cNvPr>
        <xdr:cNvSpPr txBox="1"/>
      </xdr:nvSpPr>
      <xdr:spPr>
        <a:xfrm>
          <a:off x="4801143" y="4471416"/>
          <a:ext cx="1056348" cy="28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chemeClr val="bg1"/>
              </a:solidFill>
              <a:effectLst/>
              <a:latin typeface="+mn-lt"/>
              <a:ea typeface="+mn-ea"/>
              <a:cs typeface="+mn-cs"/>
            </a:rPr>
            <a:t>HR Specialist</a:t>
          </a:r>
          <a:r>
            <a:rPr lang="en-IN" sz="1200">
              <a:solidFill>
                <a:schemeClr val="bg1"/>
              </a:solidFill>
            </a:rPr>
            <a:t> </a:t>
          </a:r>
        </a:p>
      </xdr:txBody>
    </xdr:sp>
    <xdr:clientData/>
  </xdr:twoCellAnchor>
  <xdr:twoCellAnchor>
    <xdr:from>
      <xdr:col>7</xdr:col>
      <xdr:colOff>533943</xdr:colOff>
      <xdr:row>27</xdr:row>
      <xdr:rowOff>54864</xdr:rowOff>
    </xdr:from>
    <xdr:to>
      <xdr:col>9</xdr:col>
      <xdr:colOff>305343</xdr:colOff>
      <xdr:row>28</xdr:row>
      <xdr:rowOff>131064</xdr:rowOff>
    </xdr:to>
    <xdr:sp macro="" textlink="">
      <xdr:nvSpPr>
        <xdr:cNvPr id="40" name="TextBox 39">
          <a:extLst>
            <a:ext uri="{FF2B5EF4-FFF2-40B4-BE49-F238E27FC236}">
              <a16:creationId xmlns:a16="http://schemas.microsoft.com/office/drawing/2014/main" id="{051F85ED-8B51-8B18-2B6A-BD5C53C9A1A5}"/>
            </a:ext>
          </a:extLst>
        </xdr:cNvPr>
        <xdr:cNvSpPr txBox="1"/>
      </xdr:nvSpPr>
      <xdr:spPr>
        <a:xfrm>
          <a:off x="4801143" y="4786884"/>
          <a:ext cx="9906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chemeClr val="bg1"/>
              </a:solidFill>
              <a:effectLst/>
              <a:latin typeface="+mn-lt"/>
              <a:ea typeface="+mn-ea"/>
              <a:cs typeface="+mn-cs"/>
            </a:rPr>
            <a:t>Developer</a:t>
          </a:r>
          <a:r>
            <a:rPr lang="en-IN" sz="1200">
              <a:solidFill>
                <a:schemeClr val="bg1"/>
              </a:solidFill>
            </a:rPr>
            <a:t> </a:t>
          </a:r>
        </a:p>
      </xdr:txBody>
    </xdr:sp>
    <xdr:clientData/>
  </xdr:twoCellAnchor>
  <xdr:twoCellAnchor>
    <xdr:from>
      <xdr:col>7</xdr:col>
      <xdr:colOff>533943</xdr:colOff>
      <xdr:row>29</xdr:row>
      <xdr:rowOff>35052</xdr:rowOff>
    </xdr:from>
    <xdr:to>
      <xdr:col>9</xdr:col>
      <xdr:colOff>366303</xdr:colOff>
      <xdr:row>30</xdr:row>
      <xdr:rowOff>96012</xdr:rowOff>
    </xdr:to>
    <xdr:sp macro="" textlink="">
      <xdr:nvSpPr>
        <xdr:cNvPr id="41" name="TextBox 40">
          <a:extLst>
            <a:ext uri="{FF2B5EF4-FFF2-40B4-BE49-F238E27FC236}">
              <a16:creationId xmlns:a16="http://schemas.microsoft.com/office/drawing/2014/main" id="{CE6B2C47-D8E7-4EC7-9EDD-C1003A9546BA}"/>
            </a:ext>
          </a:extLst>
        </xdr:cNvPr>
        <xdr:cNvSpPr txBox="1"/>
      </xdr:nvSpPr>
      <xdr:spPr>
        <a:xfrm>
          <a:off x="4801143" y="5117592"/>
          <a:ext cx="10515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chemeClr val="bg1"/>
              </a:solidFill>
              <a:effectLst/>
              <a:latin typeface="+mn-lt"/>
              <a:ea typeface="+mn-ea"/>
              <a:cs typeface="+mn-cs"/>
            </a:rPr>
            <a:t>Designer</a:t>
          </a:r>
          <a:r>
            <a:rPr lang="en-IN" sz="1200">
              <a:solidFill>
                <a:schemeClr val="bg1"/>
              </a:solidFill>
            </a:rPr>
            <a:t> </a:t>
          </a:r>
        </a:p>
      </xdr:txBody>
    </xdr:sp>
    <xdr:clientData/>
  </xdr:twoCellAnchor>
  <xdr:twoCellAnchor>
    <xdr:from>
      <xdr:col>7</xdr:col>
      <xdr:colOff>533943</xdr:colOff>
      <xdr:row>31</xdr:row>
      <xdr:rowOff>0</xdr:rowOff>
    </xdr:from>
    <xdr:to>
      <xdr:col>9</xdr:col>
      <xdr:colOff>335823</xdr:colOff>
      <xdr:row>32</xdr:row>
      <xdr:rowOff>53340</xdr:rowOff>
    </xdr:to>
    <xdr:sp macro="" textlink="">
      <xdr:nvSpPr>
        <xdr:cNvPr id="42" name="TextBox 41">
          <a:extLst>
            <a:ext uri="{FF2B5EF4-FFF2-40B4-BE49-F238E27FC236}">
              <a16:creationId xmlns:a16="http://schemas.microsoft.com/office/drawing/2014/main" id="{74866975-87BE-EE1B-2F01-42955CD9EFA9}"/>
            </a:ext>
          </a:extLst>
        </xdr:cNvPr>
        <xdr:cNvSpPr txBox="1"/>
      </xdr:nvSpPr>
      <xdr:spPr>
        <a:xfrm>
          <a:off x="4801143" y="5433060"/>
          <a:ext cx="10210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chemeClr val="bg1"/>
              </a:solidFill>
              <a:effectLst/>
              <a:latin typeface="+mn-lt"/>
              <a:ea typeface="+mn-ea"/>
              <a:cs typeface="+mn-cs"/>
            </a:rPr>
            <a:t>Analyst</a:t>
          </a:r>
          <a:r>
            <a:rPr lang="en-IN" sz="1200">
              <a:solidFill>
                <a:schemeClr val="bg1"/>
              </a:solidFill>
            </a:rPr>
            <a:t> </a:t>
          </a:r>
        </a:p>
      </xdr:txBody>
    </xdr:sp>
    <xdr:clientData/>
  </xdr:twoCellAnchor>
  <xdr:twoCellAnchor>
    <xdr:from>
      <xdr:col>10</xdr:col>
      <xdr:colOff>0</xdr:colOff>
      <xdr:row>21</xdr:row>
      <xdr:rowOff>96157</xdr:rowOff>
    </xdr:from>
    <xdr:to>
      <xdr:col>11</xdr:col>
      <xdr:colOff>594360</xdr:colOff>
      <xdr:row>22</xdr:row>
      <xdr:rowOff>157117</xdr:rowOff>
    </xdr:to>
    <xdr:sp macro="" textlink="'Dashboard '!$F$18">
      <xdr:nvSpPr>
        <xdr:cNvPr id="72" name="TextBox 71">
          <a:extLst>
            <a:ext uri="{FF2B5EF4-FFF2-40B4-BE49-F238E27FC236}">
              <a16:creationId xmlns:a16="http://schemas.microsoft.com/office/drawing/2014/main" id="{15A09777-792A-4765-962D-00394829EFE6}"/>
            </a:ext>
          </a:extLst>
        </xdr:cNvPr>
        <xdr:cNvSpPr txBox="1"/>
      </xdr:nvSpPr>
      <xdr:spPr>
        <a:xfrm>
          <a:off x="6096000" y="3776617"/>
          <a:ext cx="12039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258F74-0FBF-4CC8-97D1-2DF8FA26C481}" type="TxLink">
            <a:rPr lang="en-US" sz="1100" b="0" i="0" u="none" strike="noStrike">
              <a:solidFill>
                <a:srgbClr val="000000"/>
              </a:solidFill>
              <a:latin typeface="Kulim park"/>
            </a:rPr>
            <a:pPr/>
            <a:t> </a:t>
          </a:fld>
          <a:endParaRPr lang="en-IN" sz="1200">
            <a:solidFill>
              <a:schemeClr val="bg1"/>
            </a:solidFill>
          </a:endParaRPr>
        </a:p>
      </xdr:txBody>
    </xdr:sp>
    <xdr:clientData/>
  </xdr:twoCellAnchor>
  <xdr:twoCellAnchor>
    <xdr:from>
      <xdr:col>9</xdr:col>
      <xdr:colOff>547893</xdr:colOff>
      <xdr:row>23</xdr:row>
      <xdr:rowOff>73364</xdr:rowOff>
    </xdr:from>
    <xdr:to>
      <xdr:col>11</xdr:col>
      <xdr:colOff>429968</xdr:colOff>
      <xdr:row>24</xdr:row>
      <xdr:rowOff>175259</xdr:rowOff>
    </xdr:to>
    <xdr:sp macro="" textlink="">
      <xdr:nvSpPr>
        <xdr:cNvPr id="80" name="Rectangle: Rounded Corners 79">
          <a:extLst>
            <a:ext uri="{FF2B5EF4-FFF2-40B4-BE49-F238E27FC236}">
              <a16:creationId xmlns:a16="http://schemas.microsoft.com/office/drawing/2014/main" id="{ADBEFB0B-9C12-2857-CB3D-6C0B5C4751B5}"/>
            </a:ext>
          </a:extLst>
        </xdr:cNvPr>
        <xdr:cNvSpPr/>
      </xdr:nvSpPr>
      <xdr:spPr>
        <a:xfrm>
          <a:off x="6034293" y="4104344"/>
          <a:ext cx="1101275" cy="277155"/>
        </a:xfrm>
        <a:prstGeom prst="roundRect">
          <a:avLst>
            <a:gd name="adj" fmla="val 0"/>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518703</xdr:colOff>
      <xdr:row>23</xdr:row>
      <xdr:rowOff>73244</xdr:rowOff>
    </xdr:from>
    <xdr:to>
      <xdr:col>11</xdr:col>
      <xdr:colOff>594360</xdr:colOff>
      <xdr:row>24</xdr:row>
      <xdr:rowOff>175259</xdr:rowOff>
    </xdr:to>
    <xdr:sp macro="" textlink="'Pivot Tables '!F17">
      <xdr:nvSpPr>
        <xdr:cNvPr id="73" name="TextBox 72">
          <a:extLst>
            <a:ext uri="{FF2B5EF4-FFF2-40B4-BE49-F238E27FC236}">
              <a16:creationId xmlns:a16="http://schemas.microsoft.com/office/drawing/2014/main" id="{488B15AC-9ED9-4793-8AD1-8F8628B3BF76}"/>
            </a:ext>
          </a:extLst>
        </xdr:cNvPr>
        <xdr:cNvSpPr txBox="1"/>
      </xdr:nvSpPr>
      <xdr:spPr>
        <a:xfrm>
          <a:off x="6005103" y="4104224"/>
          <a:ext cx="1294857" cy="277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A751D5-A29E-4648-BBDE-616CD660FCFD}" type="TxLink">
            <a:rPr lang="en-US" sz="1200" b="0" i="0" u="none" strike="noStrike">
              <a:solidFill>
                <a:sysClr val="windowText" lastClr="000000"/>
              </a:solidFill>
              <a:latin typeface="Calibri"/>
              <a:ea typeface="Calibri"/>
              <a:cs typeface="Calibri"/>
            </a:rPr>
            <a:pPr/>
            <a:t> 7,31,170 </a:t>
          </a:fld>
          <a:endParaRPr lang="en-IN" sz="1200">
            <a:solidFill>
              <a:sysClr val="windowText" lastClr="000000"/>
            </a:solidFill>
          </a:endParaRPr>
        </a:p>
      </xdr:txBody>
    </xdr:sp>
    <xdr:clientData/>
  </xdr:twoCellAnchor>
  <xdr:twoCellAnchor>
    <xdr:from>
      <xdr:col>9</xdr:col>
      <xdr:colOff>547892</xdr:colOff>
      <xdr:row>25</xdr:row>
      <xdr:rowOff>53340</xdr:rowOff>
    </xdr:from>
    <xdr:to>
      <xdr:col>11</xdr:col>
      <xdr:colOff>429967</xdr:colOff>
      <xdr:row>27</xdr:row>
      <xdr:rowOff>0</xdr:rowOff>
    </xdr:to>
    <xdr:sp macro="" textlink="">
      <xdr:nvSpPr>
        <xdr:cNvPr id="81" name="Rectangle: Rounded Corners 80">
          <a:extLst>
            <a:ext uri="{FF2B5EF4-FFF2-40B4-BE49-F238E27FC236}">
              <a16:creationId xmlns:a16="http://schemas.microsoft.com/office/drawing/2014/main" id="{72AE33C0-F7C2-4E14-892F-1F4F8C015032}"/>
            </a:ext>
          </a:extLst>
        </xdr:cNvPr>
        <xdr:cNvSpPr/>
      </xdr:nvSpPr>
      <xdr:spPr>
        <a:xfrm>
          <a:off x="6034292" y="4434840"/>
          <a:ext cx="1101275" cy="297180"/>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518702</xdr:colOff>
      <xdr:row>25</xdr:row>
      <xdr:rowOff>50361</xdr:rowOff>
    </xdr:from>
    <xdr:to>
      <xdr:col>11</xdr:col>
      <xdr:colOff>594359</xdr:colOff>
      <xdr:row>27</xdr:row>
      <xdr:rowOff>27478</xdr:rowOff>
    </xdr:to>
    <xdr:sp macro="" textlink="'Pivot Tables '!F16">
      <xdr:nvSpPr>
        <xdr:cNvPr id="74" name="TextBox 73">
          <a:extLst>
            <a:ext uri="{FF2B5EF4-FFF2-40B4-BE49-F238E27FC236}">
              <a16:creationId xmlns:a16="http://schemas.microsoft.com/office/drawing/2014/main" id="{83736E48-CD66-4F14-8F6A-B8F0FB325095}"/>
            </a:ext>
          </a:extLst>
        </xdr:cNvPr>
        <xdr:cNvSpPr txBox="1"/>
      </xdr:nvSpPr>
      <xdr:spPr>
        <a:xfrm>
          <a:off x="6005102" y="4431861"/>
          <a:ext cx="1294857" cy="327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31D00B-195F-439E-A52A-E9D2876BE785}" type="TxLink">
            <a:rPr lang="en-US" sz="1200" b="0" i="0" u="none" strike="noStrike">
              <a:solidFill>
                <a:sysClr val="windowText" lastClr="000000"/>
              </a:solidFill>
              <a:latin typeface="Calibri"/>
              <a:ea typeface="Calibri"/>
              <a:cs typeface="Calibri"/>
            </a:rPr>
            <a:pPr/>
            <a:t> 9,59,266 </a:t>
          </a:fld>
          <a:endParaRPr lang="en-IN" sz="1200">
            <a:solidFill>
              <a:sysClr val="windowText" lastClr="000000"/>
            </a:solidFill>
          </a:endParaRPr>
        </a:p>
      </xdr:txBody>
    </xdr:sp>
    <xdr:clientData/>
  </xdr:twoCellAnchor>
  <xdr:twoCellAnchor>
    <xdr:from>
      <xdr:col>9</xdr:col>
      <xdr:colOff>563134</xdr:colOff>
      <xdr:row>27</xdr:row>
      <xdr:rowOff>54864</xdr:rowOff>
    </xdr:from>
    <xdr:to>
      <xdr:col>11</xdr:col>
      <xdr:colOff>437588</xdr:colOff>
      <xdr:row>28</xdr:row>
      <xdr:rowOff>140208</xdr:rowOff>
    </xdr:to>
    <xdr:sp macro="" textlink="">
      <xdr:nvSpPr>
        <xdr:cNvPr id="82" name="Rectangle: Rounded Corners 81">
          <a:extLst>
            <a:ext uri="{FF2B5EF4-FFF2-40B4-BE49-F238E27FC236}">
              <a16:creationId xmlns:a16="http://schemas.microsoft.com/office/drawing/2014/main" id="{429F04AD-472E-4EEA-8875-38FC38B5E4E6}"/>
            </a:ext>
          </a:extLst>
        </xdr:cNvPr>
        <xdr:cNvSpPr/>
      </xdr:nvSpPr>
      <xdr:spPr>
        <a:xfrm>
          <a:off x="6049534" y="4786884"/>
          <a:ext cx="1093654" cy="260604"/>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547892</xdr:colOff>
      <xdr:row>27</xdr:row>
      <xdr:rowOff>27478</xdr:rowOff>
    </xdr:from>
    <xdr:to>
      <xdr:col>11</xdr:col>
      <xdr:colOff>594360</xdr:colOff>
      <xdr:row>28</xdr:row>
      <xdr:rowOff>175259</xdr:rowOff>
    </xdr:to>
    <xdr:sp macro="" textlink="'Pivot Tables '!F15">
      <xdr:nvSpPr>
        <xdr:cNvPr id="75" name="TextBox 74">
          <a:extLst>
            <a:ext uri="{FF2B5EF4-FFF2-40B4-BE49-F238E27FC236}">
              <a16:creationId xmlns:a16="http://schemas.microsoft.com/office/drawing/2014/main" id="{F34A8751-2270-4720-8878-170678021AC7}"/>
            </a:ext>
          </a:extLst>
        </xdr:cNvPr>
        <xdr:cNvSpPr txBox="1"/>
      </xdr:nvSpPr>
      <xdr:spPr>
        <a:xfrm>
          <a:off x="6034292" y="4759498"/>
          <a:ext cx="1265668" cy="323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626C2C-B8E2-45CB-8BFD-6B8FE8B4EE3E}" type="TxLink">
            <a:rPr lang="en-US" sz="1200" b="0" i="0" u="none" strike="noStrike">
              <a:solidFill>
                <a:sysClr val="windowText" lastClr="000000"/>
              </a:solidFill>
              <a:latin typeface="Calibri"/>
              <a:ea typeface="Calibri"/>
              <a:cs typeface="Calibri"/>
            </a:rPr>
            <a:pPr/>
            <a:t> 6,33,594 </a:t>
          </a:fld>
          <a:endParaRPr lang="en-IN" sz="1200">
            <a:solidFill>
              <a:sysClr val="windowText" lastClr="000000"/>
            </a:solidFill>
          </a:endParaRPr>
        </a:p>
      </xdr:txBody>
    </xdr:sp>
    <xdr:clientData/>
  </xdr:twoCellAnchor>
  <xdr:twoCellAnchor>
    <xdr:from>
      <xdr:col>9</xdr:col>
      <xdr:colOff>563134</xdr:colOff>
      <xdr:row>29</xdr:row>
      <xdr:rowOff>35052</xdr:rowOff>
    </xdr:from>
    <xdr:to>
      <xdr:col>11</xdr:col>
      <xdr:colOff>437588</xdr:colOff>
      <xdr:row>30</xdr:row>
      <xdr:rowOff>156972</xdr:rowOff>
    </xdr:to>
    <xdr:sp macro="" textlink="">
      <xdr:nvSpPr>
        <xdr:cNvPr id="83" name="Rectangle: Rounded Corners 82">
          <a:extLst>
            <a:ext uri="{FF2B5EF4-FFF2-40B4-BE49-F238E27FC236}">
              <a16:creationId xmlns:a16="http://schemas.microsoft.com/office/drawing/2014/main" id="{7328E751-80EF-43C9-BD63-337867576AAB}"/>
            </a:ext>
          </a:extLst>
        </xdr:cNvPr>
        <xdr:cNvSpPr/>
      </xdr:nvSpPr>
      <xdr:spPr>
        <a:xfrm>
          <a:off x="6049534" y="5117592"/>
          <a:ext cx="1093654" cy="297180"/>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29</xdr:row>
      <xdr:rowOff>35052</xdr:rowOff>
    </xdr:from>
    <xdr:to>
      <xdr:col>11</xdr:col>
      <xdr:colOff>594360</xdr:colOff>
      <xdr:row>30</xdr:row>
      <xdr:rowOff>156972</xdr:rowOff>
    </xdr:to>
    <xdr:sp macro="" textlink="'Pivot Tables '!F14">
      <xdr:nvSpPr>
        <xdr:cNvPr id="76" name="TextBox 75">
          <a:extLst>
            <a:ext uri="{FF2B5EF4-FFF2-40B4-BE49-F238E27FC236}">
              <a16:creationId xmlns:a16="http://schemas.microsoft.com/office/drawing/2014/main" id="{A1076AE6-4705-4E92-95F9-22DA04F3B220}"/>
            </a:ext>
          </a:extLst>
        </xdr:cNvPr>
        <xdr:cNvSpPr txBox="1"/>
      </xdr:nvSpPr>
      <xdr:spPr>
        <a:xfrm>
          <a:off x="6096000" y="5117592"/>
          <a:ext cx="12039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C7CA75-7C31-4D9A-B9B0-08F5C4EC7703}" type="TxLink">
            <a:rPr lang="en-US" sz="1200" b="0" i="0" u="none" strike="noStrike">
              <a:solidFill>
                <a:sysClr val="windowText" lastClr="000000"/>
              </a:solidFill>
              <a:latin typeface="Calibri"/>
              <a:ea typeface="Calibri"/>
              <a:cs typeface="Calibri"/>
            </a:rPr>
            <a:pPr/>
            <a:t> 6,13,842 </a:t>
          </a:fld>
          <a:endParaRPr lang="en-IN" sz="1200">
            <a:solidFill>
              <a:sysClr val="windowText" lastClr="000000"/>
            </a:solidFill>
          </a:endParaRPr>
        </a:p>
      </xdr:txBody>
    </xdr:sp>
    <xdr:clientData/>
  </xdr:twoCellAnchor>
  <xdr:twoCellAnchor>
    <xdr:from>
      <xdr:col>9</xdr:col>
      <xdr:colOff>547893</xdr:colOff>
      <xdr:row>31</xdr:row>
      <xdr:rowOff>45720</xdr:rowOff>
    </xdr:from>
    <xdr:to>
      <xdr:col>11</xdr:col>
      <xdr:colOff>437588</xdr:colOff>
      <xdr:row>33</xdr:row>
      <xdr:rowOff>0</xdr:rowOff>
    </xdr:to>
    <xdr:sp macro="" textlink="">
      <xdr:nvSpPr>
        <xdr:cNvPr id="84" name="Rectangle: Rounded Corners 83">
          <a:extLst>
            <a:ext uri="{FF2B5EF4-FFF2-40B4-BE49-F238E27FC236}">
              <a16:creationId xmlns:a16="http://schemas.microsoft.com/office/drawing/2014/main" id="{1EEC7357-0849-4C29-813C-03025CD8F5D8}"/>
            </a:ext>
          </a:extLst>
        </xdr:cNvPr>
        <xdr:cNvSpPr/>
      </xdr:nvSpPr>
      <xdr:spPr>
        <a:xfrm>
          <a:off x="6034293" y="5478780"/>
          <a:ext cx="1108895" cy="304800"/>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563134</xdr:colOff>
      <xdr:row>31</xdr:row>
      <xdr:rowOff>30480</xdr:rowOff>
    </xdr:from>
    <xdr:to>
      <xdr:col>11</xdr:col>
      <xdr:colOff>594360</xdr:colOff>
      <xdr:row>33</xdr:row>
      <xdr:rowOff>0</xdr:rowOff>
    </xdr:to>
    <xdr:sp macro="" textlink="'Pivot Tables '!F13">
      <xdr:nvSpPr>
        <xdr:cNvPr id="77" name="TextBox 76">
          <a:extLst>
            <a:ext uri="{FF2B5EF4-FFF2-40B4-BE49-F238E27FC236}">
              <a16:creationId xmlns:a16="http://schemas.microsoft.com/office/drawing/2014/main" id="{9AEDB3F4-4809-456E-9910-6AC730C3054F}"/>
            </a:ext>
          </a:extLst>
        </xdr:cNvPr>
        <xdr:cNvSpPr txBox="1"/>
      </xdr:nvSpPr>
      <xdr:spPr>
        <a:xfrm>
          <a:off x="6049534" y="5463540"/>
          <a:ext cx="1250426"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710B10-C787-4F7C-BC81-4887570B7105}" type="TxLink">
            <a:rPr lang="en-US" sz="1200" b="0" i="0" u="none" strike="noStrike">
              <a:solidFill>
                <a:sysClr val="windowText" lastClr="000000"/>
              </a:solidFill>
              <a:latin typeface="Calibri"/>
              <a:ea typeface="Calibri"/>
              <a:cs typeface="Calibri"/>
            </a:rPr>
            <a:pPr/>
            <a:t> 1,67,041 </a:t>
          </a:fld>
          <a:endParaRPr lang="en-IN" sz="1200">
            <a:solidFill>
              <a:sysClr val="windowText" lastClr="000000"/>
            </a:solidFill>
          </a:endParaRPr>
        </a:p>
      </xdr:txBody>
    </xdr:sp>
    <xdr:clientData/>
  </xdr:twoCellAnchor>
  <xdr:twoCellAnchor>
    <xdr:from>
      <xdr:col>9</xdr:col>
      <xdr:colOff>518703</xdr:colOff>
      <xdr:row>21</xdr:row>
      <xdr:rowOff>134112</xdr:rowOff>
    </xdr:from>
    <xdr:to>
      <xdr:col>11</xdr:col>
      <xdr:colOff>437588</xdr:colOff>
      <xdr:row>23</xdr:row>
      <xdr:rowOff>15240</xdr:rowOff>
    </xdr:to>
    <xdr:sp macro="" textlink="">
      <xdr:nvSpPr>
        <xdr:cNvPr id="79" name="Rectangle: Rounded Corners 78">
          <a:extLst>
            <a:ext uri="{FF2B5EF4-FFF2-40B4-BE49-F238E27FC236}">
              <a16:creationId xmlns:a16="http://schemas.microsoft.com/office/drawing/2014/main" id="{0DA62969-5BB6-7986-1670-781684B24624}"/>
            </a:ext>
          </a:extLst>
        </xdr:cNvPr>
        <xdr:cNvSpPr/>
      </xdr:nvSpPr>
      <xdr:spPr>
        <a:xfrm>
          <a:off x="6005103" y="3814572"/>
          <a:ext cx="1138085" cy="231648"/>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xdr:txBody>
    </xdr:sp>
    <xdr:clientData/>
  </xdr:twoCellAnchor>
  <xdr:twoCellAnchor>
    <xdr:from>
      <xdr:col>9</xdr:col>
      <xdr:colOff>518703</xdr:colOff>
      <xdr:row>21</xdr:row>
      <xdr:rowOff>103748</xdr:rowOff>
    </xdr:from>
    <xdr:to>
      <xdr:col>11</xdr:col>
      <xdr:colOff>548640</xdr:colOff>
      <xdr:row>23</xdr:row>
      <xdr:rowOff>56388</xdr:rowOff>
    </xdr:to>
    <xdr:sp macro="" textlink="'Pivot Tables '!F18">
      <xdr:nvSpPr>
        <xdr:cNvPr id="78" name="TextBox 77">
          <a:extLst>
            <a:ext uri="{FF2B5EF4-FFF2-40B4-BE49-F238E27FC236}">
              <a16:creationId xmlns:a16="http://schemas.microsoft.com/office/drawing/2014/main" id="{BE9F9196-E5DF-4817-9E61-D1F5AC36959C}"/>
            </a:ext>
          </a:extLst>
        </xdr:cNvPr>
        <xdr:cNvSpPr txBox="1"/>
      </xdr:nvSpPr>
      <xdr:spPr>
        <a:xfrm>
          <a:off x="6005103" y="3784208"/>
          <a:ext cx="1249137" cy="303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665BD8-61F7-45C5-A1BA-EDC9CD39CB5C}" type="TxLink">
            <a:rPr lang="en-US" sz="1200" b="0" i="0" u="none" strike="noStrike">
              <a:solidFill>
                <a:sysClr val="windowText" lastClr="000000"/>
              </a:solidFill>
              <a:latin typeface="Calibri"/>
              <a:ea typeface="Calibri"/>
              <a:cs typeface="Calibri"/>
            </a:rPr>
            <a:pPr/>
            <a:t> 31,04,913 </a:t>
          </a:fld>
          <a:endParaRPr lang="en-US" sz="1200">
            <a:solidFill>
              <a:sysClr val="windowText" lastClr="000000"/>
            </a:solidFill>
          </a:endParaRPr>
        </a:p>
      </xdr:txBody>
    </xdr:sp>
    <xdr:clientData/>
  </xdr:twoCellAnchor>
  <xdr:twoCellAnchor>
    <xdr:from>
      <xdr:col>7</xdr:col>
      <xdr:colOff>575611</xdr:colOff>
      <xdr:row>20</xdr:row>
      <xdr:rowOff>35196</xdr:rowOff>
    </xdr:from>
    <xdr:to>
      <xdr:col>9</xdr:col>
      <xdr:colOff>608503</xdr:colOff>
      <xdr:row>21</xdr:row>
      <xdr:rowOff>103747</xdr:rowOff>
    </xdr:to>
    <xdr:sp macro="" textlink="">
      <xdr:nvSpPr>
        <xdr:cNvPr id="85" name="TextBox 84">
          <a:extLst>
            <a:ext uri="{FF2B5EF4-FFF2-40B4-BE49-F238E27FC236}">
              <a16:creationId xmlns:a16="http://schemas.microsoft.com/office/drawing/2014/main" id="{A91F60C2-C54B-A754-1D34-84DA5A224692}"/>
            </a:ext>
          </a:extLst>
        </xdr:cNvPr>
        <xdr:cNvSpPr txBox="1"/>
      </xdr:nvSpPr>
      <xdr:spPr>
        <a:xfrm>
          <a:off x="4835136" y="3543685"/>
          <a:ext cx="1249899" cy="243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i="0" u="none" strike="noStrike">
              <a:solidFill>
                <a:srgbClr val="FFC000"/>
              </a:solidFill>
              <a:latin typeface="Calibri"/>
              <a:ea typeface="Calibri"/>
              <a:cs typeface="Calibri"/>
            </a:rPr>
            <a:t>Salaries</a:t>
          </a:r>
        </a:p>
      </xdr:txBody>
    </xdr:sp>
    <xdr:clientData/>
  </xdr:twoCellAnchor>
  <xdr:twoCellAnchor>
    <xdr:from>
      <xdr:col>11</xdr:col>
      <xdr:colOff>594359</xdr:colOff>
      <xdr:row>17</xdr:row>
      <xdr:rowOff>46018</xdr:rowOff>
    </xdr:from>
    <xdr:to>
      <xdr:col>16</xdr:col>
      <xdr:colOff>556257</xdr:colOff>
      <xdr:row>19</xdr:row>
      <xdr:rowOff>67064</xdr:rowOff>
    </xdr:to>
    <xdr:sp macro="" textlink="">
      <xdr:nvSpPr>
        <xdr:cNvPr id="86" name="TextBox 85">
          <a:extLst>
            <a:ext uri="{FF2B5EF4-FFF2-40B4-BE49-F238E27FC236}">
              <a16:creationId xmlns:a16="http://schemas.microsoft.com/office/drawing/2014/main" id="{0F4D6ABF-BB0C-1E5F-59C5-6B46542EAD98}"/>
            </a:ext>
          </a:extLst>
        </xdr:cNvPr>
        <xdr:cNvSpPr txBox="1"/>
      </xdr:nvSpPr>
      <xdr:spPr>
        <a:xfrm>
          <a:off x="7299959" y="3025438"/>
          <a:ext cx="3009898" cy="371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u="none" strike="noStrike">
              <a:solidFill>
                <a:srgbClr val="FFC000"/>
              </a:solidFill>
              <a:latin typeface="Calibri"/>
              <a:ea typeface="Calibri"/>
              <a:cs typeface="Calibri"/>
            </a:rPr>
            <a:t>Employment</a:t>
          </a:r>
          <a:r>
            <a:rPr lang="en-IN" sz="1400" b="1" i="0" u="none" strike="noStrike" baseline="0">
              <a:solidFill>
                <a:srgbClr val="FFC000"/>
              </a:solidFill>
              <a:latin typeface="Calibri"/>
              <a:ea typeface="Calibri"/>
              <a:cs typeface="Calibri"/>
            </a:rPr>
            <a:t> Status Breakdown</a:t>
          </a:r>
          <a:endParaRPr lang="en-IN" sz="1400" b="1" i="0" u="none" strike="noStrike">
            <a:solidFill>
              <a:srgbClr val="FFC000"/>
            </a:solidFill>
            <a:latin typeface="Calibri"/>
            <a:ea typeface="Calibri"/>
            <a:cs typeface="Calibri"/>
          </a:endParaRPr>
        </a:p>
      </xdr:txBody>
    </xdr:sp>
    <xdr:clientData/>
  </xdr:twoCellAnchor>
  <xdr:twoCellAnchor>
    <xdr:from>
      <xdr:col>12</xdr:col>
      <xdr:colOff>91440</xdr:colOff>
      <xdr:row>20</xdr:row>
      <xdr:rowOff>0</xdr:rowOff>
    </xdr:from>
    <xdr:to>
      <xdr:col>14</xdr:col>
      <xdr:colOff>247360</xdr:colOff>
      <xdr:row>25</xdr:row>
      <xdr:rowOff>91440</xdr:rowOff>
    </xdr:to>
    <xdr:graphicFrame macro="">
      <xdr:nvGraphicFramePr>
        <xdr:cNvPr id="87" name="Chart 86">
          <a:extLst>
            <a:ext uri="{FF2B5EF4-FFF2-40B4-BE49-F238E27FC236}">
              <a16:creationId xmlns:a16="http://schemas.microsoft.com/office/drawing/2014/main" id="{9E132181-10DB-4B35-9336-1EC0F3CC4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281940</xdr:colOff>
      <xdr:row>19</xdr:row>
      <xdr:rowOff>67064</xdr:rowOff>
    </xdr:from>
    <xdr:to>
      <xdr:col>16</xdr:col>
      <xdr:colOff>449580</xdr:colOff>
      <xdr:row>20</xdr:row>
      <xdr:rowOff>35196</xdr:rowOff>
    </xdr:to>
    <xdr:sp macro="" textlink="">
      <xdr:nvSpPr>
        <xdr:cNvPr id="88" name="Flowchart: Connector 87">
          <a:extLst>
            <a:ext uri="{FF2B5EF4-FFF2-40B4-BE49-F238E27FC236}">
              <a16:creationId xmlns:a16="http://schemas.microsoft.com/office/drawing/2014/main" id="{21582F02-120B-64E6-BF3D-2B88C59A87B4}"/>
            </a:ext>
          </a:extLst>
        </xdr:cNvPr>
        <xdr:cNvSpPr/>
      </xdr:nvSpPr>
      <xdr:spPr>
        <a:xfrm>
          <a:off x="10035540" y="3397004"/>
          <a:ext cx="167640" cy="143392"/>
        </a:xfrm>
        <a:prstGeom prst="flowChartConnector">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304800</xdr:colOff>
      <xdr:row>27</xdr:row>
      <xdr:rowOff>9144</xdr:rowOff>
    </xdr:from>
    <xdr:to>
      <xdr:col>16</xdr:col>
      <xdr:colOff>472440</xdr:colOff>
      <xdr:row>27</xdr:row>
      <xdr:rowOff>152536</xdr:rowOff>
    </xdr:to>
    <xdr:sp macro="" textlink="">
      <xdr:nvSpPr>
        <xdr:cNvPr id="89" name="Flowchart: Connector 88">
          <a:extLst>
            <a:ext uri="{FF2B5EF4-FFF2-40B4-BE49-F238E27FC236}">
              <a16:creationId xmlns:a16="http://schemas.microsoft.com/office/drawing/2014/main" id="{68AFD8FA-D988-42BB-8429-32794A801C4B}"/>
            </a:ext>
          </a:extLst>
        </xdr:cNvPr>
        <xdr:cNvSpPr/>
      </xdr:nvSpPr>
      <xdr:spPr>
        <a:xfrm>
          <a:off x="10058400" y="4741164"/>
          <a:ext cx="167640" cy="143392"/>
        </a:xfrm>
        <a:prstGeom prst="flowChartConnector">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330927</xdr:colOff>
      <xdr:row>20</xdr:row>
      <xdr:rowOff>0</xdr:rowOff>
    </xdr:from>
    <xdr:to>
      <xdr:col>7</xdr:col>
      <xdr:colOff>364309</xdr:colOff>
      <xdr:row>34</xdr:row>
      <xdr:rowOff>0</xdr:rowOff>
    </xdr:to>
    <xdr:sp macro="" textlink="">
      <xdr:nvSpPr>
        <xdr:cNvPr id="93" name="Rectangle: Rounded Corners 92">
          <a:extLst>
            <a:ext uri="{FF2B5EF4-FFF2-40B4-BE49-F238E27FC236}">
              <a16:creationId xmlns:a16="http://schemas.microsoft.com/office/drawing/2014/main" id="{C47D1A1B-B411-4323-ADB0-95D501FDA6BB}"/>
            </a:ext>
          </a:extLst>
        </xdr:cNvPr>
        <xdr:cNvSpPr/>
      </xdr:nvSpPr>
      <xdr:spPr>
        <a:xfrm>
          <a:off x="2159727" y="3505200"/>
          <a:ext cx="2471782" cy="2453640"/>
        </a:xfrm>
        <a:prstGeom prst="roundRect">
          <a:avLst>
            <a:gd name="adj" fmla="val 8064"/>
          </a:avLst>
        </a:prstGeom>
        <a:solidFill>
          <a:srgbClr val="282828"/>
        </a:solidFill>
        <a:l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563880</xdr:colOff>
      <xdr:row>27</xdr:row>
      <xdr:rowOff>18288</xdr:rowOff>
    </xdr:from>
    <xdr:to>
      <xdr:col>14</xdr:col>
      <xdr:colOff>121920</xdr:colOff>
      <xdr:row>27</xdr:row>
      <xdr:rowOff>161680</xdr:rowOff>
    </xdr:to>
    <xdr:sp macro="" textlink="">
      <xdr:nvSpPr>
        <xdr:cNvPr id="90" name="Flowchart: Connector 89">
          <a:extLst>
            <a:ext uri="{FF2B5EF4-FFF2-40B4-BE49-F238E27FC236}">
              <a16:creationId xmlns:a16="http://schemas.microsoft.com/office/drawing/2014/main" id="{2F152184-15B9-4BB5-AD3E-11841222DEAC}"/>
            </a:ext>
          </a:extLst>
        </xdr:cNvPr>
        <xdr:cNvSpPr/>
      </xdr:nvSpPr>
      <xdr:spPr>
        <a:xfrm>
          <a:off x="8488680" y="4750308"/>
          <a:ext cx="167640" cy="143392"/>
        </a:xfrm>
        <a:prstGeom prst="flowChartConnector">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324852</xdr:colOff>
      <xdr:row>22</xdr:row>
      <xdr:rowOff>142876</xdr:rowOff>
    </xdr:from>
    <xdr:to>
      <xdr:col>7</xdr:col>
      <xdr:colOff>326304</xdr:colOff>
      <xdr:row>34</xdr:row>
      <xdr:rowOff>9526</xdr:rowOff>
    </xdr:to>
    <xdr:graphicFrame macro="">
      <xdr:nvGraphicFramePr>
        <xdr:cNvPr id="92" name="Chart 91">
          <a:extLst>
            <a:ext uri="{FF2B5EF4-FFF2-40B4-BE49-F238E27FC236}">
              <a16:creationId xmlns:a16="http://schemas.microsoft.com/office/drawing/2014/main" id="{37E470C1-F7AA-4081-868C-0FC11BA01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455006</xdr:colOff>
      <xdr:row>20</xdr:row>
      <xdr:rowOff>35197</xdr:rowOff>
    </xdr:from>
    <xdr:to>
      <xdr:col>7</xdr:col>
      <xdr:colOff>326303</xdr:colOff>
      <xdr:row>22</xdr:row>
      <xdr:rowOff>157117</xdr:rowOff>
    </xdr:to>
    <xdr:sp macro="" textlink="">
      <xdr:nvSpPr>
        <xdr:cNvPr id="94" name="TextBox 93">
          <a:extLst>
            <a:ext uri="{FF2B5EF4-FFF2-40B4-BE49-F238E27FC236}">
              <a16:creationId xmlns:a16="http://schemas.microsoft.com/office/drawing/2014/main" id="{A1C9E63B-C865-560B-40A4-BB09268A403C}"/>
            </a:ext>
          </a:extLst>
        </xdr:cNvPr>
        <xdr:cNvSpPr txBox="1"/>
      </xdr:nvSpPr>
      <xdr:spPr>
        <a:xfrm>
          <a:off x="2280517" y="3543686"/>
          <a:ext cx="2305311" cy="472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0" i="0" u="none" strike="noStrike">
              <a:solidFill>
                <a:srgbClr val="FFC000"/>
              </a:solidFill>
              <a:latin typeface="Calibri"/>
              <a:ea typeface="Calibri"/>
              <a:cs typeface="Calibri"/>
            </a:rPr>
            <a:t>Number of employees according to age ranges and genders</a:t>
          </a:r>
        </a:p>
      </xdr:txBody>
    </xdr:sp>
    <xdr:clientData/>
  </xdr:twoCellAnchor>
  <xdr:twoCellAnchor>
    <xdr:from>
      <xdr:col>4</xdr:col>
      <xdr:colOff>0</xdr:colOff>
      <xdr:row>22</xdr:row>
      <xdr:rowOff>115241</xdr:rowOff>
    </xdr:from>
    <xdr:to>
      <xdr:col>4</xdr:col>
      <xdr:colOff>111033</xdr:colOff>
      <xdr:row>23</xdr:row>
      <xdr:rowOff>46659</xdr:rowOff>
    </xdr:to>
    <xdr:sp macro="" textlink="">
      <xdr:nvSpPr>
        <xdr:cNvPr id="96" name="Flowchart: Connector 95">
          <a:extLst>
            <a:ext uri="{FF2B5EF4-FFF2-40B4-BE49-F238E27FC236}">
              <a16:creationId xmlns:a16="http://schemas.microsoft.com/office/drawing/2014/main" id="{8B60F229-9C28-4426-A454-FD26B524941A}"/>
            </a:ext>
          </a:extLst>
        </xdr:cNvPr>
        <xdr:cNvSpPr/>
      </xdr:nvSpPr>
      <xdr:spPr>
        <a:xfrm flipH="1" flipV="1">
          <a:off x="2438400" y="3970961"/>
          <a:ext cx="111033" cy="106678"/>
        </a:xfrm>
        <a:prstGeom prst="flowChartConnector">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427808</xdr:colOff>
      <xdr:row>22</xdr:row>
      <xdr:rowOff>122135</xdr:rowOff>
    </xdr:from>
    <xdr:to>
      <xdr:col>5</xdr:col>
      <xdr:colOff>538841</xdr:colOff>
      <xdr:row>23</xdr:row>
      <xdr:rowOff>53553</xdr:rowOff>
    </xdr:to>
    <xdr:sp macro="" textlink="">
      <xdr:nvSpPr>
        <xdr:cNvPr id="97" name="Flowchart: Connector 96">
          <a:extLst>
            <a:ext uri="{FF2B5EF4-FFF2-40B4-BE49-F238E27FC236}">
              <a16:creationId xmlns:a16="http://schemas.microsoft.com/office/drawing/2014/main" id="{619138E4-AEF6-4774-8951-6E3F25922AC7}"/>
            </a:ext>
          </a:extLst>
        </xdr:cNvPr>
        <xdr:cNvSpPr/>
      </xdr:nvSpPr>
      <xdr:spPr>
        <a:xfrm flipH="1" flipV="1">
          <a:off x="3475808" y="3977855"/>
          <a:ext cx="111033" cy="106678"/>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111032</xdr:colOff>
      <xdr:row>22</xdr:row>
      <xdr:rowOff>22859</xdr:rowOff>
    </xdr:from>
    <xdr:to>
      <xdr:col>5</xdr:col>
      <xdr:colOff>254725</xdr:colOff>
      <xdr:row>23</xdr:row>
      <xdr:rowOff>121919</xdr:rowOff>
    </xdr:to>
    <xdr:sp macro="" textlink="">
      <xdr:nvSpPr>
        <xdr:cNvPr id="98" name="TextBox 97">
          <a:extLst>
            <a:ext uri="{FF2B5EF4-FFF2-40B4-BE49-F238E27FC236}">
              <a16:creationId xmlns:a16="http://schemas.microsoft.com/office/drawing/2014/main" id="{D133F3BA-E4BB-BD3A-30D9-27D802E775E9}"/>
            </a:ext>
          </a:extLst>
        </xdr:cNvPr>
        <xdr:cNvSpPr txBox="1"/>
      </xdr:nvSpPr>
      <xdr:spPr>
        <a:xfrm>
          <a:off x="2549432" y="3878579"/>
          <a:ext cx="75329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b="0" i="0" u="none" strike="noStrike">
              <a:solidFill>
                <a:schemeClr val="bg1"/>
              </a:solidFill>
              <a:latin typeface="Calibri"/>
              <a:ea typeface="Calibri"/>
              <a:cs typeface="Calibri"/>
            </a:rPr>
            <a:t>Female </a:t>
          </a:r>
        </a:p>
      </xdr:txBody>
    </xdr:sp>
    <xdr:clientData/>
  </xdr:twoCellAnchor>
  <xdr:twoCellAnchor>
    <xdr:from>
      <xdr:col>5</xdr:col>
      <xdr:colOff>538841</xdr:colOff>
      <xdr:row>22</xdr:row>
      <xdr:rowOff>30484</xdr:rowOff>
    </xdr:from>
    <xdr:to>
      <xdr:col>6</xdr:col>
      <xdr:colOff>538841</xdr:colOff>
      <xdr:row>24</xdr:row>
      <xdr:rowOff>2</xdr:rowOff>
    </xdr:to>
    <xdr:sp macro="" textlink="">
      <xdr:nvSpPr>
        <xdr:cNvPr id="99" name="TextBox 98">
          <a:extLst>
            <a:ext uri="{FF2B5EF4-FFF2-40B4-BE49-F238E27FC236}">
              <a16:creationId xmlns:a16="http://schemas.microsoft.com/office/drawing/2014/main" id="{36473B10-7C55-79F6-B522-937CF3B22108}"/>
            </a:ext>
          </a:extLst>
        </xdr:cNvPr>
        <xdr:cNvSpPr txBox="1"/>
      </xdr:nvSpPr>
      <xdr:spPr>
        <a:xfrm>
          <a:off x="3586841" y="3886204"/>
          <a:ext cx="609600" cy="320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b="0" i="0" u="none" strike="noStrike">
              <a:solidFill>
                <a:schemeClr val="bg1"/>
              </a:solidFill>
              <a:latin typeface="Calibri"/>
              <a:ea typeface="Calibri"/>
              <a:cs typeface="Calibri"/>
            </a:rPr>
            <a:t>Male</a:t>
          </a:r>
        </a:p>
      </xdr:txBody>
    </xdr:sp>
    <xdr:clientData/>
  </xdr:twoCellAnchor>
  <xdr:twoCellAnchor>
    <xdr:from>
      <xdr:col>0</xdr:col>
      <xdr:colOff>313506</xdr:colOff>
      <xdr:row>27</xdr:row>
      <xdr:rowOff>32119</xdr:rowOff>
    </xdr:from>
    <xdr:to>
      <xdr:col>2</xdr:col>
      <xdr:colOff>62408</xdr:colOff>
      <xdr:row>29</xdr:row>
      <xdr:rowOff>77599</xdr:rowOff>
    </xdr:to>
    <xdr:graphicFrame macro="">
      <xdr:nvGraphicFramePr>
        <xdr:cNvPr id="101" name="Chart 100">
          <a:extLst>
            <a:ext uri="{FF2B5EF4-FFF2-40B4-BE49-F238E27FC236}">
              <a16:creationId xmlns:a16="http://schemas.microsoft.com/office/drawing/2014/main" id="{693707A3-99D4-F732-3DAA-EA688A43C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313506</xdr:colOff>
      <xdr:row>29</xdr:row>
      <xdr:rowOff>121922</xdr:rowOff>
    </xdr:from>
    <xdr:to>
      <xdr:col>2</xdr:col>
      <xdr:colOff>62408</xdr:colOff>
      <xdr:row>31</xdr:row>
      <xdr:rowOff>167402</xdr:rowOff>
    </xdr:to>
    <xdr:graphicFrame macro="">
      <xdr:nvGraphicFramePr>
        <xdr:cNvPr id="102" name="Chart 101">
          <a:extLst>
            <a:ext uri="{FF2B5EF4-FFF2-40B4-BE49-F238E27FC236}">
              <a16:creationId xmlns:a16="http://schemas.microsoft.com/office/drawing/2014/main" id="{497E3D51-7AED-AA13-8DA7-C1ED462E8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273596</xdr:colOff>
      <xdr:row>31</xdr:row>
      <xdr:rowOff>129780</xdr:rowOff>
    </xdr:from>
    <xdr:to>
      <xdr:col>2</xdr:col>
      <xdr:colOff>22498</xdr:colOff>
      <xdr:row>34</xdr:row>
      <xdr:rowOff>0</xdr:rowOff>
    </xdr:to>
    <xdr:graphicFrame macro="">
      <xdr:nvGraphicFramePr>
        <xdr:cNvPr id="103" name="Chart 102">
          <a:extLst>
            <a:ext uri="{FF2B5EF4-FFF2-40B4-BE49-F238E27FC236}">
              <a16:creationId xmlns:a16="http://schemas.microsoft.com/office/drawing/2014/main" id="{65810503-D6A6-2E8F-3782-E50C0EC4B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288836</xdr:colOff>
      <xdr:row>26</xdr:row>
      <xdr:rowOff>0</xdr:rowOff>
    </xdr:from>
    <xdr:to>
      <xdr:col>3</xdr:col>
      <xdr:colOff>21774</xdr:colOff>
      <xdr:row>27</xdr:row>
      <xdr:rowOff>91438</xdr:rowOff>
    </xdr:to>
    <xdr:sp macro="" textlink="">
      <xdr:nvSpPr>
        <xdr:cNvPr id="104" name="TextBox 103">
          <a:extLst>
            <a:ext uri="{FF2B5EF4-FFF2-40B4-BE49-F238E27FC236}">
              <a16:creationId xmlns:a16="http://schemas.microsoft.com/office/drawing/2014/main" id="{86B85E0D-098C-6D92-C376-DB7569EB9048}"/>
            </a:ext>
          </a:extLst>
        </xdr:cNvPr>
        <xdr:cNvSpPr txBox="1"/>
      </xdr:nvSpPr>
      <xdr:spPr>
        <a:xfrm>
          <a:off x="288836" y="4556760"/>
          <a:ext cx="1561738" cy="266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0" i="0" u="none" strike="noStrike">
              <a:solidFill>
                <a:schemeClr val="bg1"/>
              </a:solidFill>
              <a:latin typeface="Calibri"/>
              <a:ea typeface="Calibri"/>
              <a:cs typeface="Calibri"/>
            </a:rPr>
            <a:t>Branch</a:t>
          </a:r>
          <a:r>
            <a:rPr lang="en-IN" sz="1200" b="0" i="0" u="none" strike="noStrike" baseline="0">
              <a:solidFill>
                <a:schemeClr val="bg1"/>
              </a:solidFill>
              <a:latin typeface="Calibri"/>
              <a:ea typeface="Calibri"/>
              <a:cs typeface="Calibri"/>
            </a:rPr>
            <a:t> Office</a:t>
          </a:r>
          <a:endParaRPr lang="en-IN" sz="1200" b="0" i="0" u="none" strike="noStrike">
            <a:solidFill>
              <a:schemeClr val="bg1"/>
            </a:solidFill>
            <a:latin typeface="Calibri"/>
            <a:ea typeface="Calibri"/>
            <a:cs typeface="Calibri"/>
          </a:endParaRPr>
        </a:p>
      </xdr:txBody>
    </xdr:sp>
    <xdr:clientData/>
  </xdr:twoCellAnchor>
  <xdr:twoCellAnchor>
    <xdr:from>
      <xdr:col>0</xdr:col>
      <xdr:colOff>288836</xdr:colOff>
      <xdr:row>28</xdr:row>
      <xdr:rowOff>131064</xdr:rowOff>
    </xdr:from>
    <xdr:to>
      <xdr:col>3</xdr:col>
      <xdr:colOff>5810</xdr:colOff>
      <xdr:row>30</xdr:row>
      <xdr:rowOff>47242</xdr:rowOff>
    </xdr:to>
    <xdr:sp macro="" textlink="">
      <xdr:nvSpPr>
        <xdr:cNvPr id="109" name="TextBox 108">
          <a:extLst>
            <a:ext uri="{FF2B5EF4-FFF2-40B4-BE49-F238E27FC236}">
              <a16:creationId xmlns:a16="http://schemas.microsoft.com/office/drawing/2014/main" id="{A76D7324-43B4-43FE-89CA-AC9074AA7610}"/>
            </a:ext>
          </a:extLst>
        </xdr:cNvPr>
        <xdr:cNvSpPr txBox="1"/>
      </xdr:nvSpPr>
      <xdr:spPr>
        <a:xfrm>
          <a:off x="288836" y="5038344"/>
          <a:ext cx="1545774" cy="266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0" i="0" u="none" strike="noStrike">
              <a:solidFill>
                <a:schemeClr val="bg1"/>
              </a:solidFill>
              <a:latin typeface="Calibri"/>
              <a:ea typeface="Calibri"/>
              <a:cs typeface="Calibri"/>
            </a:rPr>
            <a:t>Head</a:t>
          </a:r>
          <a:r>
            <a:rPr lang="en-IN" sz="1200" b="0" i="0" u="none" strike="noStrike" baseline="0">
              <a:solidFill>
                <a:schemeClr val="bg1"/>
              </a:solidFill>
              <a:latin typeface="Calibri"/>
              <a:ea typeface="Calibri"/>
              <a:cs typeface="Calibri"/>
            </a:rPr>
            <a:t> Office</a:t>
          </a:r>
          <a:endParaRPr lang="en-IN" sz="1200" b="0" i="0" u="none" strike="noStrike">
            <a:solidFill>
              <a:schemeClr val="bg1"/>
            </a:solidFill>
            <a:latin typeface="Calibri"/>
            <a:ea typeface="Calibri"/>
            <a:cs typeface="Calibri"/>
          </a:endParaRPr>
        </a:p>
      </xdr:txBody>
    </xdr:sp>
    <xdr:clientData/>
  </xdr:twoCellAnchor>
  <xdr:twoCellAnchor>
    <xdr:from>
      <xdr:col>0</xdr:col>
      <xdr:colOff>283026</xdr:colOff>
      <xdr:row>31</xdr:row>
      <xdr:rowOff>0</xdr:rowOff>
    </xdr:from>
    <xdr:to>
      <xdr:col>3</xdr:col>
      <xdr:colOff>0</xdr:colOff>
      <xdr:row>32</xdr:row>
      <xdr:rowOff>91438</xdr:rowOff>
    </xdr:to>
    <xdr:sp macro="" textlink="">
      <xdr:nvSpPr>
        <xdr:cNvPr id="110" name="TextBox 109">
          <a:extLst>
            <a:ext uri="{FF2B5EF4-FFF2-40B4-BE49-F238E27FC236}">
              <a16:creationId xmlns:a16="http://schemas.microsoft.com/office/drawing/2014/main" id="{8449957F-758A-4BBE-9CF7-7A7FE85DC74A}"/>
            </a:ext>
          </a:extLst>
        </xdr:cNvPr>
        <xdr:cNvSpPr txBox="1"/>
      </xdr:nvSpPr>
      <xdr:spPr>
        <a:xfrm>
          <a:off x="283026" y="5433060"/>
          <a:ext cx="1545774" cy="266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0" i="0" u="none" strike="noStrike">
              <a:solidFill>
                <a:schemeClr val="bg1"/>
              </a:solidFill>
              <a:latin typeface="Calibri"/>
              <a:ea typeface="Calibri"/>
              <a:cs typeface="Calibri"/>
            </a:rPr>
            <a:t>Remote</a:t>
          </a:r>
        </a:p>
      </xdr:txBody>
    </xdr:sp>
    <xdr:clientData/>
  </xdr:twoCellAnchor>
  <xdr:twoCellAnchor>
    <xdr:from>
      <xdr:col>2</xdr:col>
      <xdr:colOff>0</xdr:colOff>
      <xdr:row>27</xdr:row>
      <xdr:rowOff>76198</xdr:rowOff>
    </xdr:from>
    <xdr:to>
      <xdr:col>3</xdr:col>
      <xdr:colOff>362857</xdr:colOff>
      <xdr:row>28</xdr:row>
      <xdr:rowOff>167636</xdr:rowOff>
    </xdr:to>
    <xdr:sp macro="" textlink="'Pivot Tables '!$M$27">
      <xdr:nvSpPr>
        <xdr:cNvPr id="111" name="TextBox 110">
          <a:extLst>
            <a:ext uri="{FF2B5EF4-FFF2-40B4-BE49-F238E27FC236}">
              <a16:creationId xmlns:a16="http://schemas.microsoft.com/office/drawing/2014/main" id="{7BAAE498-9234-4B87-B3AF-35A30B2CD695}"/>
            </a:ext>
          </a:extLst>
        </xdr:cNvPr>
        <xdr:cNvSpPr txBox="1"/>
      </xdr:nvSpPr>
      <xdr:spPr>
        <a:xfrm>
          <a:off x="1219200" y="4808218"/>
          <a:ext cx="972457" cy="266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D1D3F5C-DEDB-45B3-8399-EFBE8FAF67CE}" type="TxLink">
            <a:rPr lang="en-US" sz="1100" b="0" i="0" u="none" strike="noStrike">
              <a:solidFill>
                <a:schemeClr val="bg1">
                  <a:lumMod val="95000"/>
                </a:schemeClr>
              </a:solidFill>
              <a:latin typeface="Calibri"/>
              <a:ea typeface="Calibri"/>
              <a:cs typeface="Calibri"/>
            </a:rPr>
            <a:pPr algn="l"/>
            <a:t>46%</a:t>
          </a:fld>
          <a:endParaRPr lang="en-IN" sz="1200" b="0" i="0" u="none" strike="noStrike">
            <a:solidFill>
              <a:schemeClr val="bg1">
                <a:lumMod val="95000"/>
              </a:schemeClr>
            </a:solidFill>
            <a:latin typeface="Calibri"/>
            <a:ea typeface="Calibri"/>
            <a:cs typeface="Calibri"/>
          </a:endParaRPr>
        </a:p>
      </xdr:txBody>
    </xdr:sp>
    <xdr:clientData/>
  </xdr:twoCellAnchor>
  <xdr:twoCellAnchor>
    <xdr:from>
      <xdr:col>2</xdr:col>
      <xdr:colOff>22498</xdr:colOff>
      <xdr:row>29</xdr:row>
      <xdr:rowOff>167640</xdr:rowOff>
    </xdr:from>
    <xdr:to>
      <xdr:col>4</xdr:col>
      <xdr:colOff>365036</xdr:colOff>
      <xdr:row>31</xdr:row>
      <xdr:rowOff>83818</xdr:rowOff>
    </xdr:to>
    <xdr:sp macro="" textlink="'Pivot Tables '!$M$28">
      <xdr:nvSpPr>
        <xdr:cNvPr id="113" name="TextBox 112">
          <a:extLst>
            <a:ext uri="{FF2B5EF4-FFF2-40B4-BE49-F238E27FC236}">
              <a16:creationId xmlns:a16="http://schemas.microsoft.com/office/drawing/2014/main" id="{7961A26B-7A41-4720-BEE1-C418311464D5}"/>
            </a:ext>
          </a:extLst>
        </xdr:cNvPr>
        <xdr:cNvSpPr txBox="1"/>
      </xdr:nvSpPr>
      <xdr:spPr>
        <a:xfrm>
          <a:off x="1241698" y="5250180"/>
          <a:ext cx="1561738" cy="266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50C549D-E802-4EB2-8EE6-A947916269BC}" type="TxLink">
            <a:rPr lang="en-US" sz="1100" b="0" i="0" u="none" strike="noStrike">
              <a:solidFill>
                <a:schemeClr val="bg1">
                  <a:lumMod val="95000"/>
                </a:schemeClr>
              </a:solidFill>
              <a:latin typeface="Calibri"/>
              <a:ea typeface="Calibri"/>
              <a:cs typeface="Calibri"/>
            </a:rPr>
            <a:pPr algn="l"/>
            <a:t>16%</a:t>
          </a:fld>
          <a:endParaRPr lang="en-IN" sz="1200" b="0" i="0" u="none" strike="noStrike">
            <a:solidFill>
              <a:schemeClr val="bg1">
                <a:lumMod val="95000"/>
              </a:schemeClr>
            </a:solidFill>
            <a:latin typeface="Calibri"/>
            <a:ea typeface="Calibri"/>
            <a:cs typeface="Calibri"/>
          </a:endParaRPr>
        </a:p>
      </xdr:txBody>
    </xdr:sp>
    <xdr:clientData/>
  </xdr:twoCellAnchor>
  <xdr:twoCellAnchor>
    <xdr:from>
      <xdr:col>2</xdr:col>
      <xdr:colOff>22498</xdr:colOff>
      <xdr:row>32</xdr:row>
      <xdr:rowOff>45720</xdr:rowOff>
    </xdr:from>
    <xdr:to>
      <xdr:col>4</xdr:col>
      <xdr:colOff>304438</xdr:colOff>
      <xdr:row>33</xdr:row>
      <xdr:rowOff>137158</xdr:rowOff>
    </xdr:to>
    <xdr:sp macro="" textlink="'Pivot Tables '!$M$29">
      <xdr:nvSpPr>
        <xdr:cNvPr id="114" name="TextBox 113">
          <a:extLst>
            <a:ext uri="{FF2B5EF4-FFF2-40B4-BE49-F238E27FC236}">
              <a16:creationId xmlns:a16="http://schemas.microsoft.com/office/drawing/2014/main" id="{66F299EA-251F-4A95-9038-F4519A0D0539}"/>
            </a:ext>
          </a:extLst>
        </xdr:cNvPr>
        <xdr:cNvSpPr txBox="1"/>
      </xdr:nvSpPr>
      <xdr:spPr>
        <a:xfrm>
          <a:off x="1241698" y="5654040"/>
          <a:ext cx="1501140" cy="266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A74C628-EAD0-4F0B-B0E3-DDD5FB2B4A0C}" type="TxLink">
            <a:rPr lang="en-US" sz="1100" b="0" i="0" u="none" strike="noStrike">
              <a:solidFill>
                <a:schemeClr val="bg1">
                  <a:lumMod val="95000"/>
                </a:schemeClr>
              </a:solidFill>
              <a:latin typeface="Calibri"/>
              <a:ea typeface="Calibri"/>
              <a:cs typeface="Calibri"/>
            </a:rPr>
            <a:pPr algn="l"/>
            <a:t>38%</a:t>
          </a:fld>
          <a:endParaRPr lang="en-IN" sz="1200" b="0" i="0" u="none" strike="noStrike">
            <a:solidFill>
              <a:schemeClr val="bg1">
                <a:lumMod val="95000"/>
              </a:schemeClr>
            </a:solidFill>
            <a:latin typeface="Calibri"/>
            <a:ea typeface="Calibri"/>
            <a:cs typeface="Calibri"/>
          </a:endParaRPr>
        </a:p>
      </xdr:txBody>
    </xdr:sp>
    <xdr:clientData/>
  </xdr:twoCellAnchor>
  <xdr:twoCellAnchor>
    <xdr:from>
      <xdr:col>0</xdr:col>
      <xdr:colOff>273596</xdr:colOff>
      <xdr:row>23</xdr:row>
      <xdr:rowOff>152399</xdr:rowOff>
    </xdr:from>
    <xdr:to>
      <xdr:col>3</xdr:col>
      <xdr:colOff>6534</xdr:colOff>
      <xdr:row>25</xdr:row>
      <xdr:rowOff>68577</xdr:rowOff>
    </xdr:to>
    <xdr:sp macro="" textlink="">
      <xdr:nvSpPr>
        <xdr:cNvPr id="115" name="TextBox 114">
          <a:extLst>
            <a:ext uri="{FF2B5EF4-FFF2-40B4-BE49-F238E27FC236}">
              <a16:creationId xmlns:a16="http://schemas.microsoft.com/office/drawing/2014/main" id="{95A61CE8-0E3E-4D8A-A6F5-E3E9C3CB4129}"/>
            </a:ext>
          </a:extLst>
        </xdr:cNvPr>
        <xdr:cNvSpPr txBox="1"/>
      </xdr:nvSpPr>
      <xdr:spPr>
        <a:xfrm>
          <a:off x="273596" y="4183379"/>
          <a:ext cx="1561738" cy="266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i="0" u="none" strike="noStrike">
              <a:solidFill>
                <a:srgbClr val="FFC000"/>
              </a:solidFill>
              <a:latin typeface="Calibri"/>
              <a:ea typeface="Calibri"/>
              <a:cs typeface="Calibri"/>
            </a:rPr>
            <a:t>Work</a:t>
          </a:r>
          <a:r>
            <a:rPr lang="en-IN" sz="1200" b="1" i="0" u="none" strike="noStrike" baseline="0">
              <a:solidFill>
                <a:srgbClr val="FFC000"/>
              </a:solidFill>
              <a:latin typeface="Calibri"/>
              <a:ea typeface="Calibri"/>
              <a:cs typeface="Calibri"/>
            </a:rPr>
            <a:t> Location</a:t>
          </a:r>
          <a:endParaRPr lang="en-IN" sz="1200" b="1" i="0" u="none" strike="noStrike">
            <a:solidFill>
              <a:srgbClr val="FFC000"/>
            </a:solidFill>
            <a:latin typeface="Calibri"/>
            <a:ea typeface="Calibri"/>
            <a:cs typeface="Calibri"/>
          </a:endParaRPr>
        </a:p>
      </xdr:txBody>
    </xdr:sp>
    <xdr:clientData/>
  </xdr:twoCellAnchor>
  <xdr:twoCellAnchor>
    <xdr:from>
      <xdr:col>0</xdr:col>
      <xdr:colOff>290646</xdr:colOff>
      <xdr:row>13</xdr:row>
      <xdr:rowOff>158208</xdr:rowOff>
    </xdr:from>
    <xdr:to>
      <xdr:col>3</xdr:col>
      <xdr:colOff>23584</xdr:colOff>
      <xdr:row>15</xdr:row>
      <xdr:rowOff>74386</xdr:rowOff>
    </xdr:to>
    <xdr:sp macro="" textlink="">
      <xdr:nvSpPr>
        <xdr:cNvPr id="116" name="TextBox 115">
          <a:extLst>
            <a:ext uri="{FF2B5EF4-FFF2-40B4-BE49-F238E27FC236}">
              <a16:creationId xmlns:a16="http://schemas.microsoft.com/office/drawing/2014/main" id="{EE9A602D-6D3F-4078-84A3-F8D9EC7781B8}"/>
            </a:ext>
          </a:extLst>
        </xdr:cNvPr>
        <xdr:cNvSpPr txBox="1"/>
      </xdr:nvSpPr>
      <xdr:spPr>
        <a:xfrm>
          <a:off x="290646" y="2436588"/>
          <a:ext cx="1561738" cy="266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0" i="0" u="none" strike="noStrike">
              <a:solidFill>
                <a:schemeClr val="bg1"/>
              </a:solidFill>
              <a:latin typeface="Calibri"/>
              <a:ea typeface="Calibri"/>
              <a:cs typeface="Calibri"/>
            </a:rPr>
            <a:t>Communication</a:t>
          </a:r>
        </a:p>
      </xdr:txBody>
    </xdr:sp>
    <xdr:clientData/>
  </xdr:twoCellAnchor>
  <xdr:twoCellAnchor>
    <xdr:from>
      <xdr:col>0</xdr:col>
      <xdr:colOff>273596</xdr:colOff>
      <xdr:row>15</xdr:row>
      <xdr:rowOff>83822</xdr:rowOff>
    </xdr:from>
    <xdr:to>
      <xdr:col>3</xdr:col>
      <xdr:colOff>6534</xdr:colOff>
      <xdr:row>17</xdr:row>
      <xdr:rowOff>0</xdr:rowOff>
    </xdr:to>
    <xdr:sp macro="" textlink="">
      <xdr:nvSpPr>
        <xdr:cNvPr id="117" name="TextBox 116">
          <a:extLst>
            <a:ext uri="{FF2B5EF4-FFF2-40B4-BE49-F238E27FC236}">
              <a16:creationId xmlns:a16="http://schemas.microsoft.com/office/drawing/2014/main" id="{675E1D5D-B385-4603-92B3-02719CDD87EE}"/>
            </a:ext>
          </a:extLst>
        </xdr:cNvPr>
        <xdr:cNvSpPr txBox="1"/>
      </xdr:nvSpPr>
      <xdr:spPr>
        <a:xfrm>
          <a:off x="273596" y="2712722"/>
          <a:ext cx="1561738" cy="266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0" i="0" u="none" strike="noStrike">
              <a:solidFill>
                <a:schemeClr val="bg1"/>
              </a:solidFill>
              <a:latin typeface="Calibri"/>
              <a:ea typeface="Calibri"/>
              <a:cs typeface="Calibri"/>
            </a:rPr>
            <a:t>Design</a:t>
          </a:r>
        </a:p>
      </xdr:txBody>
    </xdr:sp>
    <xdr:clientData/>
  </xdr:twoCellAnchor>
  <xdr:twoCellAnchor>
    <xdr:from>
      <xdr:col>0</xdr:col>
      <xdr:colOff>273596</xdr:colOff>
      <xdr:row>16</xdr:row>
      <xdr:rowOff>167644</xdr:rowOff>
    </xdr:from>
    <xdr:to>
      <xdr:col>3</xdr:col>
      <xdr:colOff>6534</xdr:colOff>
      <xdr:row>18</xdr:row>
      <xdr:rowOff>83822</xdr:rowOff>
    </xdr:to>
    <xdr:sp macro="" textlink="">
      <xdr:nvSpPr>
        <xdr:cNvPr id="118" name="TextBox 117">
          <a:extLst>
            <a:ext uri="{FF2B5EF4-FFF2-40B4-BE49-F238E27FC236}">
              <a16:creationId xmlns:a16="http://schemas.microsoft.com/office/drawing/2014/main" id="{FA4FEC41-0A72-4D5D-A77C-57C702A2CD2E}"/>
            </a:ext>
          </a:extLst>
        </xdr:cNvPr>
        <xdr:cNvSpPr txBox="1"/>
      </xdr:nvSpPr>
      <xdr:spPr>
        <a:xfrm>
          <a:off x="273596" y="2971804"/>
          <a:ext cx="1561738" cy="266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0" i="0" u="none" strike="noStrike">
              <a:solidFill>
                <a:schemeClr val="bg1"/>
              </a:solidFill>
              <a:latin typeface="Calibri"/>
              <a:ea typeface="Calibri"/>
              <a:cs typeface="Calibri"/>
            </a:rPr>
            <a:t>Excel</a:t>
          </a:r>
        </a:p>
      </xdr:txBody>
    </xdr:sp>
    <xdr:clientData/>
  </xdr:twoCellAnchor>
  <xdr:twoCellAnchor>
    <xdr:from>
      <xdr:col>0</xdr:col>
      <xdr:colOff>267062</xdr:colOff>
      <xdr:row>18</xdr:row>
      <xdr:rowOff>83822</xdr:rowOff>
    </xdr:from>
    <xdr:to>
      <xdr:col>3</xdr:col>
      <xdr:colOff>0</xdr:colOff>
      <xdr:row>20</xdr:row>
      <xdr:rowOff>0</xdr:rowOff>
    </xdr:to>
    <xdr:sp macro="" textlink="">
      <xdr:nvSpPr>
        <xdr:cNvPr id="119" name="TextBox 118">
          <a:extLst>
            <a:ext uri="{FF2B5EF4-FFF2-40B4-BE49-F238E27FC236}">
              <a16:creationId xmlns:a16="http://schemas.microsoft.com/office/drawing/2014/main" id="{D078CAB1-ACA4-4622-9F87-D799EC1234C5}"/>
            </a:ext>
          </a:extLst>
        </xdr:cNvPr>
        <xdr:cNvSpPr txBox="1"/>
      </xdr:nvSpPr>
      <xdr:spPr>
        <a:xfrm>
          <a:off x="267062" y="3238502"/>
          <a:ext cx="1561738" cy="266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0" i="0" u="none" strike="noStrike">
              <a:solidFill>
                <a:schemeClr val="bg1"/>
              </a:solidFill>
              <a:latin typeface="Calibri"/>
              <a:ea typeface="Calibri"/>
              <a:cs typeface="Calibri"/>
            </a:rPr>
            <a:t>Management</a:t>
          </a:r>
        </a:p>
      </xdr:txBody>
    </xdr:sp>
    <xdr:clientData/>
  </xdr:twoCellAnchor>
  <xdr:twoCellAnchor>
    <xdr:from>
      <xdr:col>0</xdr:col>
      <xdr:colOff>267062</xdr:colOff>
      <xdr:row>20</xdr:row>
      <xdr:rowOff>0</xdr:rowOff>
    </xdr:from>
    <xdr:to>
      <xdr:col>3</xdr:col>
      <xdr:colOff>0</xdr:colOff>
      <xdr:row>21</xdr:row>
      <xdr:rowOff>91438</xdr:rowOff>
    </xdr:to>
    <xdr:sp macro="" textlink="">
      <xdr:nvSpPr>
        <xdr:cNvPr id="120" name="TextBox 119">
          <a:extLst>
            <a:ext uri="{FF2B5EF4-FFF2-40B4-BE49-F238E27FC236}">
              <a16:creationId xmlns:a16="http://schemas.microsoft.com/office/drawing/2014/main" id="{F1B44016-6974-48CD-BB1F-349EAAA603E8}"/>
            </a:ext>
          </a:extLst>
        </xdr:cNvPr>
        <xdr:cNvSpPr txBox="1"/>
      </xdr:nvSpPr>
      <xdr:spPr>
        <a:xfrm>
          <a:off x="267062" y="3505200"/>
          <a:ext cx="1561738" cy="266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0" i="0" u="none" strike="noStrike">
              <a:solidFill>
                <a:schemeClr val="bg1"/>
              </a:solidFill>
              <a:latin typeface="Calibri"/>
              <a:ea typeface="Calibri"/>
              <a:cs typeface="Calibri"/>
            </a:rPr>
            <a:t>Python</a:t>
          </a:r>
        </a:p>
      </xdr:txBody>
    </xdr:sp>
    <xdr:clientData/>
  </xdr:twoCellAnchor>
  <xdr:twoCellAnchor>
    <xdr:from>
      <xdr:col>2</xdr:col>
      <xdr:colOff>370028</xdr:colOff>
      <xdr:row>13</xdr:row>
      <xdr:rowOff>158208</xdr:rowOff>
    </xdr:from>
    <xdr:to>
      <xdr:col>3</xdr:col>
      <xdr:colOff>164560</xdr:colOff>
      <xdr:row>15</xdr:row>
      <xdr:rowOff>119380</xdr:rowOff>
    </xdr:to>
    <xdr:sp macro="" textlink="'Pivot Tables '!Z15">
      <xdr:nvSpPr>
        <xdr:cNvPr id="121" name="TextBox 120">
          <a:extLst>
            <a:ext uri="{FF2B5EF4-FFF2-40B4-BE49-F238E27FC236}">
              <a16:creationId xmlns:a16="http://schemas.microsoft.com/office/drawing/2014/main" id="{6B51AE04-E394-4DB0-B91F-F3222F52D144}"/>
            </a:ext>
          </a:extLst>
        </xdr:cNvPr>
        <xdr:cNvSpPr txBox="1"/>
      </xdr:nvSpPr>
      <xdr:spPr>
        <a:xfrm>
          <a:off x="1589228" y="2436588"/>
          <a:ext cx="404132" cy="31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89E1C1B-643B-470B-8674-5D5B7D6943EF}" type="TxLink">
            <a:rPr lang="en-US" sz="1200" b="1" i="0" u="none" strike="noStrike" baseline="0">
              <a:solidFill>
                <a:srgbClr val="FFC000"/>
              </a:solidFill>
              <a:latin typeface="Calibri"/>
              <a:ea typeface="Calibri"/>
              <a:cs typeface="Calibri"/>
            </a:rPr>
            <a:pPr algn="l"/>
            <a:t>12</a:t>
          </a:fld>
          <a:endParaRPr lang="en-IN" sz="1200" b="1" i="0" u="none" strike="noStrike">
            <a:solidFill>
              <a:srgbClr val="FFC000"/>
            </a:solidFill>
            <a:latin typeface="Calibri"/>
            <a:ea typeface="Calibri"/>
            <a:cs typeface="Calibri"/>
          </a:endParaRPr>
        </a:p>
      </xdr:txBody>
    </xdr:sp>
    <xdr:clientData/>
  </xdr:twoCellAnchor>
  <xdr:twoCellAnchor>
    <xdr:from>
      <xdr:col>2</xdr:col>
      <xdr:colOff>370028</xdr:colOff>
      <xdr:row>15</xdr:row>
      <xdr:rowOff>66766</xdr:rowOff>
    </xdr:from>
    <xdr:to>
      <xdr:col>3</xdr:col>
      <xdr:colOff>239944</xdr:colOff>
      <xdr:row>17</xdr:row>
      <xdr:rowOff>27938</xdr:rowOff>
    </xdr:to>
    <xdr:sp macro="" textlink="'Pivot Tables '!Z16">
      <xdr:nvSpPr>
        <xdr:cNvPr id="123" name="TextBox 122">
          <a:extLst>
            <a:ext uri="{FF2B5EF4-FFF2-40B4-BE49-F238E27FC236}">
              <a16:creationId xmlns:a16="http://schemas.microsoft.com/office/drawing/2014/main" id="{DED4BF80-A59A-42C6-AC90-A53959571609}"/>
            </a:ext>
          </a:extLst>
        </xdr:cNvPr>
        <xdr:cNvSpPr txBox="1"/>
      </xdr:nvSpPr>
      <xdr:spPr>
        <a:xfrm>
          <a:off x="1589228" y="2695666"/>
          <a:ext cx="479516" cy="31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B0437A1-C67C-4FCE-8FAB-8B6F9923D69C}" type="TxLink">
            <a:rPr lang="en-US" sz="1200" b="1" i="0" u="none" strike="noStrike" baseline="0">
              <a:solidFill>
                <a:srgbClr val="FFC000"/>
              </a:solidFill>
              <a:latin typeface="Calibri"/>
              <a:ea typeface="Calibri"/>
              <a:cs typeface="Calibri"/>
            </a:rPr>
            <a:pPr algn="l"/>
            <a:t>11</a:t>
          </a:fld>
          <a:endParaRPr lang="en-IN" sz="1200" b="1" i="0" u="none" strike="noStrike">
            <a:solidFill>
              <a:srgbClr val="FFC000"/>
            </a:solidFill>
            <a:latin typeface="Calibri"/>
            <a:ea typeface="Calibri"/>
            <a:cs typeface="Calibri"/>
          </a:endParaRPr>
        </a:p>
      </xdr:txBody>
    </xdr:sp>
    <xdr:clientData/>
  </xdr:twoCellAnchor>
  <xdr:twoCellAnchor>
    <xdr:from>
      <xdr:col>2</xdr:col>
      <xdr:colOff>370027</xdr:colOff>
      <xdr:row>17</xdr:row>
      <xdr:rowOff>0</xdr:rowOff>
    </xdr:from>
    <xdr:to>
      <xdr:col>3</xdr:col>
      <xdr:colOff>230872</xdr:colOff>
      <xdr:row>18</xdr:row>
      <xdr:rowOff>136432</xdr:rowOff>
    </xdr:to>
    <xdr:sp macro="" textlink="'Pivot Tables '!Z17">
      <xdr:nvSpPr>
        <xdr:cNvPr id="125" name="TextBox 124">
          <a:extLst>
            <a:ext uri="{FF2B5EF4-FFF2-40B4-BE49-F238E27FC236}">
              <a16:creationId xmlns:a16="http://schemas.microsoft.com/office/drawing/2014/main" id="{15A0DB25-968C-40F8-A9E2-C9D77E6B0345}"/>
            </a:ext>
          </a:extLst>
        </xdr:cNvPr>
        <xdr:cNvSpPr txBox="1"/>
      </xdr:nvSpPr>
      <xdr:spPr>
        <a:xfrm>
          <a:off x="1589227" y="2979420"/>
          <a:ext cx="470445" cy="31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0C123B0-1FEC-4F5C-8E89-07D64BEF0475}" type="TxLink">
            <a:rPr lang="en-US" sz="1200" b="1" i="0" u="none" strike="noStrike" baseline="0">
              <a:solidFill>
                <a:srgbClr val="FFC000"/>
              </a:solidFill>
              <a:latin typeface="Calibri"/>
              <a:ea typeface="Calibri"/>
              <a:cs typeface="Calibri"/>
            </a:rPr>
            <a:pPr algn="l"/>
            <a:t>7</a:t>
          </a:fld>
          <a:endParaRPr lang="en-IN" sz="1200" b="1" i="0" u="none" strike="noStrike">
            <a:solidFill>
              <a:srgbClr val="FFC000"/>
            </a:solidFill>
            <a:latin typeface="Calibri"/>
            <a:ea typeface="Calibri"/>
            <a:cs typeface="Calibri"/>
          </a:endParaRPr>
        </a:p>
      </xdr:txBody>
    </xdr:sp>
    <xdr:clientData/>
  </xdr:twoCellAnchor>
  <xdr:twoCellAnchor>
    <xdr:from>
      <xdr:col>2</xdr:col>
      <xdr:colOff>370027</xdr:colOff>
      <xdr:row>18</xdr:row>
      <xdr:rowOff>74024</xdr:rowOff>
    </xdr:from>
    <xdr:to>
      <xdr:col>3</xdr:col>
      <xdr:colOff>230873</xdr:colOff>
      <xdr:row>20</xdr:row>
      <xdr:rowOff>35196</xdr:rowOff>
    </xdr:to>
    <xdr:sp macro="" textlink="'Pivot Tables '!Z18">
      <xdr:nvSpPr>
        <xdr:cNvPr id="127" name="TextBox 126">
          <a:extLst>
            <a:ext uri="{FF2B5EF4-FFF2-40B4-BE49-F238E27FC236}">
              <a16:creationId xmlns:a16="http://schemas.microsoft.com/office/drawing/2014/main" id="{4B131D3A-23E2-4689-845B-FA6DE9A9AEE1}"/>
            </a:ext>
          </a:extLst>
        </xdr:cNvPr>
        <xdr:cNvSpPr txBox="1"/>
      </xdr:nvSpPr>
      <xdr:spPr>
        <a:xfrm>
          <a:off x="1589227" y="3228704"/>
          <a:ext cx="470446" cy="31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15CD422-31ED-434D-AA0B-BDAA3D74314B}" type="TxLink">
            <a:rPr lang="en-US" sz="1200" b="1" i="0" u="none" strike="noStrike" baseline="0">
              <a:solidFill>
                <a:srgbClr val="FFC000"/>
              </a:solidFill>
              <a:latin typeface="Calibri"/>
              <a:ea typeface="Calibri"/>
              <a:cs typeface="Calibri"/>
            </a:rPr>
            <a:pPr algn="l"/>
            <a:t>11</a:t>
          </a:fld>
          <a:endParaRPr lang="en-IN" sz="1200" b="1" i="0" u="none" strike="noStrike">
            <a:solidFill>
              <a:srgbClr val="FFC000"/>
            </a:solidFill>
            <a:latin typeface="Calibri"/>
            <a:ea typeface="Calibri"/>
            <a:cs typeface="Calibri"/>
          </a:endParaRPr>
        </a:p>
      </xdr:txBody>
    </xdr:sp>
    <xdr:clientData/>
  </xdr:twoCellAnchor>
  <xdr:twoCellAnchor>
    <xdr:from>
      <xdr:col>2</xdr:col>
      <xdr:colOff>379098</xdr:colOff>
      <xdr:row>19</xdr:row>
      <xdr:rowOff>165465</xdr:rowOff>
    </xdr:from>
    <xdr:to>
      <xdr:col>3</xdr:col>
      <xdr:colOff>239944</xdr:colOff>
      <xdr:row>21</xdr:row>
      <xdr:rowOff>126637</xdr:rowOff>
    </xdr:to>
    <xdr:sp macro="" textlink="'Pivot Tables '!Z19">
      <xdr:nvSpPr>
        <xdr:cNvPr id="1024" name="TextBox 1023">
          <a:extLst>
            <a:ext uri="{FF2B5EF4-FFF2-40B4-BE49-F238E27FC236}">
              <a16:creationId xmlns:a16="http://schemas.microsoft.com/office/drawing/2014/main" id="{F4943053-FB57-46CC-9916-E726D5D4E1BE}"/>
            </a:ext>
          </a:extLst>
        </xdr:cNvPr>
        <xdr:cNvSpPr txBox="1"/>
      </xdr:nvSpPr>
      <xdr:spPr>
        <a:xfrm>
          <a:off x="1598298" y="3495405"/>
          <a:ext cx="470446" cy="31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F270D77-11DE-4460-9F06-F8A7473C4FD6}" type="TxLink">
            <a:rPr lang="en-US" sz="1200" b="1" i="0" u="none" strike="noStrike" baseline="0">
              <a:solidFill>
                <a:srgbClr val="FFC000"/>
              </a:solidFill>
              <a:latin typeface="Calibri"/>
              <a:ea typeface="Calibri"/>
              <a:cs typeface="Calibri"/>
            </a:rPr>
            <a:pPr algn="l"/>
            <a:t>9</a:t>
          </a:fld>
          <a:endParaRPr lang="en-IN" sz="1200" b="1" i="0" u="none" strike="noStrike">
            <a:solidFill>
              <a:srgbClr val="FFC000"/>
            </a:solidFill>
            <a:latin typeface="Calibri"/>
            <a:ea typeface="Calibri"/>
            <a:cs typeface="Calibri"/>
          </a:endParaRPr>
        </a:p>
      </xdr:txBody>
    </xdr:sp>
    <xdr:clientData/>
  </xdr:twoCellAnchor>
  <xdr:twoCellAnchor>
    <xdr:from>
      <xdr:col>0</xdr:col>
      <xdr:colOff>288836</xdr:colOff>
      <xdr:row>10</xdr:row>
      <xdr:rowOff>0</xdr:rowOff>
    </xdr:from>
    <xdr:to>
      <xdr:col>3</xdr:col>
      <xdr:colOff>0</xdr:colOff>
      <xdr:row>13</xdr:row>
      <xdr:rowOff>127728</xdr:rowOff>
    </xdr:to>
    <xdr:sp macro="" textlink="">
      <xdr:nvSpPr>
        <xdr:cNvPr id="1025" name="TextBox 1024">
          <a:extLst>
            <a:ext uri="{FF2B5EF4-FFF2-40B4-BE49-F238E27FC236}">
              <a16:creationId xmlns:a16="http://schemas.microsoft.com/office/drawing/2014/main" id="{7F3A0EB3-35BA-7D36-C63D-0AFE0EB15C90}"/>
            </a:ext>
          </a:extLst>
        </xdr:cNvPr>
        <xdr:cNvSpPr txBox="1"/>
      </xdr:nvSpPr>
      <xdr:spPr>
        <a:xfrm>
          <a:off x="288836" y="1752600"/>
          <a:ext cx="1539964" cy="653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i="0" u="none" strike="noStrike">
              <a:solidFill>
                <a:srgbClr val="FFC000"/>
              </a:solidFill>
              <a:latin typeface="Calibri"/>
              <a:ea typeface="Calibri"/>
              <a:cs typeface="Calibri"/>
            </a:rPr>
            <a:t>Skills Breakdown</a:t>
          </a:r>
        </a:p>
      </xdr:txBody>
    </xdr:sp>
    <xdr:clientData/>
  </xdr:twoCellAnchor>
  <xdr:twoCellAnchor editAs="oneCell">
    <xdr:from>
      <xdr:col>1</xdr:col>
      <xdr:colOff>36886</xdr:colOff>
      <xdr:row>5</xdr:row>
      <xdr:rowOff>43906</xdr:rowOff>
    </xdr:from>
    <xdr:to>
      <xdr:col>2</xdr:col>
      <xdr:colOff>341686</xdr:colOff>
      <xdr:row>10</xdr:row>
      <xdr:rowOff>82006</xdr:rowOff>
    </xdr:to>
    <xdr:pic>
      <xdr:nvPicPr>
        <xdr:cNvPr id="1028" name="Graphic 1027" descr="Users with solid fill">
          <a:extLst>
            <a:ext uri="{FF2B5EF4-FFF2-40B4-BE49-F238E27FC236}">
              <a16:creationId xmlns:a16="http://schemas.microsoft.com/office/drawing/2014/main" id="{B107D39D-D6FC-0F07-3617-AA0A3E586C3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46486" y="920206"/>
          <a:ext cx="914400" cy="914400"/>
        </a:xfrm>
        <a:prstGeom prst="rect">
          <a:avLst/>
        </a:prstGeom>
      </xdr:spPr>
    </xdr:pic>
    <xdr:clientData/>
  </xdr:twoCellAnchor>
  <xdr:twoCellAnchor>
    <xdr:from>
      <xdr:col>3</xdr:col>
      <xdr:colOff>447860</xdr:colOff>
      <xdr:row>6</xdr:row>
      <xdr:rowOff>32292</xdr:rowOff>
    </xdr:from>
    <xdr:to>
      <xdr:col>6</xdr:col>
      <xdr:colOff>0</xdr:colOff>
      <xdr:row>8</xdr:row>
      <xdr:rowOff>0</xdr:rowOff>
    </xdr:to>
    <xdr:sp macro="" textlink="">
      <xdr:nvSpPr>
        <xdr:cNvPr id="1031" name="TextBox 1030">
          <a:extLst>
            <a:ext uri="{FF2B5EF4-FFF2-40B4-BE49-F238E27FC236}">
              <a16:creationId xmlns:a16="http://schemas.microsoft.com/office/drawing/2014/main" id="{7B747279-4D01-4335-A6DB-1BDD29C0EC1E}"/>
            </a:ext>
          </a:extLst>
        </xdr:cNvPr>
        <xdr:cNvSpPr txBox="1"/>
      </xdr:nvSpPr>
      <xdr:spPr>
        <a:xfrm>
          <a:off x="2276660" y="1083852"/>
          <a:ext cx="1380940" cy="318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i="0" u="none" strike="noStrike">
              <a:solidFill>
                <a:srgbClr val="FFC000"/>
              </a:solidFill>
              <a:latin typeface="Calibri"/>
              <a:ea typeface="Calibri"/>
              <a:cs typeface="Calibri"/>
            </a:rPr>
            <a:t>Employee</a:t>
          </a:r>
          <a:r>
            <a:rPr lang="en-IN" sz="1200" b="1" i="0" u="none" strike="noStrike" baseline="0">
              <a:solidFill>
                <a:srgbClr val="FFC000"/>
              </a:solidFill>
              <a:latin typeface="Calibri"/>
              <a:ea typeface="Calibri"/>
              <a:cs typeface="Calibri"/>
            </a:rPr>
            <a:t> Number</a:t>
          </a:r>
          <a:endParaRPr lang="en-IN" sz="1200" b="1" i="0" u="none" strike="noStrike">
            <a:solidFill>
              <a:srgbClr val="FFC000"/>
            </a:solidFill>
            <a:latin typeface="Calibri"/>
            <a:ea typeface="Calibri"/>
            <a:cs typeface="Calibri"/>
          </a:endParaRPr>
        </a:p>
      </xdr:txBody>
    </xdr:sp>
    <xdr:clientData/>
  </xdr:twoCellAnchor>
  <xdr:twoCellAnchor>
    <xdr:from>
      <xdr:col>3</xdr:col>
      <xdr:colOff>447859</xdr:colOff>
      <xdr:row>7</xdr:row>
      <xdr:rowOff>173448</xdr:rowOff>
    </xdr:from>
    <xdr:to>
      <xdr:col>6</xdr:col>
      <xdr:colOff>74020</xdr:colOff>
      <xdr:row>11</xdr:row>
      <xdr:rowOff>125916</xdr:rowOff>
    </xdr:to>
    <xdr:sp macro="" textlink="'Pivot Tables '!I22">
      <xdr:nvSpPr>
        <xdr:cNvPr id="1033" name="TextBox 1032">
          <a:extLst>
            <a:ext uri="{FF2B5EF4-FFF2-40B4-BE49-F238E27FC236}">
              <a16:creationId xmlns:a16="http://schemas.microsoft.com/office/drawing/2014/main" id="{C71A3C9B-D8E6-449E-B688-306BFBA12A70}"/>
            </a:ext>
          </a:extLst>
        </xdr:cNvPr>
        <xdr:cNvSpPr txBox="1"/>
      </xdr:nvSpPr>
      <xdr:spPr>
        <a:xfrm>
          <a:off x="2276659" y="1400268"/>
          <a:ext cx="1454961" cy="653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64C8423-74B2-4B8B-BB92-4DBAF69208A7}" type="TxLink">
            <a:rPr lang="en-US" sz="3600" b="1" i="0" u="none" strike="noStrike">
              <a:solidFill>
                <a:schemeClr val="bg1"/>
              </a:solidFill>
              <a:latin typeface="Calibri"/>
              <a:ea typeface="Calibri"/>
              <a:cs typeface="Calibri"/>
            </a:rPr>
            <a:pPr algn="l"/>
            <a:t>23</a:t>
          </a:fld>
          <a:endParaRPr lang="en-US" sz="3600" i="0" u="none" strike="noStrike">
            <a:solidFill>
              <a:schemeClr val="bg1"/>
            </a:solidFill>
            <a:ea typeface="Calibri"/>
            <a:cs typeface="Calibri"/>
          </a:endParaRPr>
        </a:p>
      </xdr:txBody>
    </xdr:sp>
    <xdr:clientData/>
  </xdr:twoCellAnchor>
  <xdr:twoCellAnchor>
    <xdr:from>
      <xdr:col>3</xdr:col>
      <xdr:colOff>447860</xdr:colOff>
      <xdr:row>11</xdr:row>
      <xdr:rowOff>26851</xdr:rowOff>
    </xdr:from>
    <xdr:to>
      <xdr:col>6</xdr:col>
      <xdr:colOff>0</xdr:colOff>
      <xdr:row>12</xdr:row>
      <xdr:rowOff>169819</xdr:rowOff>
    </xdr:to>
    <xdr:sp macro="" textlink="">
      <xdr:nvSpPr>
        <xdr:cNvPr id="1034" name="TextBox 1033">
          <a:extLst>
            <a:ext uri="{FF2B5EF4-FFF2-40B4-BE49-F238E27FC236}">
              <a16:creationId xmlns:a16="http://schemas.microsoft.com/office/drawing/2014/main" id="{759CB145-0B92-495E-83D4-E864B99CAAD7}"/>
            </a:ext>
          </a:extLst>
        </xdr:cNvPr>
        <xdr:cNvSpPr txBox="1"/>
      </xdr:nvSpPr>
      <xdr:spPr>
        <a:xfrm>
          <a:off x="2276660" y="1954711"/>
          <a:ext cx="1380940" cy="318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i="0" u="none" strike="noStrike">
              <a:solidFill>
                <a:schemeClr val="bg1"/>
              </a:solidFill>
              <a:latin typeface="Calibri"/>
              <a:ea typeface="Calibri"/>
              <a:cs typeface="Calibri"/>
            </a:rPr>
            <a:t>Total</a:t>
          </a:r>
          <a:r>
            <a:rPr lang="en-IN" sz="1200" b="1" i="0" u="none" strike="noStrike" baseline="0">
              <a:solidFill>
                <a:schemeClr val="bg1"/>
              </a:solidFill>
              <a:latin typeface="Calibri"/>
              <a:ea typeface="Calibri"/>
              <a:cs typeface="Calibri"/>
            </a:rPr>
            <a:t> Employees</a:t>
          </a:r>
          <a:endParaRPr lang="en-IN" sz="1200" b="1" i="0" u="none" strike="noStrike">
            <a:solidFill>
              <a:schemeClr val="bg1"/>
            </a:solidFill>
            <a:latin typeface="Calibri"/>
            <a:ea typeface="Calibri"/>
            <a:cs typeface="Calibri"/>
          </a:endParaRPr>
        </a:p>
      </xdr:txBody>
    </xdr:sp>
    <xdr:clientData/>
  </xdr:twoCellAnchor>
  <xdr:twoCellAnchor editAs="oneCell">
    <xdr:from>
      <xdr:col>5</xdr:col>
      <xdr:colOff>538841</xdr:colOff>
      <xdr:row>7</xdr:row>
      <xdr:rowOff>173448</xdr:rowOff>
    </xdr:from>
    <xdr:to>
      <xdr:col>7</xdr:col>
      <xdr:colOff>234041</xdr:colOff>
      <xdr:row>12</xdr:row>
      <xdr:rowOff>169818</xdr:rowOff>
    </xdr:to>
    <xdr:pic>
      <xdr:nvPicPr>
        <xdr:cNvPr id="1038" name="Graphic 1037" descr="Male profile with solid fill">
          <a:extLst>
            <a:ext uri="{FF2B5EF4-FFF2-40B4-BE49-F238E27FC236}">
              <a16:creationId xmlns:a16="http://schemas.microsoft.com/office/drawing/2014/main" id="{A9F8B027-0D29-0F55-1792-241BE3449BF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586841" y="1400268"/>
          <a:ext cx="914400" cy="872670"/>
        </a:xfrm>
        <a:prstGeom prst="rect">
          <a:avLst/>
        </a:prstGeom>
      </xdr:spPr>
    </xdr:pic>
    <xdr:clientData/>
  </xdr:twoCellAnchor>
  <xdr:twoCellAnchor>
    <xdr:from>
      <xdr:col>3</xdr:col>
      <xdr:colOff>372777</xdr:colOff>
      <xdr:row>13</xdr:row>
      <xdr:rowOff>127728</xdr:rowOff>
    </xdr:from>
    <xdr:to>
      <xdr:col>5</xdr:col>
      <xdr:colOff>254725</xdr:colOff>
      <xdr:row>15</xdr:row>
      <xdr:rowOff>66766</xdr:rowOff>
    </xdr:to>
    <xdr:sp macro="" textlink="">
      <xdr:nvSpPr>
        <xdr:cNvPr id="1040" name="TextBox 1039">
          <a:extLst>
            <a:ext uri="{FF2B5EF4-FFF2-40B4-BE49-F238E27FC236}">
              <a16:creationId xmlns:a16="http://schemas.microsoft.com/office/drawing/2014/main" id="{CD7D1DF1-6562-46A6-A8D2-35DD8349C7ED}"/>
            </a:ext>
          </a:extLst>
        </xdr:cNvPr>
        <xdr:cNvSpPr txBox="1"/>
      </xdr:nvSpPr>
      <xdr:spPr>
        <a:xfrm>
          <a:off x="2198288" y="2408246"/>
          <a:ext cx="1098955" cy="289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i="0" u="none" strike="noStrike" baseline="0">
              <a:solidFill>
                <a:srgbClr val="FFC000"/>
              </a:solidFill>
              <a:latin typeface="Calibri"/>
              <a:ea typeface="Calibri"/>
              <a:cs typeface="Calibri"/>
            </a:rPr>
            <a:t>Males</a:t>
          </a:r>
          <a:endParaRPr lang="en-IN" sz="1200" b="1" i="0" u="none" strike="noStrike">
            <a:solidFill>
              <a:srgbClr val="FFC000"/>
            </a:solidFill>
            <a:latin typeface="Calibri"/>
            <a:ea typeface="Calibri"/>
            <a:cs typeface="Calibri"/>
          </a:endParaRPr>
        </a:p>
      </xdr:txBody>
    </xdr:sp>
    <xdr:clientData/>
  </xdr:twoCellAnchor>
  <xdr:twoCellAnchor>
    <xdr:from>
      <xdr:col>5</xdr:col>
      <xdr:colOff>427808</xdr:colOff>
      <xdr:row>13</xdr:row>
      <xdr:rowOff>130267</xdr:rowOff>
    </xdr:from>
    <xdr:to>
      <xdr:col>7</xdr:col>
      <xdr:colOff>589548</xdr:colOff>
      <xdr:row>15</xdr:row>
      <xdr:rowOff>97975</xdr:rowOff>
    </xdr:to>
    <xdr:sp macro="" textlink="">
      <xdr:nvSpPr>
        <xdr:cNvPr id="1041" name="TextBox 1040">
          <a:extLst>
            <a:ext uri="{FF2B5EF4-FFF2-40B4-BE49-F238E27FC236}">
              <a16:creationId xmlns:a16="http://schemas.microsoft.com/office/drawing/2014/main" id="{93AEB55E-275B-462A-BAFA-39997F01A7CF}"/>
            </a:ext>
          </a:extLst>
        </xdr:cNvPr>
        <xdr:cNvSpPr txBox="1"/>
      </xdr:nvSpPr>
      <xdr:spPr>
        <a:xfrm>
          <a:off x="3475808" y="2408647"/>
          <a:ext cx="1380940" cy="318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i="0" u="none" strike="noStrike">
              <a:solidFill>
                <a:srgbClr val="FFC000"/>
              </a:solidFill>
              <a:latin typeface="Calibri"/>
              <a:ea typeface="Calibri"/>
              <a:cs typeface="Calibri"/>
            </a:rPr>
            <a:t>  Female</a:t>
          </a:r>
        </a:p>
      </xdr:txBody>
    </xdr:sp>
    <xdr:clientData/>
  </xdr:twoCellAnchor>
  <xdr:twoCellAnchor>
    <xdr:from>
      <xdr:col>5</xdr:col>
      <xdr:colOff>538841</xdr:colOff>
      <xdr:row>15</xdr:row>
      <xdr:rowOff>66766</xdr:rowOff>
    </xdr:from>
    <xdr:to>
      <xdr:col>7</xdr:col>
      <xdr:colOff>326303</xdr:colOff>
      <xdr:row>19</xdr:row>
      <xdr:rowOff>48624</xdr:rowOff>
    </xdr:to>
    <xdr:graphicFrame macro="">
      <xdr:nvGraphicFramePr>
        <xdr:cNvPr id="1042" name="Chart 1041">
          <a:extLst>
            <a:ext uri="{FF2B5EF4-FFF2-40B4-BE49-F238E27FC236}">
              <a16:creationId xmlns:a16="http://schemas.microsoft.com/office/drawing/2014/main" id="{E8BE0FDE-B423-467B-A162-7F023FC41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447860</xdr:colOff>
      <xdr:row>15</xdr:row>
      <xdr:rowOff>66765</xdr:rowOff>
    </xdr:from>
    <xdr:to>
      <xdr:col>5</xdr:col>
      <xdr:colOff>254725</xdr:colOff>
      <xdr:row>19</xdr:row>
      <xdr:rowOff>0</xdr:rowOff>
    </xdr:to>
    <xdr:graphicFrame macro="">
      <xdr:nvGraphicFramePr>
        <xdr:cNvPr id="1043" name="Chart 1042">
          <a:extLst>
            <a:ext uri="{FF2B5EF4-FFF2-40B4-BE49-F238E27FC236}">
              <a16:creationId xmlns:a16="http://schemas.microsoft.com/office/drawing/2014/main" id="{FC48EACE-A400-49C1-AEE4-90F1D69F7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608503</xdr:colOff>
      <xdr:row>16</xdr:row>
      <xdr:rowOff>74024</xdr:rowOff>
    </xdr:from>
    <xdr:to>
      <xdr:col>5</xdr:col>
      <xdr:colOff>0</xdr:colOff>
      <xdr:row>18</xdr:row>
      <xdr:rowOff>74024</xdr:rowOff>
    </xdr:to>
    <xdr:sp macro="" textlink="">
      <xdr:nvSpPr>
        <xdr:cNvPr id="1044" name="TextBox 1043">
          <a:extLst>
            <a:ext uri="{FF2B5EF4-FFF2-40B4-BE49-F238E27FC236}">
              <a16:creationId xmlns:a16="http://schemas.microsoft.com/office/drawing/2014/main" id="{BF3726FF-C056-E0D9-8B20-DA396C5C6D66}"/>
            </a:ext>
          </a:extLst>
        </xdr:cNvPr>
        <xdr:cNvSpPr txBox="1"/>
      </xdr:nvSpPr>
      <xdr:spPr>
        <a:xfrm>
          <a:off x="2434014" y="2880815"/>
          <a:ext cx="608504" cy="350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i="0" u="none" strike="noStrike">
              <a:solidFill>
                <a:schemeClr val="bg1"/>
              </a:solidFill>
              <a:effectLst/>
              <a:latin typeface="+mn-lt"/>
              <a:ea typeface="+mn-ea"/>
              <a:cs typeface="+mn-cs"/>
            </a:rPr>
            <a:t>48%</a:t>
          </a:r>
          <a:r>
            <a:rPr lang="en-IN" sz="1200" b="1">
              <a:solidFill>
                <a:schemeClr val="bg1"/>
              </a:solidFill>
            </a:rPr>
            <a:t> </a:t>
          </a:r>
          <a:endParaRPr lang="en-IN" sz="1200" b="1" i="0" u="none" strike="noStrike">
            <a:solidFill>
              <a:schemeClr val="bg1"/>
            </a:solidFill>
            <a:latin typeface="Calibri"/>
            <a:ea typeface="Calibri"/>
            <a:cs typeface="Calibri"/>
          </a:endParaRPr>
        </a:p>
      </xdr:txBody>
    </xdr:sp>
    <xdr:clientData/>
  </xdr:twoCellAnchor>
  <xdr:twoCellAnchor>
    <xdr:from>
      <xdr:col>6</xdr:col>
      <xdr:colOff>232552</xdr:colOff>
      <xdr:row>16</xdr:row>
      <xdr:rowOff>59825</xdr:rowOff>
    </xdr:from>
    <xdr:to>
      <xdr:col>7</xdr:col>
      <xdr:colOff>232553</xdr:colOff>
      <xdr:row>18</xdr:row>
      <xdr:rowOff>59825</xdr:rowOff>
    </xdr:to>
    <xdr:sp macro="" textlink="">
      <xdr:nvSpPr>
        <xdr:cNvPr id="1046" name="TextBox 1045">
          <a:extLst>
            <a:ext uri="{FF2B5EF4-FFF2-40B4-BE49-F238E27FC236}">
              <a16:creationId xmlns:a16="http://schemas.microsoft.com/office/drawing/2014/main" id="{B5FC4D52-F214-436D-9FCE-08AD75A7BAFE}"/>
            </a:ext>
          </a:extLst>
        </xdr:cNvPr>
        <xdr:cNvSpPr txBox="1"/>
      </xdr:nvSpPr>
      <xdr:spPr>
        <a:xfrm>
          <a:off x="3883574" y="2866616"/>
          <a:ext cx="608504" cy="350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i="0" u="none" strike="noStrike">
              <a:solidFill>
                <a:schemeClr val="bg1"/>
              </a:solidFill>
              <a:effectLst/>
              <a:latin typeface="+mn-lt"/>
              <a:ea typeface="+mn-ea"/>
              <a:cs typeface="+mn-cs"/>
            </a:rPr>
            <a:t>52%</a:t>
          </a:r>
          <a:r>
            <a:rPr lang="en-IN" sz="1200" b="1">
              <a:solidFill>
                <a:schemeClr val="bg1"/>
              </a:solidFill>
            </a:rPr>
            <a:t> </a:t>
          </a:r>
          <a:endParaRPr lang="en-IN" sz="1200" b="1" i="0" u="none" strike="noStrike">
            <a:solidFill>
              <a:schemeClr val="bg1"/>
            </a:solidFill>
            <a:latin typeface="Calibri"/>
            <a:ea typeface="Calibri"/>
            <a:cs typeface="Calibri"/>
          </a:endParaRPr>
        </a:p>
      </xdr:txBody>
    </xdr:sp>
    <xdr:clientData/>
  </xdr:twoCellAnchor>
  <xdr:twoCellAnchor>
    <xdr:from>
      <xdr:col>7</xdr:col>
      <xdr:colOff>597540</xdr:colOff>
      <xdr:row>7</xdr:row>
      <xdr:rowOff>158979</xdr:rowOff>
    </xdr:from>
    <xdr:to>
      <xdr:col>11</xdr:col>
      <xdr:colOff>449524</xdr:colOff>
      <xdr:row>16</xdr:row>
      <xdr:rowOff>76748</xdr:rowOff>
    </xdr:to>
    <xdr:graphicFrame macro="">
      <xdr:nvGraphicFramePr>
        <xdr:cNvPr id="2" name="Chart 1">
          <a:extLst>
            <a:ext uri="{FF2B5EF4-FFF2-40B4-BE49-F238E27FC236}">
              <a16:creationId xmlns:a16="http://schemas.microsoft.com/office/drawing/2014/main" id="{5513BBAD-E7B1-4B2C-9732-9DAC11940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535512</xdr:colOff>
      <xdr:row>16</xdr:row>
      <xdr:rowOff>102679</xdr:rowOff>
    </xdr:from>
    <xdr:to>
      <xdr:col>11</xdr:col>
      <xdr:colOff>570129</xdr:colOff>
      <xdr:row>18</xdr:row>
      <xdr:rowOff>158979</xdr:rowOff>
    </xdr:to>
    <xdr:sp macro="" textlink="">
      <xdr:nvSpPr>
        <xdr:cNvPr id="7" name="TextBox 6">
          <a:extLst>
            <a:ext uri="{FF2B5EF4-FFF2-40B4-BE49-F238E27FC236}">
              <a16:creationId xmlns:a16="http://schemas.microsoft.com/office/drawing/2014/main" id="{0E3171D5-64D2-4872-B60C-2FA2E724BC08}"/>
            </a:ext>
          </a:extLst>
        </xdr:cNvPr>
        <xdr:cNvSpPr txBox="1"/>
      </xdr:nvSpPr>
      <xdr:spPr>
        <a:xfrm>
          <a:off x="4795037" y="2909470"/>
          <a:ext cx="2468632" cy="407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0" i="0" u="none" strike="noStrike">
              <a:solidFill>
                <a:schemeClr val="bg1"/>
              </a:solidFill>
              <a:latin typeface="Calibri"/>
              <a:ea typeface="Calibri"/>
              <a:cs typeface="Calibri"/>
            </a:rPr>
            <a:t>  Analyst</a:t>
          </a:r>
          <a:r>
            <a:rPr lang="en-IN" sz="1000" b="0" i="0" u="none" strike="noStrike" baseline="0">
              <a:solidFill>
                <a:schemeClr val="bg1"/>
              </a:solidFill>
              <a:latin typeface="Calibri"/>
              <a:ea typeface="Calibri"/>
              <a:cs typeface="Calibri"/>
            </a:rPr>
            <a:t>           Designer           Developer</a:t>
          </a:r>
        </a:p>
        <a:p>
          <a:pPr algn="l"/>
          <a:r>
            <a:rPr lang="en-IN" sz="1000" b="0" i="0" u="none" strike="noStrike" baseline="0">
              <a:solidFill>
                <a:schemeClr val="bg1"/>
              </a:solidFill>
              <a:latin typeface="Calibri"/>
              <a:ea typeface="Calibri"/>
              <a:cs typeface="Calibri"/>
            </a:rPr>
            <a:t>           HR Specialist         Manager </a:t>
          </a:r>
          <a:endParaRPr lang="en-IN" sz="1000" b="0" i="0" u="none" strike="noStrike">
            <a:solidFill>
              <a:schemeClr val="bg1"/>
            </a:solidFill>
            <a:latin typeface="Calibri"/>
            <a:ea typeface="Calibri"/>
            <a:cs typeface="Calibri"/>
          </a:endParaRPr>
        </a:p>
      </xdr:txBody>
    </xdr:sp>
    <xdr:clientData/>
  </xdr:twoCellAnchor>
  <xdr:twoCellAnchor>
    <xdr:from>
      <xdr:col>7</xdr:col>
      <xdr:colOff>584850</xdr:colOff>
      <xdr:row>17</xdr:row>
      <xdr:rowOff>9484</xdr:rowOff>
    </xdr:from>
    <xdr:to>
      <xdr:col>8</xdr:col>
      <xdr:colOff>49337</xdr:colOff>
      <xdr:row>17</xdr:row>
      <xdr:rowOff>82230</xdr:rowOff>
    </xdr:to>
    <xdr:sp macro="" textlink="">
      <xdr:nvSpPr>
        <xdr:cNvPr id="8" name="Flowchart: Connector 7">
          <a:extLst>
            <a:ext uri="{FF2B5EF4-FFF2-40B4-BE49-F238E27FC236}">
              <a16:creationId xmlns:a16="http://schemas.microsoft.com/office/drawing/2014/main" id="{713CF036-F2C8-4786-8111-3F3B12E89050}"/>
            </a:ext>
          </a:extLst>
        </xdr:cNvPr>
        <xdr:cNvSpPr/>
      </xdr:nvSpPr>
      <xdr:spPr>
        <a:xfrm flipH="1" flipV="1">
          <a:off x="4844375" y="2991700"/>
          <a:ext cx="72991" cy="72746"/>
        </a:xfrm>
        <a:prstGeom prst="flowChartConnector">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47614</xdr:colOff>
      <xdr:row>17</xdr:row>
      <xdr:rowOff>20448</xdr:rowOff>
    </xdr:from>
    <xdr:to>
      <xdr:col>9</xdr:col>
      <xdr:colOff>120605</xdr:colOff>
      <xdr:row>17</xdr:row>
      <xdr:rowOff>93194</xdr:rowOff>
    </xdr:to>
    <xdr:sp macro="" textlink="">
      <xdr:nvSpPr>
        <xdr:cNvPr id="11" name="Flowchart: Connector 10">
          <a:extLst>
            <a:ext uri="{FF2B5EF4-FFF2-40B4-BE49-F238E27FC236}">
              <a16:creationId xmlns:a16="http://schemas.microsoft.com/office/drawing/2014/main" id="{32A9E461-3573-43F0-A3F7-9A8F58AC695E}"/>
            </a:ext>
          </a:extLst>
        </xdr:cNvPr>
        <xdr:cNvSpPr/>
      </xdr:nvSpPr>
      <xdr:spPr>
        <a:xfrm flipH="1" flipV="1">
          <a:off x="5524146" y="3002664"/>
          <a:ext cx="72991" cy="72746"/>
        </a:xfrm>
        <a:prstGeom prst="flowChartConnector">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206592</xdr:colOff>
      <xdr:row>17</xdr:row>
      <xdr:rowOff>20448</xdr:rowOff>
    </xdr:from>
    <xdr:to>
      <xdr:col>10</xdr:col>
      <xdr:colOff>279583</xdr:colOff>
      <xdr:row>17</xdr:row>
      <xdr:rowOff>93194</xdr:rowOff>
    </xdr:to>
    <xdr:sp macro="" textlink="">
      <xdr:nvSpPr>
        <xdr:cNvPr id="17" name="Flowchart: Connector 16">
          <a:extLst>
            <a:ext uri="{FF2B5EF4-FFF2-40B4-BE49-F238E27FC236}">
              <a16:creationId xmlns:a16="http://schemas.microsoft.com/office/drawing/2014/main" id="{B29C36C6-596D-4063-A32D-C6E4EF8E4817}"/>
            </a:ext>
          </a:extLst>
        </xdr:cNvPr>
        <xdr:cNvSpPr/>
      </xdr:nvSpPr>
      <xdr:spPr>
        <a:xfrm flipH="1" flipV="1">
          <a:off x="6291628" y="3002664"/>
          <a:ext cx="72991" cy="72746"/>
        </a:xfrm>
        <a:prstGeom prst="flowChartConnector">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206591</xdr:colOff>
      <xdr:row>17</xdr:row>
      <xdr:rowOff>168462</xdr:rowOff>
    </xdr:from>
    <xdr:to>
      <xdr:col>8</xdr:col>
      <xdr:colOff>279582</xdr:colOff>
      <xdr:row>18</xdr:row>
      <xdr:rowOff>65784</xdr:rowOff>
    </xdr:to>
    <xdr:sp macro="" textlink="">
      <xdr:nvSpPr>
        <xdr:cNvPr id="22" name="Flowchart: Connector 21">
          <a:extLst>
            <a:ext uri="{FF2B5EF4-FFF2-40B4-BE49-F238E27FC236}">
              <a16:creationId xmlns:a16="http://schemas.microsoft.com/office/drawing/2014/main" id="{36E3A855-7FE0-4B23-A42F-630E4052397F}"/>
            </a:ext>
          </a:extLst>
        </xdr:cNvPr>
        <xdr:cNvSpPr/>
      </xdr:nvSpPr>
      <xdr:spPr>
        <a:xfrm flipH="1" flipV="1">
          <a:off x="5074620" y="3150678"/>
          <a:ext cx="72991" cy="72746"/>
        </a:xfrm>
        <a:prstGeom prst="flowChartConnector">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530031</xdr:colOff>
      <xdr:row>17</xdr:row>
      <xdr:rowOff>168462</xdr:rowOff>
    </xdr:from>
    <xdr:to>
      <xdr:col>9</xdr:col>
      <xdr:colOff>603022</xdr:colOff>
      <xdr:row>18</xdr:row>
      <xdr:rowOff>65784</xdr:rowOff>
    </xdr:to>
    <xdr:sp macro="" textlink="">
      <xdr:nvSpPr>
        <xdr:cNvPr id="24" name="Flowchart: Connector 23">
          <a:extLst>
            <a:ext uri="{FF2B5EF4-FFF2-40B4-BE49-F238E27FC236}">
              <a16:creationId xmlns:a16="http://schemas.microsoft.com/office/drawing/2014/main" id="{5A7E6B6B-F4B2-4BD0-891A-7339B5642567}"/>
            </a:ext>
          </a:extLst>
        </xdr:cNvPr>
        <xdr:cNvSpPr/>
      </xdr:nvSpPr>
      <xdr:spPr>
        <a:xfrm flipH="1" flipV="1">
          <a:off x="6006563" y="3150678"/>
          <a:ext cx="72991" cy="72746"/>
        </a:xfrm>
        <a:prstGeom prst="flowChartConnector">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76748</xdr:colOff>
      <xdr:row>5</xdr:row>
      <xdr:rowOff>168463</xdr:rowOff>
    </xdr:from>
    <xdr:to>
      <xdr:col>10</xdr:col>
      <xdr:colOff>427598</xdr:colOff>
      <xdr:row>7</xdr:row>
      <xdr:rowOff>136171</xdr:rowOff>
    </xdr:to>
    <xdr:sp macro="" textlink="">
      <xdr:nvSpPr>
        <xdr:cNvPr id="26" name="TextBox 25">
          <a:extLst>
            <a:ext uri="{FF2B5EF4-FFF2-40B4-BE49-F238E27FC236}">
              <a16:creationId xmlns:a16="http://schemas.microsoft.com/office/drawing/2014/main" id="{51855F53-A12F-4892-BAEB-D3552E74DF0A}"/>
            </a:ext>
          </a:extLst>
        </xdr:cNvPr>
        <xdr:cNvSpPr txBox="1"/>
      </xdr:nvSpPr>
      <xdr:spPr>
        <a:xfrm>
          <a:off x="4944777" y="1045585"/>
          <a:ext cx="1567857" cy="318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i="0" u="none" strike="noStrike">
              <a:solidFill>
                <a:srgbClr val="FFC000"/>
              </a:solidFill>
              <a:latin typeface="Calibri"/>
              <a:ea typeface="Calibri"/>
              <a:cs typeface="Calibri"/>
            </a:rPr>
            <a:t>Leave</a:t>
          </a:r>
          <a:r>
            <a:rPr lang="en-IN" sz="1200" b="1" i="0" u="none" strike="noStrike" baseline="0">
              <a:solidFill>
                <a:srgbClr val="FFC000"/>
              </a:solidFill>
              <a:latin typeface="Calibri"/>
              <a:ea typeface="Calibri"/>
              <a:cs typeface="Calibri"/>
            </a:rPr>
            <a:t> Tracking</a:t>
          </a:r>
          <a:endParaRPr lang="en-IN" sz="1200" b="1" i="0" u="none" strike="noStrike">
            <a:solidFill>
              <a:srgbClr val="FFC000"/>
            </a:solidFill>
            <a:latin typeface="Calibri"/>
            <a:ea typeface="Calibri"/>
            <a:cs typeface="Calibri"/>
          </a:endParaRPr>
        </a:p>
      </xdr:txBody>
    </xdr:sp>
    <xdr:clientData/>
  </xdr:twoCellAnchor>
  <xdr:twoCellAnchor>
    <xdr:from>
      <xdr:col>12</xdr:col>
      <xdr:colOff>3757</xdr:colOff>
      <xdr:row>8</xdr:row>
      <xdr:rowOff>34376</xdr:rowOff>
    </xdr:from>
    <xdr:to>
      <xdr:col>16</xdr:col>
      <xdr:colOff>575611</xdr:colOff>
      <xdr:row>17</xdr:row>
      <xdr:rowOff>16447</xdr:rowOff>
    </xdr:to>
    <xdr:sp macro="" textlink="">
      <xdr:nvSpPr>
        <xdr:cNvPr id="30" name="Rectangle: Rounded Corners 29">
          <a:extLst>
            <a:ext uri="{FF2B5EF4-FFF2-40B4-BE49-F238E27FC236}">
              <a16:creationId xmlns:a16="http://schemas.microsoft.com/office/drawing/2014/main" id="{D2565C0E-85DD-4F06-B0B5-D0D4C33BF264}"/>
            </a:ext>
          </a:extLst>
        </xdr:cNvPr>
        <xdr:cNvSpPr/>
      </xdr:nvSpPr>
      <xdr:spPr>
        <a:xfrm>
          <a:off x="7291456" y="1455248"/>
          <a:ext cx="3001087" cy="1580552"/>
        </a:xfrm>
        <a:prstGeom prst="roundRect">
          <a:avLst>
            <a:gd name="adj" fmla="val 8064"/>
          </a:avLst>
        </a:prstGeom>
        <a:solidFill>
          <a:srgbClr val="282828"/>
        </a:solidFill>
        <a:l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117782</xdr:colOff>
      <xdr:row>15</xdr:row>
      <xdr:rowOff>74172</xdr:rowOff>
    </xdr:from>
    <xdr:to>
      <xdr:col>16</xdr:col>
      <xdr:colOff>504344</xdr:colOff>
      <xdr:row>17</xdr:row>
      <xdr:rowOff>130472</xdr:rowOff>
    </xdr:to>
    <xdr:sp macro="" textlink="">
      <xdr:nvSpPr>
        <xdr:cNvPr id="31" name="TextBox 30">
          <a:extLst>
            <a:ext uri="{FF2B5EF4-FFF2-40B4-BE49-F238E27FC236}">
              <a16:creationId xmlns:a16="http://schemas.microsoft.com/office/drawing/2014/main" id="{3787CB16-8052-4E63-8C54-57B4E597DEB3}"/>
            </a:ext>
          </a:extLst>
        </xdr:cNvPr>
        <xdr:cNvSpPr txBox="1"/>
      </xdr:nvSpPr>
      <xdr:spPr>
        <a:xfrm>
          <a:off x="7419825" y="2705539"/>
          <a:ext cx="2820577" cy="407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0" i="0" u="none" strike="noStrike">
              <a:solidFill>
                <a:schemeClr val="bg1"/>
              </a:solidFill>
              <a:latin typeface="Calibri"/>
              <a:ea typeface="Calibri"/>
              <a:cs typeface="Calibri"/>
            </a:rPr>
            <a:t>  Central</a:t>
          </a:r>
          <a:r>
            <a:rPr lang="en-IN" sz="1000" b="0" i="0" u="none" strike="noStrike" baseline="0">
              <a:solidFill>
                <a:schemeClr val="bg1"/>
              </a:solidFill>
              <a:latin typeface="Calibri"/>
              <a:ea typeface="Calibri"/>
              <a:cs typeface="Calibri"/>
            </a:rPr>
            <a:t>        East          North         South         West</a:t>
          </a:r>
          <a:endParaRPr lang="en-IN" sz="1000" b="0" i="0" u="none" strike="noStrike">
            <a:solidFill>
              <a:schemeClr val="bg1"/>
            </a:solidFill>
            <a:latin typeface="Calibri"/>
            <a:ea typeface="Calibri"/>
            <a:cs typeface="Calibri"/>
          </a:endParaRPr>
        </a:p>
      </xdr:txBody>
    </xdr:sp>
    <xdr:clientData/>
  </xdr:twoCellAnchor>
  <xdr:twoCellAnchor>
    <xdr:from>
      <xdr:col>12</xdr:col>
      <xdr:colOff>120605</xdr:colOff>
      <xdr:row>15</xdr:row>
      <xdr:rowOff>164459</xdr:rowOff>
    </xdr:from>
    <xdr:to>
      <xdr:col>12</xdr:col>
      <xdr:colOff>193596</xdr:colOff>
      <xdr:row>16</xdr:row>
      <xdr:rowOff>61781</xdr:rowOff>
    </xdr:to>
    <xdr:sp macro="" textlink="">
      <xdr:nvSpPr>
        <xdr:cNvPr id="43" name="Flowchart: Connector 42">
          <a:extLst>
            <a:ext uri="{FF2B5EF4-FFF2-40B4-BE49-F238E27FC236}">
              <a16:creationId xmlns:a16="http://schemas.microsoft.com/office/drawing/2014/main" id="{0FECAA8F-0658-4025-B4E6-BF43760ED335}"/>
            </a:ext>
          </a:extLst>
        </xdr:cNvPr>
        <xdr:cNvSpPr/>
      </xdr:nvSpPr>
      <xdr:spPr>
        <a:xfrm flipH="1" flipV="1">
          <a:off x="7422648" y="2795826"/>
          <a:ext cx="72991" cy="72746"/>
        </a:xfrm>
        <a:prstGeom prst="flowChartConnector">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142532</xdr:colOff>
      <xdr:row>15</xdr:row>
      <xdr:rowOff>158978</xdr:rowOff>
    </xdr:from>
    <xdr:to>
      <xdr:col>13</xdr:col>
      <xdr:colOff>215523</xdr:colOff>
      <xdr:row>16</xdr:row>
      <xdr:rowOff>56300</xdr:rowOff>
    </xdr:to>
    <xdr:sp macro="" textlink="">
      <xdr:nvSpPr>
        <xdr:cNvPr id="44" name="Flowchart: Connector 43">
          <a:extLst>
            <a:ext uri="{FF2B5EF4-FFF2-40B4-BE49-F238E27FC236}">
              <a16:creationId xmlns:a16="http://schemas.microsoft.com/office/drawing/2014/main" id="{096B9ADF-127B-4FAD-990D-BB2D9123B6F4}"/>
            </a:ext>
          </a:extLst>
        </xdr:cNvPr>
        <xdr:cNvSpPr/>
      </xdr:nvSpPr>
      <xdr:spPr>
        <a:xfrm flipH="1" flipV="1">
          <a:off x="8053079" y="2790345"/>
          <a:ext cx="72991" cy="72746"/>
        </a:xfrm>
        <a:prstGeom prst="flowChartConnector">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27410</xdr:colOff>
      <xdr:row>15</xdr:row>
      <xdr:rowOff>169942</xdr:rowOff>
    </xdr:from>
    <xdr:to>
      <xdr:col>14</xdr:col>
      <xdr:colOff>100401</xdr:colOff>
      <xdr:row>16</xdr:row>
      <xdr:rowOff>67264</xdr:rowOff>
    </xdr:to>
    <xdr:sp macro="" textlink="">
      <xdr:nvSpPr>
        <xdr:cNvPr id="45" name="Flowchart: Connector 44">
          <a:extLst>
            <a:ext uri="{FF2B5EF4-FFF2-40B4-BE49-F238E27FC236}">
              <a16:creationId xmlns:a16="http://schemas.microsoft.com/office/drawing/2014/main" id="{3AAE4C27-6EF5-4670-BDB4-53F3799FE22C}"/>
            </a:ext>
          </a:extLst>
        </xdr:cNvPr>
        <xdr:cNvSpPr/>
      </xdr:nvSpPr>
      <xdr:spPr>
        <a:xfrm flipH="1" flipV="1">
          <a:off x="8546460" y="2801309"/>
          <a:ext cx="72991" cy="72746"/>
        </a:xfrm>
        <a:prstGeom prst="flowChartConnector">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564647</xdr:colOff>
      <xdr:row>15</xdr:row>
      <xdr:rowOff>169942</xdr:rowOff>
    </xdr:from>
    <xdr:to>
      <xdr:col>16</xdr:col>
      <xdr:colOff>29134</xdr:colOff>
      <xdr:row>16</xdr:row>
      <xdr:rowOff>67264</xdr:rowOff>
    </xdr:to>
    <xdr:sp macro="" textlink="">
      <xdr:nvSpPr>
        <xdr:cNvPr id="46" name="Flowchart: Connector 45">
          <a:extLst>
            <a:ext uri="{FF2B5EF4-FFF2-40B4-BE49-F238E27FC236}">
              <a16:creationId xmlns:a16="http://schemas.microsoft.com/office/drawing/2014/main" id="{D7FF9DF9-C122-4C0F-ABDF-28807E802EBE}"/>
            </a:ext>
          </a:extLst>
        </xdr:cNvPr>
        <xdr:cNvSpPr/>
      </xdr:nvSpPr>
      <xdr:spPr>
        <a:xfrm flipH="1" flipV="1">
          <a:off x="9692201" y="2801309"/>
          <a:ext cx="72991" cy="72746"/>
        </a:xfrm>
        <a:prstGeom prst="flowChartConnector">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597540</xdr:colOff>
      <xdr:row>15</xdr:row>
      <xdr:rowOff>164460</xdr:rowOff>
    </xdr:from>
    <xdr:to>
      <xdr:col>15</xdr:col>
      <xdr:colOff>62027</xdr:colOff>
      <xdr:row>16</xdr:row>
      <xdr:rowOff>61782</xdr:rowOff>
    </xdr:to>
    <xdr:sp macro="" textlink="">
      <xdr:nvSpPr>
        <xdr:cNvPr id="47" name="Flowchart: Connector 46">
          <a:extLst>
            <a:ext uri="{FF2B5EF4-FFF2-40B4-BE49-F238E27FC236}">
              <a16:creationId xmlns:a16="http://schemas.microsoft.com/office/drawing/2014/main" id="{BC06F2EB-AEAA-43F3-9CB7-41632354C74D}"/>
            </a:ext>
          </a:extLst>
        </xdr:cNvPr>
        <xdr:cNvSpPr/>
      </xdr:nvSpPr>
      <xdr:spPr>
        <a:xfrm flipH="1" flipV="1">
          <a:off x="9116590" y="2795827"/>
          <a:ext cx="72991" cy="72746"/>
        </a:xfrm>
        <a:prstGeom prst="flowChartConnector">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198861</xdr:colOff>
      <xdr:row>8</xdr:row>
      <xdr:rowOff>91112</xdr:rowOff>
    </xdr:from>
    <xdr:to>
      <xdr:col>14</xdr:col>
      <xdr:colOff>123837</xdr:colOff>
      <xdr:row>10</xdr:row>
      <xdr:rowOff>58820</xdr:rowOff>
    </xdr:to>
    <xdr:sp macro="" textlink="">
      <xdr:nvSpPr>
        <xdr:cNvPr id="48" name="TextBox 47">
          <a:extLst>
            <a:ext uri="{FF2B5EF4-FFF2-40B4-BE49-F238E27FC236}">
              <a16:creationId xmlns:a16="http://schemas.microsoft.com/office/drawing/2014/main" id="{415AAFC5-D27A-4CA5-BAAC-C911D0F3F771}"/>
            </a:ext>
          </a:extLst>
        </xdr:cNvPr>
        <xdr:cNvSpPr txBox="1"/>
      </xdr:nvSpPr>
      <xdr:spPr>
        <a:xfrm>
          <a:off x="7486560" y="1511984"/>
          <a:ext cx="1139593" cy="32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i="0" u="none" strike="noStrike">
              <a:solidFill>
                <a:srgbClr val="FFC000"/>
              </a:solidFill>
              <a:latin typeface="Calibri"/>
              <a:ea typeface="Calibri"/>
              <a:cs typeface="Calibri"/>
            </a:rPr>
            <a:t>Salaries</a:t>
          </a:r>
          <a:r>
            <a:rPr lang="en-IN" sz="1200" b="1" i="0" u="none" strike="noStrike" baseline="0">
              <a:solidFill>
                <a:srgbClr val="FFC000"/>
              </a:solidFill>
              <a:latin typeface="Calibri"/>
              <a:ea typeface="Calibri"/>
              <a:cs typeface="Calibri"/>
            </a:rPr>
            <a:t> </a:t>
          </a:r>
          <a:endParaRPr lang="en-IN" sz="1200" b="1" i="0" u="none" strike="noStrike">
            <a:solidFill>
              <a:srgbClr val="FFC000"/>
            </a:solidFill>
            <a:latin typeface="Calibri"/>
            <a:ea typeface="Calibri"/>
            <a:cs typeface="Calibri"/>
          </a:endParaRPr>
        </a:p>
      </xdr:txBody>
    </xdr:sp>
    <xdr:clientData/>
  </xdr:twoCellAnchor>
  <xdr:twoCellAnchor>
    <xdr:from>
      <xdr:col>12</xdr:col>
      <xdr:colOff>189068</xdr:colOff>
      <xdr:row>3</xdr:row>
      <xdr:rowOff>34376</xdr:rowOff>
    </xdr:from>
    <xdr:to>
      <xdr:col>14</xdr:col>
      <xdr:colOff>504346</xdr:colOff>
      <xdr:row>5</xdr:row>
      <xdr:rowOff>114587</xdr:rowOff>
    </xdr:to>
    <xdr:sp macro="" textlink="'Pivot Tables '!AN17">
      <xdr:nvSpPr>
        <xdr:cNvPr id="49" name="TextBox 48">
          <a:extLst>
            <a:ext uri="{FF2B5EF4-FFF2-40B4-BE49-F238E27FC236}">
              <a16:creationId xmlns:a16="http://schemas.microsoft.com/office/drawing/2014/main" id="{B47E296A-4D07-4F88-9C5B-F56096544A36}"/>
            </a:ext>
          </a:extLst>
        </xdr:cNvPr>
        <xdr:cNvSpPr txBox="1"/>
      </xdr:nvSpPr>
      <xdr:spPr>
        <a:xfrm>
          <a:off x="7476767" y="567203"/>
          <a:ext cx="1529895"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F215EC5-C37F-41DB-A133-673E36ACD977}" type="TxLink">
            <a:rPr lang="en-US" sz="2400" b="1" i="0" u="none" strike="noStrike">
              <a:solidFill>
                <a:schemeClr val="bg1"/>
              </a:solidFill>
              <a:latin typeface="Calibri"/>
              <a:ea typeface="Calibri"/>
              <a:cs typeface="Calibri"/>
            </a:rPr>
            <a:pPr algn="l"/>
            <a:t>2.6</a:t>
          </a:fld>
          <a:endParaRPr lang="en-US" sz="2400" b="1" i="0" u="none" strike="noStrike">
            <a:solidFill>
              <a:schemeClr val="bg1"/>
            </a:solidFill>
            <a:ea typeface="Calibri"/>
            <a:cs typeface="Calibri"/>
          </a:endParaRPr>
        </a:p>
      </xdr:txBody>
    </xdr:sp>
    <xdr:clientData/>
  </xdr:twoCellAnchor>
  <xdr:twoCellAnchor>
    <xdr:from>
      <xdr:col>3</xdr:col>
      <xdr:colOff>451149</xdr:colOff>
      <xdr:row>11</xdr:row>
      <xdr:rowOff>25042</xdr:rowOff>
    </xdr:from>
    <xdr:to>
      <xdr:col>6</xdr:col>
      <xdr:colOff>3289</xdr:colOff>
      <xdr:row>12</xdr:row>
      <xdr:rowOff>168010</xdr:rowOff>
    </xdr:to>
    <xdr:sp macro="" textlink="">
      <xdr:nvSpPr>
        <xdr:cNvPr id="50" name="TextBox 49">
          <a:extLst>
            <a:ext uri="{FF2B5EF4-FFF2-40B4-BE49-F238E27FC236}">
              <a16:creationId xmlns:a16="http://schemas.microsoft.com/office/drawing/2014/main" id="{C3FEEAF5-7C28-476A-86DF-4B90E0093A8F}"/>
            </a:ext>
          </a:extLst>
        </xdr:cNvPr>
        <xdr:cNvSpPr txBox="1"/>
      </xdr:nvSpPr>
      <xdr:spPr>
        <a:xfrm>
          <a:off x="2276660" y="1954711"/>
          <a:ext cx="1377651" cy="318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i="0" u="none" strike="noStrike">
              <a:solidFill>
                <a:schemeClr val="bg1"/>
              </a:solidFill>
              <a:latin typeface="Calibri"/>
              <a:ea typeface="Calibri"/>
              <a:cs typeface="Calibri"/>
            </a:rPr>
            <a:t>Total</a:t>
          </a:r>
          <a:r>
            <a:rPr lang="en-IN" sz="1200" b="1" i="0" u="none" strike="noStrike" baseline="0">
              <a:solidFill>
                <a:schemeClr val="bg1"/>
              </a:solidFill>
              <a:latin typeface="Calibri"/>
              <a:ea typeface="Calibri"/>
              <a:cs typeface="Calibri"/>
            </a:rPr>
            <a:t> Employees</a:t>
          </a:r>
          <a:endParaRPr lang="en-IN" sz="1200" b="1" i="0" u="none" strike="noStrike">
            <a:solidFill>
              <a:schemeClr val="bg1"/>
            </a:solidFill>
            <a:latin typeface="Calibri"/>
            <a:ea typeface="Calibri"/>
            <a:cs typeface="Calibri"/>
          </a:endParaRPr>
        </a:p>
      </xdr:txBody>
    </xdr:sp>
    <xdr:clientData/>
  </xdr:twoCellAnchor>
  <xdr:twoCellAnchor>
    <xdr:from>
      <xdr:col>12</xdr:col>
      <xdr:colOff>192989</xdr:colOff>
      <xdr:row>5</xdr:row>
      <xdr:rowOff>73533</xdr:rowOff>
    </xdr:from>
    <xdr:to>
      <xdr:col>14</xdr:col>
      <xdr:colOff>534431</xdr:colOff>
      <xdr:row>7</xdr:row>
      <xdr:rowOff>13230</xdr:rowOff>
    </xdr:to>
    <xdr:sp macro="" textlink="">
      <xdr:nvSpPr>
        <xdr:cNvPr id="51" name="TextBox 50">
          <a:extLst>
            <a:ext uri="{FF2B5EF4-FFF2-40B4-BE49-F238E27FC236}">
              <a16:creationId xmlns:a16="http://schemas.microsoft.com/office/drawing/2014/main" id="{96FE6FAE-EF57-416F-A6AA-FD602ECE1985}"/>
            </a:ext>
          </a:extLst>
        </xdr:cNvPr>
        <xdr:cNvSpPr txBox="1"/>
      </xdr:nvSpPr>
      <xdr:spPr>
        <a:xfrm>
          <a:off x="7480688" y="961578"/>
          <a:ext cx="1556059" cy="294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0" i="0" u="none" strike="noStrike">
              <a:solidFill>
                <a:schemeClr val="bg1"/>
              </a:solidFill>
              <a:latin typeface="Calibri"/>
              <a:ea typeface="Calibri"/>
              <a:cs typeface="Calibri"/>
            </a:rPr>
            <a:t>Average</a:t>
          </a:r>
          <a:r>
            <a:rPr lang="en-IN" sz="1600" b="0" i="0" u="none" strike="noStrike" baseline="0">
              <a:solidFill>
                <a:schemeClr val="bg1"/>
              </a:solidFill>
              <a:latin typeface="Calibri"/>
              <a:ea typeface="Calibri"/>
              <a:cs typeface="Calibri"/>
            </a:rPr>
            <a:t> Rating</a:t>
          </a:r>
          <a:endParaRPr lang="en-IN" sz="1600" b="0" i="0" u="none" strike="noStrike">
            <a:solidFill>
              <a:schemeClr val="bg1"/>
            </a:solidFill>
            <a:latin typeface="Calibri"/>
            <a:ea typeface="Calibri"/>
            <a:cs typeface="Calibri"/>
          </a:endParaRPr>
        </a:p>
      </xdr:txBody>
    </xdr:sp>
    <xdr:clientData/>
  </xdr:twoCellAnchor>
  <xdr:twoCellAnchor editAs="oneCell">
    <xdr:from>
      <xdr:col>15</xdr:col>
      <xdr:colOff>49337</xdr:colOff>
      <xdr:row>2</xdr:row>
      <xdr:rowOff>79467</xdr:rowOff>
    </xdr:from>
    <xdr:to>
      <xdr:col>16</xdr:col>
      <xdr:colOff>367296</xdr:colOff>
      <xdr:row>7</xdr:row>
      <xdr:rowOff>128807</xdr:rowOff>
    </xdr:to>
    <xdr:pic>
      <xdr:nvPicPr>
        <xdr:cNvPr id="53" name="Graphic 52" descr="Bar graph with upward trend with solid fill">
          <a:extLst>
            <a:ext uri="{FF2B5EF4-FFF2-40B4-BE49-F238E27FC236}">
              <a16:creationId xmlns:a16="http://schemas.microsoft.com/office/drawing/2014/main" id="{DAED4CDE-8B5C-3A6F-DE03-DD8281D8A7B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9158961" y="434685"/>
          <a:ext cx="925267" cy="937385"/>
        </a:xfrm>
        <a:prstGeom prst="rect">
          <a:avLst/>
        </a:prstGeom>
      </xdr:spPr>
    </xdr:pic>
    <xdr:clientData/>
  </xdr:twoCellAnchor>
  <xdr:twoCellAnchor>
    <xdr:from>
      <xdr:col>12</xdr:col>
      <xdr:colOff>136562</xdr:colOff>
      <xdr:row>0</xdr:row>
      <xdr:rowOff>129552</xdr:rowOff>
    </xdr:from>
    <xdr:to>
      <xdr:col>15</xdr:col>
      <xdr:colOff>2433</xdr:colOff>
      <xdr:row>2</xdr:row>
      <xdr:rowOff>95076</xdr:rowOff>
    </xdr:to>
    <xdr:sp macro="" textlink="">
      <xdr:nvSpPr>
        <xdr:cNvPr id="54" name="TextBox 53">
          <a:extLst>
            <a:ext uri="{FF2B5EF4-FFF2-40B4-BE49-F238E27FC236}">
              <a16:creationId xmlns:a16="http://schemas.microsoft.com/office/drawing/2014/main" id="{0F661FDB-ACD8-4606-8A5F-488C0874A9A1}"/>
            </a:ext>
          </a:extLst>
        </xdr:cNvPr>
        <xdr:cNvSpPr txBox="1"/>
      </xdr:nvSpPr>
      <xdr:spPr>
        <a:xfrm>
          <a:off x="7424261" y="129552"/>
          <a:ext cx="1687796" cy="320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i="0" u="none" strike="noStrike" baseline="0">
              <a:solidFill>
                <a:srgbClr val="FFC000"/>
              </a:solidFill>
              <a:latin typeface="Calibri"/>
              <a:ea typeface="Calibri"/>
              <a:cs typeface="Calibri"/>
            </a:rPr>
            <a:t>Performance Tracking</a:t>
          </a:r>
          <a:endParaRPr lang="en-IN" sz="1200" b="1" i="0" u="none" strike="noStrike">
            <a:solidFill>
              <a:srgbClr val="FFC000"/>
            </a:solidFill>
            <a:latin typeface="Calibri"/>
            <a:ea typeface="Calibri"/>
            <a:cs typeface="Calibri"/>
          </a:endParaRPr>
        </a:p>
      </xdr:txBody>
    </xdr:sp>
    <xdr:clientData/>
  </xdr:twoCellAnchor>
  <xdr:twoCellAnchor>
    <xdr:from>
      <xdr:col>12</xdr:col>
      <xdr:colOff>136562</xdr:colOff>
      <xdr:row>2</xdr:row>
      <xdr:rowOff>2515</xdr:rowOff>
    </xdr:from>
    <xdr:to>
      <xdr:col>16</xdr:col>
      <xdr:colOff>121685</xdr:colOff>
      <xdr:row>4</xdr:row>
      <xdr:rowOff>40889</xdr:rowOff>
    </xdr:to>
    <xdr:sp macro="" textlink="">
      <xdr:nvSpPr>
        <xdr:cNvPr id="56" name="TextBox 55">
          <a:extLst>
            <a:ext uri="{FF2B5EF4-FFF2-40B4-BE49-F238E27FC236}">
              <a16:creationId xmlns:a16="http://schemas.microsoft.com/office/drawing/2014/main" id="{8284364B-68FA-4271-AF8D-2AD229A36EDF}"/>
            </a:ext>
          </a:extLst>
        </xdr:cNvPr>
        <xdr:cNvSpPr txBox="1"/>
      </xdr:nvSpPr>
      <xdr:spPr>
        <a:xfrm>
          <a:off x="7424261" y="357733"/>
          <a:ext cx="2414356" cy="393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0" i="1" u="none" strike="noStrike">
              <a:solidFill>
                <a:srgbClr val="FFC000"/>
              </a:solidFill>
              <a:latin typeface="Calibri"/>
              <a:ea typeface="Calibri"/>
              <a:cs typeface="Calibri"/>
            </a:rPr>
            <a:t>Average</a:t>
          </a:r>
          <a:r>
            <a:rPr lang="en-IN" sz="1000" b="0" i="1" u="none" strike="noStrike" baseline="0">
              <a:solidFill>
                <a:srgbClr val="FFC000"/>
              </a:solidFill>
              <a:latin typeface="Calibri"/>
              <a:ea typeface="Calibri"/>
              <a:cs typeface="Calibri"/>
            </a:rPr>
            <a:t> Performance Rating </a:t>
          </a:r>
          <a:endParaRPr lang="en-IN" sz="1000" b="0" i="1" u="none" strike="noStrike">
            <a:solidFill>
              <a:srgbClr val="FFC000"/>
            </a:solidFill>
            <a:latin typeface="Calibri"/>
            <a:ea typeface="Calibri"/>
            <a:cs typeface="Calibri"/>
          </a:endParaRPr>
        </a:p>
      </xdr:txBody>
    </xdr:sp>
    <xdr:clientData/>
  </xdr:twoCellAnchor>
  <xdr:twoCellAnchor>
    <xdr:from>
      <xdr:col>3</xdr:col>
      <xdr:colOff>414907</xdr:colOff>
      <xdr:row>6</xdr:row>
      <xdr:rowOff>135570</xdr:rowOff>
    </xdr:from>
    <xdr:to>
      <xdr:col>3</xdr:col>
      <xdr:colOff>493380</xdr:colOff>
      <xdr:row>7</xdr:row>
      <xdr:rowOff>38374</xdr:rowOff>
    </xdr:to>
    <xdr:sp macro="" textlink="">
      <xdr:nvSpPr>
        <xdr:cNvPr id="58" name="Flowchart: Connector 57">
          <a:extLst>
            <a:ext uri="{FF2B5EF4-FFF2-40B4-BE49-F238E27FC236}">
              <a16:creationId xmlns:a16="http://schemas.microsoft.com/office/drawing/2014/main" id="{79CB8602-AF81-4A25-AD0D-05040317FF1D}"/>
            </a:ext>
          </a:extLst>
        </xdr:cNvPr>
        <xdr:cNvSpPr/>
      </xdr:nvSpPr>
      <xdr:spPr>
        <a:xfrm flipH="1" flipV="1">
          <a:off x="2240418" y="1188117"/>
          <a:ext cx="78473" cy="78228"/>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20203</xdr:colOff>
      <xdr:row>6</xdr:row>
      <xdr:rowOff>102678</xdr:rowOff>
    </xdr:from>
    <xdr:to>
      <xdr:col>8</xdr:col>
      <xdr:colOff>98676</xdr:colOff>
      <xdr:row>7</xdr:row>
      <xdr:rowOff>5482</xdr:rowOff>
    </xdr:to>
    <xdr:sp macro="" textlink="">
      <xdr:nvSpPr>
        <xdr:cNvPr id="59" name="Flowchart: Connector 58">
          <a:extLst>
            <a:ext uri="{FF2B5EF4-FFF2-40B4-BE49-F238E27FC236}">
              <a16:creationId xmlns:a16="http://schemas.microsoft.com/office/drawing/2014/main" id="{7D4AB735-4236-4C4E-81E7-DF8AC26CFF2D}"/>
            </a:ext>
          </a:extLst>
        </xdr:cNvPr>
        <xdr:cNvSpPr/>
      </xdr:nvSpPr>
      <xdr:spPr>
        <a:xfrm flipH="1" flipV="1">
          <a:off x="4888232" y="1155225"/>
          <a:ext cx="78473" cy="78228"/>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349124</xdr:colOff>
      <xdr:row>14</xdr:row>
      <xdr:rowOff>58823</xdr:rowOff>
    </xdr:from>
    <xdr:to>
      <xdr:col>3</xdr:col>
      <xdr:colOff>427597</xdr:colOff>
      <xdr:row>14</xdr:row>
      <xdr:rowOff>137051</xdr:rowOff>
    </xdr:to>
    <xdr:sp macro="" textlink="">
      <xdr:nvSpPr>
        <xdr:cNvPr id="60" name="Flowchart: Connector 59">
          <a:extLst>
            <a:ext uri="{FF2B5EF4-FFF2-40B4-BE49-F238E27FC236}">
              <a16:creationId xmlns:a16="http://schemas.microsoft.com/office/drawing/2014/main" id="{BDDA469D-FFEA-4A7F-8C2A-B3C86E131150}"/>
            </a:ext>
          </a:extLst>
        </xdr:cNvPr>
        <xdr:cNvSpPr/>
      </xdr:nvSpPr>
      <xdr:spPr>
        <a:xfrm flipH="1" flipV="1">
          <a:off x="2174635" y="2514765"/>
          <a:ext cx="78473" cy="78228"/>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458764</xdr:colOff>
      <xdr:row>14</xdr:row>
      <xdr:rowOff>53341</xdr:rowOff>
    </xdr:from>
    <xdr:to>
      <xdr:col>5</xdr:col>
      <xdr:colOff>537237</xdr:colOff>
      <xdr:row>14</xdr:row>
      <xdr:rowOff>131569</xdr:rowOff>
    </xdr:to>
    <xdr:sp macro="" textlink="">
      <xdr:nvSpPr>
        <xdr:cNvPr id="61" name="Flowchart: Connector 60">
          <a:extLst>
            <a:ext uri="{FF2B5EF4-FFF2-40B4-BE49-F238E27FC236}">
              <a16:creationId xmlns:a16="http://schemas.microsoft.com/office/drawing/2014/main" id="{068E4BBB-FCFE-4A8C-BA24-285F1DB73AA1}"/>
            </a:ext>
          </a:extLst>
        </xdr:cNvPr>
        <xdr:cNvSpPr/>
      </xdr:nvSpPr>
      <xdr:spPr>
        <a:xfrm flipH="1" flipV="1">
          <a:off x="3501282" y="2509283"/>
          <a:ext cx="78473" cy="78228"/>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74480</xdr:colOff>
      <xdr:row>1</xdr:row>
      <xdr:rowOff>51564</xdr:rowOff>
    </xdr:from>
    <xdr:to>
      <xdr:col>12</xdr:col>
      <xdr:colOff>153493</xdr:colOff>
      <xdr:row>1</xdr:row>
      <xdr:rowOff>137504</xdr:rowOff>
    </xdr:to>
    <xdr:sp macro="" textlink="">
      <xdr:nvSpPr>
        <xdr:cNvPr id="62" name="Flowchart: Connector 61">
          <a:extLst>
            <a:ext uri="{FF2B5EF4-FFF2-40B4-BE49-F238E27FC236}">
              <a16:creationId xmlns:a16="http://schemas.microsoft.com/office/drawing/2014/main" id="{18FA2B95-B1EF-4EB1-9C5A-5708851FF148}"/>
            </a:ext>
          </a:extLst>
        </xdr:cNvPr>
        <xdr:cNvSpPr/>
      </xdr:nvSpPr>
      <xdr:spPr>
        <a:xfrm flipH="1" flipV="1">
          <a:off x="7362179" y="229173"/>
          <a:ext cx="79013" cy="85940"/>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540995</xdr:colOff>
      <xdr:row>20</xdr:row>
      <xdr:rowOff>146535</xdr:rowOff>
    </xdr:from>
    <xdr:to>
      <xdr:col>8</xdr:col>
      <xdr:colOff>10964</xdr:colOff>
      <xdr:row>21</xdr:row>
      <xdr:rowOff>49338</xdr:rowOff>
    </xdr:to>
    <xdr:sp macro="" textlink="">
      <xdr:nvSpPr>
        <xdr:cNvPr id="63" name="Flowchart: Connector 62">
          <a:extLst>
            <a:ext uri="{FF2B5EF4-FFF2-40B4-BE49-F238E27FC236}">
              <a16:creationId xmlns:a16="http://schemas.microsoft.com/office/drawing/2014/main" id="{6F5912B5-BDB0-47A7-AEBC-8FB7DE9B588E}"/>
            </a:ext>
          </a:extLst>
        </xdr:cNvPr>
        <xdr:cNvSpPr/>
      </xdr:nvSpPr>
      <xdr:spPr>
        <a:xfrm flipH="1" flipV="1">
          <a:off x="4800520" y="3655024"/>
          <a:ext cx="78473" cy="78228"/>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217556</xdr:colOff>
      <xdr:row>24</xdr:row>
      <xdr:rowOff>80750</xdr:rowOff>
    </xdr:from>
    <xdr:to>
      <xdr:col>0</xdr:col>
      <xdr:colOff>296029</xdr:colOff>
      <xdr:row>24</xdr:row>
      <xdr:rowOff>158978</xdr:rowOff>
    </xdr:to>
    <xdr:sp macro="" textlink="">
      <xdr:nvSpPr>
        <xdr:cNvPr id="64" name="Flowchart: Connector 63">
          <a:extLst>
            <a:ext uri="{FF2B5EF4-FFF2-40B4-BE49-F238E27FC236}">
              <a16:creationId xmlns:a16="http://schemas.microsoft.com/office/drawing/2014/main" id="{5B76B5D5-6CE4-4056-921E-989B9C2087E9}"/>
            </a:ext>
          </a:extLst>
        </xdr:cNvPr>
        <xdr:cNvSpPr/>
      </xdr:nvSpPr>
      <xdr:spPr>
        <a:xfrm flipH="1" flipV="1">
          <a:off x="217556" y="4290937"/>
          <a:ext cx="78473" cy="78228"/>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420390</xdr:colOff>
      <xdr:row>20</xdr:row>
      <xdr:rowOff>124607</xdr:rowOff>
    </xdr:from>
    <xdr:to>
      <xdr:col>3</xdr:col>
      <xdr:colOff>498863</xdr:colOff>
      <xdr:row>21</xdr:row>
      <xdr:rowOff>27410</xdr:rowOff>
    </xdr:to>
    <xdr:sp macro="" textlink="">
      <xdr:nvSpPr>
        <xdr:cNvPr id="65" name="Flowchart: Connector 64">
          <a:extLst>
            <a:ext uri="{FF2B5EF4-FFF2-40B4-BE49-F238E27FC236}">
              <a16:creationId xmlns:a16="http://schemas.microsoft.com/office/drawing/2014/main" id="{84C76862-00EB-4967-8B25-0C5723CFEFC9}"/>
            </a:ext>
          </a:extLst>
        </xdr:cNvPr>
        <xdr:cNvSpPr/>
      </xdr:nvSpPr>
      <xdr:spPr>
        <a:xfrm flipH="1" flipV="1">
          <a:off x="2245901" y="3633096"/>
          <a:ext cx="78473" cy="78228"/>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246691</xdr:colOff>
      <xdr:row>10</xdr:row>
      <xdr:rowOff>65784</xdr:rowOff>
    </xdr:from>
    <xdr:to>
      <xdr:col>0</xdr:col>
      <xdr:colOff>252173</xdr:colOff>
      <xdr:row>13</xdr:row>
      <xdr:rowOff>71266</xdr:rowOff>
    </xdr:to>
    <xdr:cxnSp macro="">
      <xdr:nvCxnSpPr>
        <xdr:cNvPr id="67" name="Straight Connector 66">
          <a:extLst>
            <a:ext uri="{FF2B5EF4-FFF2-40B4-BE49-F238E27FC236}">
              <a16:creationId xmlns:a16="http://schemas.microsoft.com/office/drawing/2014/main" id="{7672C4CD-695E-A312-5CD0-4545C6D37BAC}"/>
            </a:ext>
          </a:extLst>
        </xdr:cNvPr>
        <xdr:cNvCxnSpPr/>
      </xdr:nvCxnSpPr>
      <xdr:spPr>
        <a:xfrm>
          <a:off x="246691" y="1820029"/>
          <a:ext cx="5482" cy="531755"/>
        </a:xfrm>
        <a:prstGeom prst="line">
          <a:avLst/>
        </a:prstGeom>
        <a:ln w="15875" cap="sq">
          <a:solidFill>
            <a:schemeClr val="bg1">
              <a:lumMod val="95000"/>
            </a:schemeClr>
          </a:solidFill>
          <a:prstDash val="solid"/>
          <a:beve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212074</xdr:colOff>
      <xdr:row>10</xdr:row>
      <xdr:rowOff>36894</xdr:rowOff>
    </xdr:from>
    <xdr:to>
      <xdr:col>0</xdr:col>
      <xdr:colOff>290547</xdr:colOff>
      <xdr:row>10</xdr:row>
      <xdr:rowOff>115122</xdr:rowOff>
    </xdr:to>
    <xdr:sp macro="" textlink="">
      <xdr:nvSpPr>
        <xdr:cNvPr id="68" name="Flowchart: Connector 67">
          <a:extLst>
            <a:ext uri="{FF2B5EF4-FFF2-40B4-BE49-F238E27FC236}">
              <a16:creationId xmlns:a16="http://schemas.microsoft.com/office/drawing/2014/main" id="{7582829B-942F-4FC3-9A8E-767E46614334}"/>
            </a:ext>
          </a:extLst>
        </xdr:cNvPr>
        <xdr:cNvSpPr/>
      </xdr:nvSpPr>
      <xdr:spPr>
        <a:xfrm flipH="1" flipV="1">
          <a:off x="212074" y="1791139"/>
          <a:ext cx="78473" cy="78228"/>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173698</xdr:colOff>
      <xdr:row>0</xdr:row>
      <xdr:rowOff>113643</xdr:rowOff>
    </xdr:from>
    <xdr:to>
      <xdr:col>6</xdr:col>
      <xdr:colOff>345365</xdr:colOff>
      <xdr:row>4</xdr:row>
      <xdr:rowOff>153496</xdr:rowOff>
    </xdr:to>
    <xdr:sp macro="" textlink="">
      <xdr:nvSpPr>
        <xdr:cNvPr id="70" name="Rectangle: Rounded Corners 69">
          <a:extLst>
            <a:ext uri="{FF2B5EF4-FFF2-40B4-BE49-F238E27FC236}">
              <a16:creationId xmlns:a16="http://schemas.microsoft.com/office/drawing/2014/main" id="{1F51719F-EC35-4F14-A78E-4028691849F7}"/>
            </a:ext>
          </a:extLst>
        </xdr:cNvPr>
        <xdr:cNvSpPr/>
      </xdr:nvSpPr>
      <xdr:spPr>
        <a:xfrm>
          <a:off x="173698" y="113643"/>
          <a:ext cx="3822689" cy="741551"/>
        </a:xfrm>
        <a:prstGeom prst="roundRect">
          <a:avLst>
            <a:gd name="adj" fmla="val 8064"/>
          </a:avLst>
        </a:prstGeom>
        <a:noFill/>
        <a:l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217556</xdr:colOff>
      <xdr:row>12</xdr:row>
      <xdr:rowOff>173944</xdr:rowOff>
    </xdr:from>
    <xdr:to>
      <xdr:col>0</xdr:col>
      <xdr:colOff>296029</xdr:colOff>
      <xdr:row>13</xdr:row>
      <xdr:rowOff>76748</xdr:rowOff>
    </xdr:to>
    <xdr:sp macro="" textlink="">
      <xdr:nvSpPr>
        <xdr:cNvPr id="69" name="Flowchart: Connector 68">
          <a:extLst>
            <a:ext uri="{FF2B5EF4-FFF2-40B4-BE49-F238E27FC236}">
              <a16:creationId xmlns:a16="http://schemas.microsoft.com/office/drawing/2014/main" id="{03A5695A-9AC0-4E1F-8057-5B318293706C}"/>
            </a:ext>
          </a:extLst>
        </xdr:cNvPr>
        <xdr:cNvSpPr/>
      </xdr:nvSpPr>
      <xdr:spPr>
        <a:xfrm flipH="1" flipV="1">
          <a:off x="217556" y="2279038"/>
          <a:ext cx="78473" cy="78228"/>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279583</xdr:colOff>
      <xdr:row>1</xdr:row>
      <xdr:rowOff>71268</xdr:rowOff>
    </xdr:from>
    <xdr:to>
      <xdr:col>1</xdr:col>
      <xdr:colOff>186389</xdr:colOff>
      <xdr:row>4</xdr:row>
      <xdr:rowOff>60304</xdr:rowOff>
    </xdr:to>
    <xdr:pic>
      <xdr:nvPicPr>
        <xdr:cNvPr id="100" name="Graphic 99" descr="List with solid fill">
          <a:extLst>
            <a:ext uri="{FF2B5EF4-FFF2-40B4-BE49-F238E27FC236}">
              <a16:creationId xmlns:a16="http://schemas.microsoft.com/office/drawing/2014/main" id="{2BE21739-4F99-7266-969C-270868754DA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79583" y="246692"/>
          <a:ext cx="515310" cy="515310"/>
        </a:xfrm>
        <a:prstGeom prst="rect">
          <a:avLst/>
        </a:prstGeom>
      </xdr:spPr>
    </xdr:pic>
    <xdr:clientData/>
  </xdr:twoCellAnchor>
  <xdr:twoCellAnchor>
    <xdr:from>
      <xdr:col>1</xdr:col>
      <xdr:colOff>137050</xdr:colOff>
      <xdr:row>1</xdr:row>
      <xdr:rowOff>137051</xdr:rowOff>
    </xdr:from>
    <xdr:to>
      <xdr:col>5</xdr:col>
      <xdr:colOff>597540</xdr:colOff>
      <xdr:row>4</xdr:row>
      <xdr:rowOff>144173</xdr:rowOff>
    </xdr:to>
    <xdr:sp macro="" textlink="">
      <xdr:nvSpPr>
        <xdr:cNvPr id="106" name="TextBox 105">
          <a:extLst>
            <a:ext uri="{FF2B5EF4-FFF2-40B4-BE49-F238E27FC236}">
              <a16:creationId xmlns:a16="http://schemas.microsoft.com/office/drawing/2014/main" id="{A80D6E98-8ED1-40F6-952F-0654862BFB24}"/>
            </a:ext>
          </a:extLst>
        </xdr:cNvPr>
        <xdr:cNvSpPr txBox="1"/>
      </xdr:nvSpPr>
      <xdr:spPr>
        <a:xfrm>
          <a:off x="745554" y="312475"/>
          <a:ext cx="2894504" cy="533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soft" dir="t">
              <a:rot lat="0" lon="0" rev="15600000"/>
            </a:lightRig>
          </a:scene3d>
          <a:sp3d extrusionH="57150" prstMaterial="softEdge">
            <a:bevelT w="25400" h="38100"/>
          </a:sp3d>
        </a:bodyPr>
        <a:lstStyle/>
        <a:p>
          <a:pPr algn="l"/>
          <a:r>
            <a:rPr lang="en-IN" sz="1800" b="1" i="0" u="none" strike="noStrike" cap="none" spc="0">
              <a:ln/>
              <a:solidFill>
                <a:schemeClr val="accent4"/>
              </a:solidFill>
              <a:effectLst/>
              <a:latin typeface="Calibri"/>
              <a:ea typeface="Calibri"/>
              <a:cs typeface="Calibri"/>
            </a:rPr>
            <a:t>HR</a:t>
          </a:r>
          <a:r>
            <a:rPr lang="en-IN" sz="1800" b="1" i="0" u="none" strike="noStrike" cap="none" spc="0" baseline="0">
              <a:ln/>
              <a:solidFill>
                <a:schemeClr val="accent4"/>
              </a:solidFill>
              <a:effectLst/>
              <a:latin typeface="Calibri"/>
              <a:ea typeface="Calibri"/>
              <a:cs typeface="Calibri"/>
            </a:rPr>
            <a:t> ANALYTICS </a:t>
          </a:r>
          <a:r>
            <a:rPr lang="en-IN" sz="1800" b="1" i="0" u="none" strike="noStrike" cap="none" spc="0">
              <a:ln/>
              <a:solidFill>
                <a:schemeClr val="accent4"/>
              </a:solidFill>
              <a:effectLst/>
              <a:latin typeface="Calibri"/>
              <a:ea typeface="Calibri"/>
              <a:cs typeface="Calibri"/>
            </a:rPr>
            <a:t> DASHBOARD</a:t>
          </a:r>
          <a:r>
            <a:rPr lang="en-IN" sz="1800" b="1" i="0" u="none" strike="noStrike" cap="none" spc="0" baseline="0">
              <a:ln/>
              <a:solidFill>
                <a:schemeClr val="accent4"/>
              </a:solidFill>
              <a:effectLst/>
              <a:latin typeface="Calibri"/>
              <a:ea typeface="Calibri"/>
              <a:cs typeface="Calibri"/>
            </a:rPr>
            <a:t> </a:t>
          </a:r>
          <a:endParaRPr lang="en-IN" sz="1800" b="1" i="0" u="none" strike="noStrike" cap="none" spc="0">
            <a:ln/>
            <a:solidFill>
              <a:schemeClr val="accent4"/>
            </a:solidFill>
            <a:effectLst/>
            <a:latin typeface="Calibri"/>
            <a:ea typeface="Calibri"/>
            <a:cs typeface="Calibri"/>
          </a:endParaRPr>
        </a:p>
      </xdr:txBody>
    </xdr:sp>
    <xdr:clientData/>
  </xdr:twoCellAnchor>
  <xdr:twoCellAnchor>
    <xdr:from>
      <xdr:col>9</xdr:col>
      <xdr:colOff>588885</xdr:colOff>
      <xdr:row>0</xdr:row>
      <xdr:rowOff>105892</xdr:rowOff>
    </xdr:from>
    <xdr:to>
      <xdr:col>11</xdr:col>
      <xdr:colOff>512682</xdr:colOff>
      <xdr:row>5</xdr:row>
      <xdr:rowOff>1</xdr:rowOff>
    </xdr:to>
    <xdr:sp macro="" textlink="">
      <xdr:nvSpPr>
        <xdr:cNvPr id="126" name="Rectangle: Rounded Corners 125">
          <a:extLst>
            <a:ext uri="{FF2B5EF4-FFF2-40B4-BE49-F238E27FC236}">
              <a16:creationId xmlns:a16="http://schemas.microsoft.com/office/drawing/2014/main" id="{B3F60B50-DBA6-4BAC-90D8-B53CE5684E05}"/>
            </a:ext>
          </a:extLst>
        </xdr:cNvPr>
        <xdr:cNvSpPr/>
      </xdr:nvSpPr>
      <xdr:spPr>
        <a:xfrm>
          <a:off x="6054659" y="105892"/>
          <a:ext cx="1138414" cy="782154"/>
        </a:xfrm>
        <a:prstGeom prst="roundRect">
          <a:avLst>
            <a:gd name="adj" fmla="val 8064"/>
          </a:avLst>
        </a:prstGeom>
        <a:solidFill>
          <a:srgbClr val="282828"/>
        </a:solidFill>
        <a:l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45834</xdr:colOff>
      <xdr:row>0</xdr:row>
      <xdr:rowOff>160421</xdr:rowOff>
    </xdr:from>
    <xdr:to>
      <xdr:col>11</xdr:col>
      <xdr:colOff>475534</xdr:colOff>
      <xdr:row>4</xdr:row>
      <xdr:rowOff>120316</xdr:rowOff>
    </xdr:to>
    <mc:AlternateContent xmlns:mc="http://schemas.openxmlformats.org/markup-compatibility/2006" xmlns:a14="http://schemas.microsoft.com/office/drawing/2010/main">
      <mc:Choice Requires="a14">
        <xdr:graphicFrame macro="">
          <xdr:nvGraphicFramePr>
            <xdr:cNvPr id="112" name="Gender 1">
              <a:extLst>
                <a:ext uri="{FF2B5EF4-FFF2-40B4-BE49-F238E27FC236}">
                  <a16:creationId xmlns:a16="http://schemas.microsoft.com/office/drawing/2014/main" id="{0FCC49E5-C327-4616-98EE-ABEB5AFEFC0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118917" y="160421"/>
              <a:ext cx="1037008" cy="670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405545</xdr:colOff>
      <xdr:row>0</xdr:row>
      <xdr:rowOff>103128</xdr:rowOff>
    </xdr:from>
    <xdr:to>
      <xdr:col>9</xdr:col>
      <xdr:colOff>521369</xdr:colOff>
      <xdr:row>4</xdr:row>
      <xdr:rowOff>171880</xdr:rowOff>
    </xdr:to>
    <xdr:sp macro="" textlink="">
      <xdr:nvSpPr>
        <xdr:cNvPr id="124" name="Rectangle: Rounded Corners 123">
          <a:extLst>
            <a:ext uri="{FF2B5EF4-FFF2-40B4-BE49-F238E27FC236}">
              <a16:creationId xmlns:a16="http://schemas.microsoft.com/office/drawing/2014/main" id="{97B59954-7693-44D5-A344-1D8D8C3C731B}"/>
            </a:ext>
          </a:extLst>
        </xdr:cNvPr>
        <xdr:cNvSpPr/>
      </xdr:nvSpPr>
      <xdr:spPr>
        <a:xfrm>
          <a:off x="4049395" y="103128"/>
          <a:ext cx="1937748" cy="779188"/>
        </a:xfrm>
        <a:prstGeom prst="roundRect">
          <a:avLst>
            <a:gd name="adj" fmla="val 8064"/>
          </a:avLst>
        </a:prstGeom>
        <a:solidFill>
          <a:srgbClr val="282828"/>
        </a:solidFill>
        <a:ln>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492723</xdr:colOff>
      <xdr:row>1</xdr:row>
      <xdr:rowOff>0</xdr:rowOff>
    </xdr:from>
    <xdr:to>
      <xdr:col>9</xdr:col>
      <xdr:colOff>395325</xdr:colOff>
      <xdr:row>4</xdr:row>
      <xdr:rowOff>114585</xdr:rowOff>
    </xdr:to>
    <mc:AlternateContent xmlns:mc="http://schemas.openxmlformats.org/markup-compatibility/2006" xmlns:a14="http://schemas.microsoft.com/office/drawing/2010/main">
      <mc:Choice Requires="a14">
        <xdr:graphicFrame macro="">
          <xdr:nvGraphicFramePr>
            <xdr:cNvPr id="122" name="Department 1">
              <a:extLst>
                <a:ext uri="{FF2B5EF4-FFF2-40B4-BE49-F238E27FC236}">
                  <a16:creationId xmlns:a16="http://schemas.microsoft.com/office/drawing/2014/main" id="{C2BB5E11-C888-4025-B580-423BAF42BDB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4136573" y="177609"/>
              <a:ext cx="1724526" cy="647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91669</xdr:colOff>
      <xdr:row>9</xdr:row>
      <xdr:rowOff>0</xdr:rowOff>
    </xdr:from>
    <xdr:to>
      <xdr:col>12</xdr:col>
      <xdr:colOff>170142</xdr:colOff>
      <xdr:row>9</xdr:row>
      <xdr:rowOff>80413</xdr:rowOff>
    </xdr:to>
    <xdr:sp macro="" textlink="">
      <xdr:nvSpPr>
        <xdr:cNvPr id="1026" name="Flowchart: Connector 1025">
          <a:extLst>
            <a:ext uri="{FF2B5EF4-FFF2-40B4-BE49-F238E27FC236}">
              <a16:creationId xmlns:a16="http://schemas.microsoft.com/office/drawing/2014/main" id="{EB2AA65A-0D7C-40DA-A3A7-9C91078EAB30}"/>
            </a:ext>
          </a:extLst>
        </xdr:cNvPr>
        <xdr:cNvSpPr/>
      </xdr:nvSpPr>
      <xdr:spPr>
        <a:xfrm flipH="1" flipV="1">
          <a:off x="7379368" y="1598481"/>
          <a:ext cx="78473" cy="80413"/>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171880</xdr:colOff>
      <xdr:row>10</xdr:row>
      <xdr:rowOff>0</xdr:rowOff>
    </xdr:from>
    <xdr:to>
      <xdr:col>16</xdr:col>
      <xdr:colOff>486992</xdr:colOff>
      <xdr:row>15</xdr:row>
      <xdr:rowOff>51564</xdr:rowOff>
    </xdr:to>
    <xdr:graphicFrame macro="">
      <xdr:nvGraphicFramePr>
        <xdr:cNvPr id="1027" name="Chart 1026">
          <a:extLst>
            <a:ext uri="{FF2B5EF4-FFF2-40B4-BE49-F238E27FC236}">
              <a16:creationId xmlns:a16="http://schemas.microsoft.com/office/drawing/2014/main" id="{5FDE2673-80A5-4B2B-9518-15137AFE2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ddamadugu Sriharika" refreshedDate="45798.581401388888" createdVersion="8" refreshedVersion="8" minRefreshableVersion="3" recordCount="51" xr:uid="{8F38728C-B61E-4143-976F-D4DFF340C43A}">
  <cacheSource type="worksheet">
    <worksheetSource ref="A1:U1048576" sheet="Data"/>
  </cacheSource>
  <cacheFields count="21">
    <cacheField name="Employee ID" numFmtId="0">
      <sharedItems containsString="0" containsBlank="1" containsNumber="1" containsInteger="1" minValue="1550" maxValue="9968"/>
    </cacheField>
    <cacheField name="Full Name" numFmtId="0">
      <sharedItems containsBlank="1"/>
    </cacheField>
    <cacheField name="Gender" numFmtId="0">
      <sharedItems containsBlank="1" count="3">
        <s v="Female"/>
        <s v="Male"/>
        <m/>
      </sharedItems>
    </cacheField>
    <cacheField name="Age" numFmtId="0">
      <sharedItems containsString="0" containsBlank="1" containsNumber="1" containsInteger="1" minValue="20" maxValue="60"/>
    </cacheField>
    <cacheField name="Age range" numFmtId="0">
      <sharedItems containsBlank="1" count="6">
        <s v="18-25"/>
        <s v="26-35"/>
        <s v="36-45"/>
        <s v="56 &lt;"/>
        <s v="46-55"/>
        <m/>
      </sharedItems>
    </cacheField>
    <cacheField name="Region" numFmtId="0">
      <sharedItems containsBlank="1" count="6">
        <s v="East"/>
        <s v="Central"/>
        <s v="West"/>
        <s v="South"/>
        <s v="North"/>
        <m/>
      </sharedItems>
    </cacheField>
    <cacheField name="Job Title" numFmtId="0">
      <sharedItems containsBlank="1" count="6">
        <s v="Manager"/>
        <s v="Designer"/>
        <s v="HR Specialist"/>
        <s v="Developer"/>
        <s v="Analyst"/>
        <m/>
      </sharedItems>
    </cacheField>
    <cacheField name="Department" numFmtId="0">
      <sharedItems containsBlank="1" count="6">
        <s v="Finance"/>
        <s v="HR"/>
        <s v="Marketing"/>
        <s v="Operations"/>
        <s v="IT"/>
        <m/>
      </sharedItems>
    </cacheField>
    <cacheField name="Manager/Supervisor" numFmtId="0">
      <sharedItems containsBlank="1"/>
    </cacheField>
    <cacheField name="Date of Hire" numFmtId="0">
      <sharedItems containsBlank="1"/>
    </cacheField>
    <cacheField name="Employment Status" numFmtId="0">
      <sharedItems containsBlank="1" count="4">
        <s v="Full-Time"/>
        <s v="Contract"/>
        <s v="Part-Time"/>
        <m/>
      </sharedItems>
    </cacheField>
    <cacheField name="Work Location" numFmtId="0">
      <sharedItems containsBlank="1" count="4">
        <s v="Head Office"/>
        <s v="Branch Office"/>
        <s v="Remote"/>
        <m/>
      </sharedItems>
    </cacheField>
    <cacheField name="Salary" numFmtId="0">
      <sharedItems containsString="0" containsBlank="1" containsNumber="1" containsInteger="1" minValue="30137" maxValue="98961"/>
    </cacheField>
    <cacheField name="Pay Grade" numFmtId="0">
      <sharedItems containsBlank="1"/>
    </cacheField>
    <cacheField name="Bonus/Allowances" numFmtId="0">
      <sharedItems containsString="0" containsBlank="1" containsNumber="1" containsInteger="1" minValue="1024" maxValue="9911"/>
    </cacheField>
    <cacheField name="Insurance Details" numFmtId="0">
      <sharedItems containsBlank="1"/>
    </cacheField>
    <cacheField name="Leave Taken" numFmtId="0">
      <sharedItems containsString="0" containsBlank="1" containsNumber="1" containsInteger="1" minValue="0" maxValue="20"/>
    </cacheField>
    <cacheField name="Performance Rating" numFmtId="0">
      <sharedItems containsString="0" containsBlank="1" containsNumber="1" containsInteger="1" minValue="1" maxValue="5"/>
    </cacheField>
    <cacheField name="Training Programs Attended" numFmtId="0">
      <sharedItems containsBlank="1"/>
    </cacheField>
    <cacheField name="Skills" numFmtId="0">
      <sharedItems containsBlank="1" count="6">
        <s v="Design"/>
        <s v="Management"/>
        <s v="Python"/>
        <s v="Communication"/>
        <s v="Excel"/>
        <m/>
      </sharedItems>
    </cacheField>
    <cacheField name="Certifications" numFmtId="0">
      <sharedItems containsBlank="1"/>
    </cacheField>
  </cacheFields>
  <extLst>
    <ext xmlns:x14="http://schemas.microsoft.com/office/spreadsheetml/2009/9/main" uri="{725AE2AE-9491-48be-B2B4-4EB974FC3084}">
      <x14:pivotCacheDefinition pivotCacheId="3145625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4294"/>
    <s v="Lori Nguyen"/>
    <x v="0"/>
    <n v="25"/>
    <x v="0"/>
    <x v="0"/>
    <x v="0"/>
    <x v="0"/>
    <s v="Luis Reynolds"/>
    <s v="2019-03-15"/>
    <x v="0"/>
    <x v="0"/>
    <n v="53700"/>
    <s v="C"/>
    <n v="1463"/>
    <s v="Health"/>
    <n v="1"/>
    <n v="1"/>
    <s v="Leadership Training"/>
    <x v="0"/>
    <s v="Certified Professional"/>
  </r>
  <r>
    <n v="9116"/>
    <s v="Gary Garcia"/>
    <x v="1"/>
    <n v="27"/>
    <x v="1"/>
    <x v="1"/>
    <x v="1"/>
    <x v="1"/>
    <s v="Ashley Simmons MD"/>
    <s v="2022-12-20"/>
    <x v="0"/>
    <x v="1"/>
    <n v="91091"/>
    <s v="B"/>
    <n v="1024"/>
    <s v="None"/>
    <n v="19"/>
    <n v="4"/>
    <s v="Excel Workshop"/>
    <x v="0"/>
    <s v="Certified Professional"/>
  </r>
  <r>
    <n v="5120"/>
    <s v="Jeremy Nguyen"/>
    <x v="1"/>
    <n v="34"/>
    <x v="1"/>
    <x v="2"/>
    <x v="2"/>
    <x v="2"/>
    <s v="Cassandra Duncan"/>
    <s v="2022-08-10"/>
    <x v="0"/>
    <x v="2"/>
    <n v="57538"/>
    <s v="D"/>
    <n v="1674"/>
    <s v="None"/>
    <n v="8"/>
    <n v="1"/>
    <s v="None"/>
    <x v="1"/>
    <s v="Advanced Training"/>
  </r>
  <r>
    <n v="8071"/>
    <s v="Kimberly Jones"/>
    <x v="0"/>
    <n v="41"/>
    <x v="2"/>
    <x v="2"/>
    <x v="0"/>
    <x v="3"/>
    <s v="Janet Harris"/>
    <s v="2024-09-03"/>
    <x v="1"/>
    <x v="0"/>
    <n v="62993"/>
    <s v="A"/>
    <n v="2695"/>
    <s v="Health + Dental"/>
    <n v="0"/>
    <n v="2"/>
    <s v="None"/>
    <x v="2"/>
    <s v="None"/>
  </r>
  <r>
    <n v="9351"/>
    <s v="Anthony Gates"/>
    <x v="1"/>
    <n v="56"/>
    <x v="3"/>
    <x v="0"/>
    <x v="0"/>
    <x v="2"/>
    <s v="Mr. Frank Clay"/>
    <s v="2019-03-14"/>
    <x v="1"/>
    <x v="1"/>
    <n v="45773"/>
    <s v="A"/>
    <n v="8776"/>
    <s v="Health"/>
    <n v="16"/>
    <n v="4"/>
    <s v="Leadership Training"/>
    <x v="2"/>
    <s v="None"/>
  </r>
  <r>
    <n v="2873"/>
    <s v="Courtney Foster"/>
    <x v="0"/>
    <n v="28"/>
    <x v="1"/>
    <x v="2"/>
    <x v="3"/>
    <x v="2"/>
    <s v="Dorothy Price"/>
    <s v="2017-01-23"/>
    <x v="0"/>
    <x v="1"/>
    <n v="96249"/>
    <s v="C"/>
    <n v="4826"/>
    <s v="Health + Dental"/>
    <n v="7"/>
    <n v="3"/>
    <s v="Leadership Training"/>
    <x v="3"/>
    <s v="Certified Professional"/>
  </r>
  <r>
    <n v="3540"/>
    <s v="Catherine Hall"/>
    <x v="0"/>
    <n v="20"/>
    <x v="0"/>
    <x v="1"/>
    <x v="2"/>
    <x v="2"/>
    <s v="Michele Sexton"/>
    <s v="2024-08-17"/>
    <x v="0"/>
    <x v="2"/>
    <n v="61596"/>
    <s v="C"/>
    <n v="8818"/>
    <s v="Health + Dental"/>
    <n v="4"/>
    <n v="2"/>
    <s v="Leadership Training"/>
    <x v="1"/>
    <s v="None"/>
  </r>
  <r>
    <n v="3653"/>
    <s v="Deanna Ball"/>
    <x v="0"/>
    <n v="58"/>
    <x v="3"/>
    <x v="3"/>
    <x v="1"/>
    <x v="4"/>
    <s v="Richard Schmidt"/>
    <s v="2014-12-09"/>
    <x v="0"/>
    <x v="2"/>
    <n v="97869"/>
    <s v="A"/>
    <n v="1966"/>
    <s v="Health"/>
    <n v="10"/>
    <n v="1"/>
    <s v="Leadership Training"/>
    <x v="0"/>
    <s v="Certified Professional"/>
  </r>
  <r>
    <n v="5587"/>
    <s v="Candace Nelson"/>
    <x v="0"/>
    <n v="44"/>
    <x v="2"/>
    <x v="3"/>
    <x v="2"/>
    <x v="2"/>
    <s v="Teresa Pearson"/>
    <s v="2021-06-28"/>
    <x v="0"/>
    <x v="0"/>
    <n v="81235"/>
    <s v="A"/>
    <n v="6553"/>
    <s v="None"/>
    <n v="16"/>
    <n v="2"/>
    <s v="None"/>
    <x v="1"/>
    <s v="Certified Professional"/>
  </r>
  <r>
    <n v="9554"/>
    <s v="Mandy Davis"/>
    <x v="0"/>
    <n v="29"/>
    <x v="1"/>
    <x v="1"/>
    <x v="2"/>
    <x v="3"/>
    <s v="Laura Hart"/>
    <s v="2018-05-20"/>
    <x v="0"/>
    <x v="1"/>
    <n v="87852"/>
    <s v="A"/>
    <n v="4980"/>
    <s v="Health + Dental"/>
    <n v="19"/>
    <n v="3"/>
    <s v="None"/>
    <x v="2"/>
    <s v="Certified Professional"/>
  </r>
  <r>
    <n v="6213"/>
    <s v="Matthew Powell"/>
    <x v="1"/>
    <n v="23"/>
    <x v="0"/>
    <x v="3"/>
    <x v="0"/>
    <x v="2"/>
    <s v="Andrea May"/>
    <s v="2017-02-13"/>
    <x v="1"/>
    <x v="1"/>
    <n v="59359"/>
    <s v="A"/>
    <n v="9449"/>
    <s v="Health + Dental"/>
    <n v="20"/>
    <n v="3"/>
    <s v="None"/>
    <x v="1"/>
    <s v="None"/>
  </r>
  <r>
    <n v="9105"/>
    <s v="Bruce Nelson"/>
    <x v="1"/>
    <n v="30"/>
    <x v="1"/>
    <x v="0"/>
    <x v="1"/>
    <x v="0"/>
    <s v="Casey Martin"/>
    <s v="2024-05-05"/>
    <x v="1"/>
    <x v="2"/>
    <n v="81225"/>
    <s v="D"/>
    <n v="6202"/>
    <s v="Health + Dental"/>
    <n v="2"/>
    <n v="2"/>
    <s v="Excel Workshop"/>
    <x v="4"/>
    <s v="Certified Professional"/>
  </r>
  <r>
    <n v="9508"/>
    <s v="Dawn Cole"/>
    <x v="0"/>
    <n v="49"/>
    <x v="4"/>
    <x v="1"/>
    <x v="0"/>
    <x v="0"/>
    <s v="Amber Allen"/>
    <s v="2022-04-19"/>
    <x v="1"/>
    <x v="0"/>
    <n v="32788"/>
    <s v="D"/>
    <n v="4396"/>
    <s v="Health"/>
    <n v="13"/>
    <n v="5"/>
    <s v="None"/>
    <x v="3"/>
    <s v="Advanced Training"/>
  </r>
  <r>
    <n v="2436"/>
    <s v="Tanner Morse"/>
    <x v="1"/>
    <n v="60"/>
    <x v="3"/>
    <x v="4"/>
    <x v="0"/>
    <x v="3"/>
    <s v="Adam Johnson"/>
    <s v="2015-11-16"/>
    <x v="1"/>
    <x v="2"/>
    <n v="70452"/>
    <s v="D"/>
    <n v="9911"/>
    <s v="None"/>
    <n v="2"/>
    <n v="1"/>
    <s v="None"/>
    <x v="3"/>
    <s v="Certified Professional"/>
  </r>
  <r>
    <n v="4441"/>
    <s v="Jose Griffin"/>
    <x v="1"/>
    <n v="46"/>
    <x v="4"/>
    <x v="1"/>
    <x v="3"/>
    <x v="0"/>
    <s v="Nicole Dominguez"/>
    <s v="2023-09-09"/>
    <x v="0"/>
    <x v="1"/>
    <n v="33045"/>
    <s v="B"/>
    <n v="1456"/>
    <s v="None"/>
    <n v="16"/>
    <n v="3"/>
    <s v="Excel Workshop"/>
    <x v="3"/>
    <s v="None"/>
  </r>
  <r>
    <n v="5827"/>
    <s v="Daniel Hawkins"/>
    <x v="1"/>
    <n v="57"/>
    <x v="3"/>
    <x v="2"/>
    <x v="3"/>
    <x v="1"/>
    <s v="Andrew Best"/>
    <s v="2017-12-12"/>
    <x v="2"/>
    <x v="2"/>
    <n v="96429"/>
    <s v="C"/>
    <n v="4740"/>
    <s v="None"/>
    <n v="8"/>
    <n v="1"/>
    <s v="Excel Workshop"/>
    <x v="2"/>
    <s v="None"/>
  </r>
  <r>
    <n v="5184"/>
    <s v="Elaine Mcclain"/>
    <x v="0"/>
    <n v="24"/>
    <x v="0"/>
    <x v="1"/>
    <x v="2"/>
    <x v="2"/>
    <s v="Gabrielle Rodriguez"/>
    <s v="2017-03-10"/>
    <x v="2"/>
    <x v="2"/>
    <n v="33183"/>
    <s v="A"/>
    <n v="8114"/>
    <s v="None"/>
    <n v="4"/>
    <n v="2"/>
    <s v="Excel Workshop"/>
    <x v="4"/>
    <s v="Advanced Training"/>
  </r>
  <r>
    <n v="5874"/>
    <s v="Kimberly Jones"/>
    <x v="0"/>
    <n v="35"/>
    <x v="1"/>
    <x v="4"/>
    <x v="3"/>
    <x v="0"/>
    <s v="Allison Harvey"/>
    <s v="2019-03-04"/>
    <x v="2"/>
    <x v="0"/>
    <n v="75065"/>
    <s v="C"/>
    <n v="7123"/>
    <s v="None"/>
    <n v="20"/>
    <n v="2"/>
    <s v="None"/>
    <x v="0"/>
    <s v="Advanced Training"/>
  </r>
  <r>
    <n v="9834"/>
    <s v="Thomas Kramer"/>
    <x v="1"/>
    <n v="41"/>
    <x v="2"/>
    <x v="1"/>
    <x v="1"/>
    <x v="4"/>
    <s v="Tristan Mejia"/>
    <s v="2022-11-20"/>
    <x v="0"/>
    <x v="2"/>
    <n v="32877"/>
    <s v="C"/>
    <n v="6432"/>
    <s v="Health"/>
    <n v="11"/>
    <n v="1"/>
    <s v="None"/>
    <x v="0"/>
    <s v="None"/>
  </r>
  <r>
    <n v="5096"/>
    <s v="Kevin Whitaker"/>
    <x v="1"/>
    <n v="36"/>
    <x v="2"/>
    <x v="1"/>
    <x v="4"/>
    <x v="3"/>
    <s v="Mary Welch"/>
    <s v="2021-03-02"/>
    <x v="0"/>
    <x v="1"/>
    <n v="46811"/>
    <s v="D"/>
    <n v="1567"/>
    <s v="None"/>
    <n v="7"/>
    <n v="3"/>
    <s v="Excel Workshop"/>
    <x v="0"/>
    <s v="Advanced Training"/>
  </r>
  <r>
    <n v="2263"/>
    <s v="Dustin Carter"/>
    <x v="1"/>
    <n v="31"/>
    <x v="1"/>
    <x v="3"/>
    <x v="2"/>
    <x v="1"/>
    <s v="Douglas Miles"/>
    <s v="2021-08-01"/>
    <x v="1"/>
    <x v="1"/>
    <n v="87538"/>
    <s v="C"/>
    <n v="3588"/>
    <s v="Health + Dental"/>
    <n v="11"/>
    <n v="5"/>
    <s v="Excel Workshop"/>
    <x v="2"/>
    <s v="None"/>
  </r>
  <r>
    <n v="6505"/>
    <s v="Nicole Williamson"/>
    <x v="0"/>
    <n v="28"/>
    <x v="1"/>
    <x v="0"/>
    <x v="1"/>
    <x v="4"/>
    <s v="Jessica Fleming"/>
    <s v="2015-08-14"/>
    <x v="0"/>
    <x v="1"/>
    <n v="73002"/>
    <s v="C"/>
    <n v="6296"/>
    <s v="Health"/>
    <n v="2"/>
    <n v="5"/>
    <s v="Excel Workshop"/>
    <x v="1"/>
    <s v="Certified Professional"/>
  </r>
  <r>
    <n v="8626"/>
    <s v="Matthew Knight"/>
    <x v="1"/>
    <n v="37"/>
    <x v="2"/>
    <x v="3"/>
    <x v="1"/>
    <x v="3"/>
    <s v="Christine Lee"/>
    <s v="2015-10-21"/>
    <x v="2"/>
    <x v="2"/>
    <n v="41653"/>
    <s v="D"/>
    <n v="9236"/>
    <s v="None"/>
    <n v="13"/>
    <n v="1"/>
    <s v="Excel Workshop"/>
    <x v="0"/>
    <s v="None"/>
  </r>
  <r>
    <n v="5979"/>
    <s v="Donna Jones"/>
    <x v="0"/>
    <n v="31"/>
    <x v="1"/>
    <x v="0"/>
    <x v="0"/>
    <x v="2"/>
    <s v="Mario Smith DVM"/>
    <s v="2015-03-14"/>
    <x v="1"/>
    <x v="1"/>
    <n v="67582"/>
    <s v="A"/>
    <n v="1375"/>
    <s v="Health"/>
    <n v="20"/>
    <n v="3"/>
    <s v="Excel Workshop"/>
    <x v="1"/>
    <s v="None"/>
  </r>
  <r>
    <n v="3104"/>
    <s v="Carolyn Bullock"/>
    <x v="0"/>
    <n v="23"/>
    <x v="0"/>
    <x v="3"/>
    <x v="1"/>
    <x v="1"/>
    <s v="Joseph Francis"/>
    <s v="2024-05-22"/>
    <x v="2"/>
    <x v="1"/>
    <n v="37351"/>
    <s v="D"/>
    <n v="7858"/>
    <s v="Health + Dental"/>
    <n v="18"/>
    <n v="2"/>
    <s v="Leadership Training"/>
    <x v="1"/>
    <s v="Advanced Training"/>
  </r>
  <r>
    <n v="8967"/>
    <s v="Wendy Gomez"/>
    <x v="0"/>
    <n v="48"/>
    <x v="4"/>
    <x v="4"/>
    <x v="2"/>
    <x v="0"/>
    <s v="Sarah Young"/>
    <s v="2017-03-19"/>
    <x v="0"/>
    <x v="1"/>
    <n v="36721"/>
    <s v="B"/>
    <n v="8820"/>
    <s v="Health + Dental"/>
    <n v="0"/>
    <n v="2"/>
    <s v="Excel Workshop"/>
    <x v="1"/>
    <s v="Certified Professional"/>
  </r>
  <r>
    <n v="5087"/>
    <s v="Michael Thomas"/>
    <x v="1"/>
    <n v="28"/>
    <x v="1"/>
    <x v="2"/>
    <x v="4"/>
    <x v="0"/>
    <s v="Aaron Hart"/>
    <s v="2021-09-15"/>
    <x v="1"/>
    <x v="2"/>
    <n v="46326"/>
    <s v="B"/>
    <n v="9189"/>
    <s v="Health + Dental"/>
    <n v="8"/>
    <n v="4"/>
    <s v="Leadership Training"/>
    <x v="3"/>
    <s v="Advanced Training"/>
  </r>
  <r>
    <n v="3358"/>
    <s v="Kevin Bell"/>
    <x v="1"/>
    <n v="30"/>
    <x v="1"/>
    <x v="1"/>
    <x v="3"/>
    <x v="1"/>
    <s v="Brian Boyd"/>
    <s v="2022-05-09"/>
    <x v="0"/>
    <x v="0"/>
    <n v="59007"/>
    <s v="C"/>
    <n v="3380"/>
    <s v="Health"/>
    <n v="17"/>
    <n v="3"/>
    <s v="None"/>
    <x v="4"/>
    <s v="Certified Professional"/>
  </r>
  <r>
    <n v="8256"/>
    <s v="Richard Landry"/>
    <x v="1"/>
    <n v="46"/>
    <x v="4"/>
    <x v="3"/>
    <x v="0"/>
    <x v="3"/>
    <s v="Steven Krueger"/>
    <s v="2017-06-22"/>
    <x v="0"/>
    <x v="1"/>
    <n v="52020"/>
    <s v="B"/>
    <n v="9585"/>
    <s v="Health + Dental"/>
    <n v="0"/>
    <n v="4"/>
    <s v="Excel Workshop"/>
    <x v="4"/>
    <s v="None"/>
  </r>
  <r>
    <n v="5763"/>
    <s v="George Hurley"/>
    <x v="1"/>
    <n v="44"/>
    <x v="2"/>
    <x v="1"/>
    <x v="2"/>
    <x v="1"/>
    <s v="Debra Williams"/>
    <s v="2020-11-28"/>
    <x v="2"/>
    <x v="1"/>
    <n v="98961"/>
    <s v="D"/>
    <n v="2688"/>
    <s v="Health"/>
    <n v="2"/>
    <n v="5"/>
    <s v="Excel Workshop"/>
    <x v="4"/>
    <s v="Certified Professional"/>
  </r>
  <r>
    <n v="6838"/>
    <s v="Mark Lopez"/>
    <x v="1"/>
    <n v="45"/>
    <x v="2"/>
    <x v="2"/>
    <x v="3"/>
    <x v="2"/>
    <s v="Karen Mitchell"/>
    <s v="2015-08-30"/>
    <x v="2"/>
    <x v="1"/>
    <n v="81943"/>
    <s v="C"/>
    <n v="2255"/>
    <s v="Health"/>
    <n v="18"/>
    <n v="2"/>
    <s v="None"/>
    <x v="2"/>
    <s v="Certified Professional"/>
  </r>
  <r>
    <n v="9544"/>
    <s v="Robert Williams"/>
    <x v="1"/>
    <n v="52"/>
    <x v="4"/>
    <x v="4"/>
    <x v="2"/>
    <x v="1"/>
    <s v="Joseph Sanders"/>
    <s v="2018-10-27"/>
    <x v="2"/>
    <x v="1"/>
    <n v="47627"/>
    <s v="C"/>
    <n v="1221"/>
    <s v="None"/>
    <n v="4"/>
    <n v="3"/>
    <s v="None"/>
    <x v="1"/>
    <s v="None"/>
  </r>
  <r>
    <n v="8012"/>
    <s v="Mary Schmidt"/>
    <x v="0"/>
    <n v="52"/>
    <x v="4"/>
    <x v="0"/>
    <x v="0"/>
    <x v="4"/>
    <s v="Shelly George"/>
    <s v="2018-08-26"/>
    <x v="2"/>
    <x v="1"/>
    <n v="56162"/>
    <s v="D"/>
    <n v="6560"/>
    <s v="Health + Dental"/>
    <n v="9"/>
    <n v="4"/>
    <s v="Excel Workshop"/>
    <x v="3"/>
    <s v="None"/>
  </r>
  <r>
    <n v="9374"/>
    <s v="Mary Martinez"/>
    <x v="0"/>
    <n v="42"/>
    <x v="2"/>
    <x v="1"/>
    <x v="2"/>
    <x v="2"/>
    <s v="Nicole Houston"/>
    <s v="2023-07-24"/>
    <x v="1"/>
    <x v="2"/>
    <n v="95734"/>
    <s v="C"/>
    <n v="4854"/>
    <s v="Health"/>
    <n v="13"/>
    <n v="2"/>
    <s v="Leadership Training"/>
    <x v="0"/>
    <s v="Certified Professional"/>
  </r>
  <r>
    <n v="3487"/>
    <s v="Paul Hall"/>
    <x v="1"/>
    <n v="58"/>
    <x v="3"/>
    <x v="1"/>
    <x v="1"/>
    <x v="3"/>
    <s v="Kristin Shaffer"/>
    <s v="2018-07-09"/>
    <x v="1"/>
    <x v="2"/>
    <n v="74789"/>
    <s v="C"/>
    <n v="8101"/>
    <s v="Health + Dental"/>
    <n v="14"/>
    <n v="5"/>
    <s v="Excel Workshop"/>
    <x v="2"/>
    <s v="None"/>
  </r>
  <r>
    <n v="8445"/>
    <s v="Samantha Foster"/>
    <x v="0"/>
    <n v="24"/>
    <x v="0"/>
    <x v="4"/>
    <x v="0"/>
    <x v="3"/>
    <s v="Joel Aguilar"/>
    <s v="2016-12-21"/>
    <x v="0"/>
    <x v="2"/>
    <n v="30137"/>
    <s v="B"/>
    <n v="4031"/>
    <s v="None"/>
    <n v="5"/>
    <n v="3"/>
    <s v="None"/>
    <x v="1"/>
    <s v="Certified Professional"/>
  </r>
  <r>
    <n v="1550"/>
    <s v="Timothy Aguilar"/>
    <x v="1"/>
    <n v="21"/>
    <x v="0"/>
    <x v="1"/>
    <x v="0"/>
    <x v="0"/>
    <s v="Michael Wade"/>
    <s v="2019-06-27"/>
    <x v="0"/>
    <x v="2"/>
    <n v="95510"/>
    <s v="C"/>
    <n v="6811"/>
    <s v="Health"/>
    <n v="18"/>
    <n v="4"/>
    <s v="Excel Workshop"/>
    <x v="4"/>
    <s v="Certified Professional"/>
  </r>
  <r>
    <n v="9968"/>
    <s v="Charles Andrews"/>
    <x v="1"/>
    <n v="58"/>
    <x v="3"/>
    <x v="1"/>
    <x v="3"/>
    <x v="0"/>
    <s v="Jessica Walsh"/>
    <s v="2021-08-27"/>
    <x v="1"/>
    <x v="0"/>
    <n v="80325"/>
    <s v="B"/>
    <n v="6230"/>
    <s v="Health"/>
    <n v="5"/>
    <n v="4"/>
    <s v="None"/>
    <x v="2"/>
    <s v="Advanced Training"/>
  </r>
  <r>
    <n v="8029"/>
    <s v="Veronica Nelson"/>
    <x v="0"/>
    <n v="57"/>
    <x v="3"/>
    <x v="3"/>
    <x v="4"/>
    <x v="4"/>
    <s v="Kelly Mack"/>
    <s v="2017-05-28"/>
    <x v="2"/>
    <x v="1"/>
    <n v="34109"/>
    <s v="B"/>
    <n v="9232"/>
    <s v="Health"/>
    <n v="13"/>
    <n v="3"/>
    <s v="Leadership Training"/>
    <x v="0"/>
    <s v="Certified Professional"/>
  </r>
  <r>
    <n v="8847"/>
    <s v="Chris Sanchez"/>
    <x v="1"/>
    <n v="41"/>
    <x v="2"/>
    <x v="3"/>
    <x v="3"/>
    <x v="0"/>
    <s v="John Conley"/>
    <s v="2022-01-30"/>
    <x v="2"/>
    <x v="2"/>
    <n v="73330"/>
    <s v="C"/>
    <n v="2276"/>
    <s v="Health + Dental"/>
    <n v="5"/>
    <n v="1"/>
    <s v="None"/>
    <x v="1"/>
    <s v="Advanced Training"/>
  </r>
  <r>
    <n v="1955"/>
    <s v="Cassie Galvan"/>
    <x v="0"/>
    <n v="58"/>
    <x v="3"/>
    <x v="2"/>
    <x v="2"/>
    <x v="1"/>
    <s v="Aaron Baker"/>
    <s v="2017-04-20"/>
    <x v="1"/>
    <x v="2"/>
    <n v="46567"/>
    <s v="A"/>
    <n v="2825"/>
    <s v="Health"/>
    <n v="15"/>
    <n v="3"/>
    <s v="None"/>
    <x v="4"/>
    <s v="Advanced Training"/>
  </r>
  <r>
    <n v="4522"/>
    <s v="Jessica Jones"/>
    <x v="0"/>
    <n v="36"/>
    <x v="2"/>
    <x v="0"/>
    <x v="4"/>
    <x v="0"/>
    <s v="Christopher Bass"/>
    <s v="2019-07-22"/>
    <x v="1"/>
    <x v="1"/>
    <n v="39795"/>
    <s v="A"/>
    <n v="1670"/>
    <s v="None"/>
    <n v="0"/>
    <n v="2"/>
    <s v="Excel Workshop"/>
    <x v="3"/>
    <s v="None"/>
  </r>
  <r>
    <n v="3078"/>
    <s v="Emily Walker"/>
    <x v="0"/>
    <n v="21"/>
    <x v="0"/>
    <x v="0"/>
    <x v="0"/>
    <x v="4"/>
    <s v="Sean Tucker PhD"/>
    <s v="2018-11-29"/>
    <x v="1"/>
    <x v="2"/>
    <n v="59506"/>
    <s v="A"/>
    <n v="4428"/>
    <s v="Health + Dental"/>
    <n v="0"/>
    <n v="1"/>
    <s v="None"/>
    <x v="3"/>
    <s v="Certified Professional"/>
  </r>
  <r>
    <n v="6357"/>
    <s v="Vickie Lewis"/>
    <x v="0"/>
    <n v="46"/>
    <x v="4"/>
    <x v="2"/>
    <x v="1"/>
    <x v="4"/>
    <s v="Jacob Scott"/>
    <s v="2022-11-14"/>
    <x v="1"/>
    <x v="2"/>
    <n v="49058"/>
    <s v="B"/>
    <n v="4396"/>
    <s v="None"/>
    <n v="5"/>
    <n v="1"/>
    <s v="None"/>
    <x v="3"/>
    <s v="None"/>
  </r>
  <r>
    <n v="7951"/>
    <s v="Alexis Clark"/>
    <x v="0"/>
    <n v="36"/>
    <x v="2"/>
    <x v="3"/>
    <x v="2"/>
    <x v="4"/>
    <s v="Joel Park"/>
    <s v="2016-02-23"/>
    <x v="1"/>
    <x v="0"/>
    <n v="98612"/>
    <s v="A"/>
    <n v="1168"/>
    <s v="None"/>
    <n v="9"/>
    <n v="2"/>
    <s v="Excel Workshop"/>
    <x v="0"/>
    <s v="Certified Professional"/>
  </r>
  <r>
    <n v="9228"/>
    <s v="Robert Davis"/>
    <x v="1"/>
    <n v="41"/>
    <x v="2"/>
    <x v="4"/>
    <x v="3"/>
    <x v="1"/>
    <s v="Russell Marshall"/>
    <s v="2018-05-18"/>
    <x v="2"/>
    <x v="1"/>
    <n v="38201"/>
    <s v="A"/>
    <n v="7111"/>
    <s v="Health"/>
    <n v="8"/>
    <n v="4"/>
    <s v="Leadership Training"/>
    <x v="3"/>
    <s v="None"/>
  </r>
  <r>
    <n v="8988"/>
    <s v="Daniel Brown MD"/>
    <x v="1"/>
    <n v="25"/>
    <x v="0"/>
    <x v="0"/>
    <x v="2"/>
    <x v="2"/>
    <s v="James Holden"/>
    <s v="2024-03-09"/>
    <x v="2"/>
    <x v="1"/>
    <n v="92919"/>
    <s v="D"/>
    <n v="9497"/>
    <s v="Health"/>
    <n v="7"/>
    <n v="2"/>
    <s v="None"/>
    <x v="3"/>
    <s v="Advanced Training"/>
  </r>
  <r>
    <n v="1952"/>
    <s v="Anna Payne"/>
    <x v="0"/>
    <n v="29"/>
    <x v="1"/>
    <x v="4"/>
    <x v="0"/>
    <x v="1"/>
    <s v="Thomas Murphy"/>
    <s v="2024-03-27"/>
    <x v="0"/>
    <x v="2"/>
    <n v="45188"/>
    <s v="A"/>
    <n v="9591"/>
    <s v="Health + Dental"/>
    <n v="18"/>
    <n v="3"/>
    <s v="Leadership Training"/>
    <x v="3"/>
    <s v="None"/>
  </r>
  <r>
    <n v="5760"/>
    <s v="Rhonda Pena"/>
    <x v="0"/>
    <n v="59"/>
    <x v="3"/>
    <x v="2"/>
    <x v="1"/>
    <x v="0"/>
    <s v="Mark Abbott"/>
    <s v="2019-12-23"/>
    <x v="0"/>
    <x v="1"/>
    <n v="34927"/>
    <s v="D"/>
    <n v="6996"/>
    <s v="Health + Dental"/>
    <n v="16"/>
    <n v="1"/>
    <s v="Excel Workshop"/>
    <x v="0"/>
    <s v="Certified Professional"/>
  </r>
  <r>
    <n v="5742"/>
    <s v="Nicole Gonzalez"/>
    <x v="0"/>
    <n v="27"/>
    <x v="1"/>
    <x v="0"/>
    <x v="2"/>
    <x v="3"/>
    <s v="Robin Lynch"/>
    <s v="2016-08-25"/>
    <x v="0"/>
    <x v="1"/>
    <n v="33183"/>
    <s v="A"/>
    <n v="1659"/>
    <s v="None"/>
    <n v="11"/>
    <n v="1"/>
    <s v="Leadership Training"/>
    <x v="2"/>
    <s v="None"/>
  </r>
  <r>
    <m/>
    <m/>
    <x v="2"/>
    <m/>
    <x v="5"/>
    <x v="5"/>
    <x v="5"/>
    <x v="5"/>
    <m/>
    <m/>
    <x v="3"/>
    <x v="3"/>
    <m/>
    <m/>
    <m/>
    <m/>
    <m/>
    <m/>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81A90A-45D5-411A-864E-0A0067189BC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M3:AN9" firstHeaderRow="1" firstDataRow="1" firstDataCol="1"/>
  <pivotFields count="21">
    <pivotField showAll="0"/>
    <pivotField showAll="0"/>
    <pivotField showAll="0"/>
    <pivotField showAll="0"/>
    <pivotField showAll="0"/>
    <pivotField showAll="0"/>
    <pivotField showAll="0"/>
    <pivotField axis="axisRow" showAll="0">
      <items count="7">
        <item x="0"/>
        <item x="1"/>
        <item x="4"/>
        <item x="2"/>
        <item x="3"/>
        <item h="1"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7"/>
  </rowFields>
  <rowItems count="6">
    <i>
      <x/>
    </i>
    <i>
      <x v="1"/>
    </i>
    <i>
      <x v="2"/>
    </i>
    <i>
      <x v="3"/>
    </i>
    <i>
      <x v="4"/>
    </i>
    <i t="grand">
      <x/>
    </i>
  </rowItems>
  <colItems count="1">
    <i/>
  </colItems>
  <dataFields count="1">
    <dataField name="Average of Performance Rating" fld="17" subtotal="average"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E7346C-93DA-49AF-9EA3-76422B23054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D4:AE10" firstHeaderRow="1" firstDataRow="1" firstDataCol="1"/>
  <pivotFields count="21">
    <pivotField showAll="0"/>
    <pivotField dataField="1" showAll="0"/>
    <pivotField showAll="0"/>
    <pivotField showAll="0"/>
    <pivotField showAll="0"/>
    <pivotField axis="axisRow" showAll="0">
      <items count="7">
        <item x="1"/>
        <item x="0"/>
        <item x="4"/>
        <item x="3"/>
        <item x="2"/>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57C589-50DB-4C20-982A-DD46F7A0276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H4:J11" firstHeaderRow="1" firstDataRow="2" firstDataCol="1"/>
  <pivotFields count="21">
    <pivotField showAll="0"/>
    <pivotField dataField="1" showAll="0"/>
    <pivotField axis="axisCol" showAll="0">
      <items count="4">
        <item x="0"/>
        <item h="1" x="1"/>
        <item h="1" x="2"/>
        <item t="default"/>
      </items>
    </pivotField>
    <pivotField showAll="0"/>
    <pivotField axis="axisRow" showAll="0">
      <items count="7">
        <item x="0"/>
        <item x="1"/>
        <item x="2"/>
        <item x="4"/>
        <item x="3"/>
        <item h="1" x="5"/>
        <item t="default"/>
      </items>
    </pivotField>
    <pivotField showAll="0"/>
    <pivotField showAll="0"/>
    <pivotField showAll="0">
      <items count="7">
        <item x="0"/>
        <item h="1" x="1"/>
        <item x="4"/>
        <item x="2"/>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2">
    <i>
      <x/>
    </i>
    <i t="grand">
      <x/>
    </i>
  </colItems>
  <dataFields count="1">
    <dataField name="Count of Full Name" fld="1" subtotal="count" baseField="0" baseItem="0"/>
  </dataFields>
  <chartFormats count="8">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11" format="4"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2">
          <reference field="4294967294" count="1" selected="0">
            <x v="0"/>
          </reference>
          <reference field="2" count="1" selected="0">
            <x v="2"/>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11" format="7"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5074EF-B4A1-459F-B0AF-3D4DD35C581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D34" firstHeaderRow="0" firstDataRow="1" firstDataCol="1"/>
  <pivotFields count="21">
    <pivotField showAll="0"/>
    <pivotField showAll="0"/>
    <pivotField showAll="0"/>
    <pivotField showAll="0"/>
    <pivotField showAll="0"/>
    <pivotField showAll="0"/>
    <pivotField axis="axisRow" showAll="0">
      <items count="7">
        <item x="4"/>
        <item x="1"/>
        <item x="3"/>
        <item x="2"/>
        <item x="0"/>
        <item h="1" x="5"/>
        <item t="default"/>
      </items>
    </pivotField>
    <pivotField showAll="0"/>
    <pivotField showAll="0"/>
    <pivotField showAll="0"/>
    <pivotField showAll="0"/>
    <pivotField showAll="0"/>
    <pivotField dataField="1"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Sum of Salary" fld="12" baseField="0" baseItem="0" numFmtId="164"/>
    <dataField name="Sum of Leave Taken" fld="16" baseField="0" baseItem="0"/>
  </dataFields>
  <formats count="2">
    <format dxfId="1">
      <pivotArea collapsedLevelsAreSubtotals="1" fieldPosition="0">
        <references count="1">
          <reference field="6" count="0"/>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7B9AE7-4882-4A05-9469-ECFC735BDB1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G10" firstHeaderRow="0" firstDataRow="1" firstDataCol="1"/>
  <pivotFields count="21">
    <pivotField showAll="0"/>
    <pivotField showAll="0"/>
    <pivotField showAll="0"/>
    <pivotField showAll="0"/>
    <pivotField showAll="0"/>
    <pivotField showAll="0"/>
    <pivotField axis="axisRow" showAll="0">
      <items count="7">
        <item x="4"/>
        <item x="1"/>
        <item x="3"/>
        <item x="2"/>
        <item x="0"/>
        <item h="1" x="5"/>
        <item t="default"/>
      </items>
    </pivotField>
    <pivotField showAll="0"/>
    <pivotField showAll="0"/>
    <pivotField showAll="0"/>
    <pivotField showAll="0"/>
    <pivotField showAll="0"/>
    <pivotField dataField="1"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Sum of Salary" fld="12" baseField="0" baseItem="0" numFmtId="164"/>
    <dataField name="Sum of Leave Taken" fld="16" baseField="0" baseItem="0"/>
  </dataFields>
  <formats count="2">
    <format dxfId="3">
      <pivotArea collapsedLevelsAreSubtotals="1" fieldPosition="0">
        <references count="1">
          <reference field="6" count="0"/>
        </references>
      </pivotArea>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9FD49B-752F-413F-9E0B-9741838E4F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6" firstHeaderRow="1" firstDataRow="1" firstDataCol="1"/>
  <pivotFields count="21">
    <pivotField showAll="0"/>
    <pivotField dataField="1" showAll="0"/>
    <pivotField showAll="0"/>
    <pivotField showAll="0"/>
    <pivotField showAll="0"/>
    <pivotField showAll="0"/>
    <pivotField showAll="0"/>
    <pivotField showAll="0"/>
    <pivotField showAll="0"/>
    <pivotField showAll="0"/>
    <pivotField axis="axisRow" showAll="0">
      <items count="5">
        <item x="1"/>
        <item x="0"/>
        <item x="2"/>
        <item h="1" x="3"/>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B4DDE2-CBE0-4F7C-93E3-5503229C4EC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3:Z9" firstHeaderRow="1" firstDataRow="1" firstDataCol="1"/>
  <pivotFields count="21">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3"/>
        <item x="0"/>
        <item x="4"/>
        <item x="1"/>
        <item x="2"/>
        <item h="1" x="5"/>
        <item t="default"/>
      </items>
    </pivotField>
    <pivotField showAll="0"/>
  </pivotFields>
  <rowFields count="1">
    <field x="19"/>
  </rowFields>
  <rowItems count="6">
    <i>
      <x/>
    </i>
    <i>
      <x v="1"/>
    </i>
    <i>
      <x v="2"/>
    </i>
    <i>
      <x v="3"/>
    </i>
    <i>
      <x v="4"/>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DA5C55-C68E-4DBE-B0D0-048CA7B115B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0:L24" firstHeaderRow="1" firstDataRow="1" firstDataCol="1"/>
  <pivotFields count="21">
    <pivotField showAll="0"/>
    <pivotField dataField="1" showAll="0"/>
    <pivotField showAll="0"/>
    <pivotField showAll="0"/>
    <pivotField showAll="0"/>
    <pivotField showAll="0"/>
    <pivotField showAll="0"/>
    <pivotField showAll="0"/>
    <pivotField showAll="0"/>
    <pivotField showAll="0"/>
    <pivotField showAll="0"/>
    <pivotField axis="axisRow" showAll="0">
      <items count="5">
        <item x="1"/>
        <item x="0"/>
        <item x="2"/>
        <item h="1" x="3"/>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B7608A6-1427-4817-B104-A1584CACA5F2}" sourceName="Department">
  <pivotTables>
    <pivotTable tabId="3" name="PivotTable3"/>
  </pivotTables>
  <data>
    <tabular pivotCacheId="314562583">
      <items count="6">
        <i x="0" s="1"/>
        <i x="1"/>
        <i x="4" s="1"/>
        <i x="2" s="1"/>
        <i x="3"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FC14CD8-1C0B-4F52-B22F-EA868FAE3E17}" sourceName="Gender">
  <pivotTables>
    <pivotTable tabId="3" name="PivotTable3"/>
  </pivotTables>
  <data>
    <tabular pivotCacheId="314562583">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BBAF28A-37D2-4FB8-A763-F1304CDED684}" cache="Slicer_Department" caption="Department" style="Slicer Style 2" rowHeight="360000"/>
  <slicer name="Gender" xr10:uid="{E460781C-8263-4F52-A787-AD121894530E}" cache="Slicer_Gender" caption="Gender" columnCount="2" style="Slicer Style 2" rowHeight="234950"/>
  <slicer name="Gender 2" xr10:uid="{18F53D52-756A-4586-9F0D-334C67A8B6D1}" cache="Slicer_Gender" caption="Gender" columnCount="2" style="Slicer Style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ECC93C38-26C7-42AB-892D-100D5362B997}" cache="Slicer_Department" caption="Department" columnCount="2" style="Slicer Style 2" rowHeight="288000"/>
  <slicer name="Gender 1" xr10:uid="{DC3E5ED0-08D7-4C8A-85C2-7BF7CA5E1D09}" cache="Slicer_Gender" caption="Gender" style="Slicer Style 2"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ED8FF5-2368-4E8A-B78A-E98185BD375C}" name="Table1" displayName="Table1" ref="A1:U51" totalsRowShown="0" headerRowDxfId="26" dataDxfId="25">
  <autoFilter ref="A1:U51" xr:uid="{E8ED8FF5-2368-4E8A-B78A-E98185BD375C}"/>
  <tableColumns count="21">
    <tableColumn id="1" xr3:uid="{5AD886DE-B7EA-492D-AF13-A185B9DE4F9B}" name="Employee ID" dataDxfId="24"/>
    <tableColumn id="2" xr3:uid="{39CC2A13-9FC8-4B10-800C-B04B6C9FB88E}" name="Full Name" dataDxfId="23"/>
    <tableColumn id="3" xr3:uid="{5E7F6359-8CB0-416F-85B8-4B486A815AF2}" name="Gender" dataDxfId="22"/>
    <tableColumn id="4" xr3:uid="{59210BC7-1AD7-42FE-8321-96F5E281172E}" name="Age" dataDxfId="21"/>
    <tableColumn id="5" xr3:uid="{59310885-9B10-43F1-9DAB-D1923602DBA3}" name="Age range" dataDxfId="20"/>
    <tableColumn id="6" xr3:uid="{0DE278FA-9E33-430F-87BC-6706470126D0}" name="Region" dataDxfId="19"/>
    <tableColumn id="7" xr3:uid="{A85C40D1-A2A2-415C-8884-B95B60D7FB46}" name="Job Title" dataDxfId="18"/>
    <tableColumn id="8" xr3:uid="{98C45470-6344-47F5-B444-69A0BAA3DB81}" name="Department" dataDxfId="17"/>
    <tableColumn id="9" xr3:uid="{2C243EC2-7A18-4541-85F5-23B1CD885A6D}" name="Manager/Supervisor" dataDxfId="16"/>
    <tableColumn id="10" xr3:uid="{1D6EDC29-968E-4AF4-AA19-3363B28075FC}" name="Date of Hire" dataDxfId="15"/>
    <tableColumn id="11" xr3:uid="{10DB2113-909C-4CA8-B66F-FC13F55696F9}" name="Employment Status" dataDxfId="14"/>
    <tableColumn id="12" xr3:uid="{5116AE5A-C413-401A-A522-D6032A831B8F}" name="Work Location" dataDxfId="13"/>
    <tableColumn id="13" xr3:uid="{0E570D79-CB1D-4EB2-85E9-BC3109DDC556}" name="Salary" dataDxfId="12"/>
    <tableColumn id="14" xr3:uid="{F6893658-B397-4FBF-B0E3-02DDAC8259A4}" name="Pay Grade" dataDxfId="11"/>
    <tableColumn id="15" xr3:uid="{4398A5D4-1F83-47ED-A7E7-FDA8562E7E1E}" name="Bonus/Allowances" dataDxfId="10"/>
    <tableColumn id="16" xr3:uid="{2EF0F1A6-CA63-47EE-A7A8-E95BBEFC947D}" name="Insurance Details" dataDxfId="9"/>
    <tableColumn id="17" xr3:uid="{17696C03-E4FD-407B-8CB8-108B1F060DE7}" name="Leave Taken" dataDxfId="8"/>
    <tableColumn id="18" xr3:uid="{B55DE1E0-97E4-44BE-BB69-D26101CAA257}" name="Performance Rating" dataDxfId="7"/>
    <tableColumn id="19" xr3:uid="{3D8D9884-3002-4214-9BDB-6A63D55E3D5A}" name="Training Programs Attended" dataDxfId="6"/>
    <tableColumn id="20" xr3:uid="{328C2D3E-D72D-4A45-96F4-BC7DF963EE20}" name="Skills" dataDxfId="5"/>
    <tableColumn id="21" xr3:uid="{0D17B4B8-74A8-4DAC-A0B2-5F257FFBA5C2}" name="Certifications" dataDxfId="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ln w="9525" cmpd="sng">
          <a:noFill/>
        </a:ln>
      </a:spPr>
      <a:bodyPr vertOverflow="clip" horzOverflow="clip" wrap="square" rtlCol="0" anchor="t"/>
      <a:lstStyle>
        <a:defPPr algn="l">
          <a:defRPr sz="1200" b="0" i="0" u="none" strike="noStrike">
            <a:solidFill>
              <a:schemeClr val="bg1"/>
            </a:solidFill>
            <a:latin typeface="Calibri"/>
            <a:ea typeface="Calibri"/>
            <a:cs typeface="Calibri"/>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ABD8F-4210-4687-B25A-35B9543F847D}">
  <dimension ref="A1:U51"/>
  <sheetViews>
    <sheetView workbookViewId="0">
      <selection sqref="A1:XFD1048576"/>
    </sheetView>
  </sheetViews>
  <sheetFormatPr defaultColWidth="9.109375" defaultRowHeight="13.8"/>
  <cols>
    <col min="1" max="1" width="17.6640625" style="3" bestFit="1" customWidth="1"/>
    <col min="2" max="2" width="18.109375" style="3" bestFit="1" customWidth="1"/>
    <col min="3" max="3" width="12.88671875" style="3" bestFit="1" customWidth="1"/>
    <col min="4" max="4" width="9.5546875" style="3" bestFit="1" customWidth="1"/>
    <col min="5" max="5" width="15.88671875" style="3" bestFit="1" customWidth="1"/>
    <col min="6" max="6" width="12.33203125" style="3" bestFit="1" customWidth="1"/>
    <col min="7" max="7" width="14.109375" style="3" bestFit="1" customWidth="1"/>
    <col min="8" max="8" width="17.44140625" style="3" bestFit="1" customWidth="1"/>
    <col min="9" max="9" width="25.6640625" style="3" bestFit="1" customWidth="1"/>
    <col min="10" max="10" width="18" style="3" bestFit="1" customWidth="1"/>
    <col min="11" max="11" width="25" style="3" bestFit="1" customWidth="1"/>
    <col min="12" max="12" width="20.33203125" style="3" bestFit="1" customWidth="1"/>
    <col min="13" max="13" width="11.88671875" style="3" bestFit="1" customWidth="1"/>
    <col min="14" max="14" width="16.109375" style="3" bestFit="1" customWidth="1"/>
    <col min="15" max="15" width="24" style="3" bestFit="1" customWidth="1"/>
    <col min="16" max="16" width="22.6640625" style="3" bestFit="1" customWidth="1"/>
    <col min="17" max="17" width="18.109375" style="3" bestFit="1" customWidth="1"/>
    <col min="18" max="18" width="25.44140625" style="3" bestFit="1" customWidth="1"/>
    <col min="19" max="19" width="34" style="3" bestFit="1" customWidth="1"/>
    <col min="20" max="20" width="16" style="3" bestFit="1" customWidth="1"/>
    <col min="21" max="21" width="21.109375" style="3" bestFit="1" customWidth="1"/>
    <col min="22" max="16384" width="9.109375" style="3"/>
  </cols>
  <sheetData>
    <row r="1" spans="1:21">
      <c r="A1" s="2" t="s">
        <v>1</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row>
    <row r="2" spans="1:21">
      <c r="A2" s="4">
        <v>4294</v>
      </c>
      <c r="B2" s="4" t="s">
        <v>22</v>
      </c>
      <c r="C2" s="4" t="s">
        <v>23</v>
      </c>
      <c r="D2" s="4">
        <v>25</v>
      </c>
      <c r="E2" s="4" t="s">
        <v>24</v>
      </c>
      <c r="F2" s="4" t="s">
        <v>25</v>
      </c>
      <c r="G2" s="4" t="s">
        <v>26</v>
      </c>
      <c r="H2" s="4" t="s">
        <v>27</v>
      </c>
      <c r="I2" s="4" t="s">
        <v>28</v>
      </c>
      <c r="J2" s="4" t="s">
        <v>165</v>
      </c>
      <c r="K2" s="4" t="s">
        <v>29</v>
      </c>
      <c r="L2" s="4" t="s">
        <v>30</v>
      </c>
      <c r="M2" s="4">
        <v>53700</v>
      </c>
      <c r="N2" s="4" t="s">
        <v>31</v>
      </c>
      <c r="O2" s="4">
        <v>1463</v>
      </c>
      <c r="P2" s="4" t="s">
        <v>32</v>
      </c>
      <c r="Q2" s="4">
        <v>1</v>
      </c>
      <c r="R2" s="4">
        <v>1</v>
      </c>
      <c r="S2" s="4" t="s">
        <v>33</v>
      </c>
      <c r="T2" s="4" t="s">
        <v>34</v>
      </c>
      <c r="U2" s="4" t="s">
        <v>35</v>
      </c>
    </row>
    <row r="3" spans="1:21">
      <c r="A3" s="4">
        <v>9116</v>
      </c>
      <c r="B3" s="4" t="s">
        <v>36</v>
      </c>
      <c r="C3" s="4" t="s">
        <v>37</v>
      </c>
      <c r="D3" s="4">
        <v>27</v>
      </c>
      <c r="E3" s="4" t="s">
        <v>38</v>
      </c>
      <c r="F3" s="4" t="s">
        <v>39</v>
      </c>
      <c r="G3" s="4" t="s">
        <v>40</v>
      </c>
      <c r="H3" s="4" t="s">
        <v>41</v>
      </c>
      <c r="I3" s="4" t="s">
        <v>42</v>
      </c>
      <c r="J3" s="4" t="s">
        <v>166</v>
      </c>
      <c r="K3" s="4" t="s">
        <v>29</v>
      </c>
      <c r="L3" s="4" t="s">
        <v>43</v>
      </c>
      <c r="M3" s="4">
        <v>91091</v>
      </c>
      <c r="N3" s="4" t="s">
        <v>44</v>
      </c>
      <c r="O3" s="4">
        <v>1024</v>
      </c>
      <c r="P3" s="4" t="s">
        <v>45</v>
      </c>
      <c r="Q3" s="4">
        <v>19</v>
      </c>
      <c r="R3" s="4">
        <v>4</v>
      </c>
      <c r="S3" s="4" t="s">
        <v>46</v>
      </c>
      <c r="T3" s="4" t="s">
        <v>34</v>
      </c>
      <c r="U3" s="4" t="s">
        <v>35</v>
      </c>
    </row>
    <row r="4" spans="1:21">
      <c r="A4" s="4">
        <v>5120</v>
      </c>
      <c r="B4" s="4" t="s">
        <v>47</v>
      </c>
      <c r="C4" s="4" t="s">
        <v>37</v>
      </c>
      <c r="D4" s="4">
        <v>34</v>
      </c>
      <c r="E4" s="4" t="s">
        <v>38</v>
      </c>
      <c r="F4" s="4" t="s">
        <v>48</v>
      </c>
      <c r="G4" s="4" t="s">
        <v>49</v>
      </c>
      <c r="H4" s="4" t="s">
        <v>50</v>
      </c>
      <c r="I4" s="4" t="s">
        <v>51</v>
      </c>
      <c r="J4" s="4" t="s">
        <v>167</v>
      </c>
      <c r="K4" s="4" t="s">
        <v>29</v>
      </c>
      <c r="L4" s="4" t="s">
        <v>52</v>
      </c>
      <c r="M4" s="4">
        <v>57538</v>
      </c>
      <c r="N4" s="4" t="s">
        <v>53</v>
      </c>
      <c r="O4" s="4">
        <v>1674</v>
      </c>
      <c r="P4" s="4" t="s">
        <v>45</v>
      </c>
      <c r="Q4" s="4">
        <v>8</v>
      </c>
      <c r="R4" s="4">
        <v>1</v>
      </c>
      <c r="S4" s="4" t="s">
        <v>45</v>
      </c>
      <c r="T4" s="4" t="s">
        <v>54</v>
      </c>
      <c r="U4" s="4" t="s">
        <v>55</v>
      </c>
    </row>
    <row r="5" spans="1:21">
      <c r="A5" s="4">
        <v>8071</v>
      </c>
      <c r="B5" s="4" t="s">
        <v>56</v>
      </c>
      <c r="C5" s="4" t="s">
        <v>23</v>
      </c>
      <c r="D5" s="4">
        <v>41</v>
      </c>
      <c r="E5" s="4" t="s">
        <v>57</v>
      </c>
      <c r="F5" s="4" t="s">
        <v>48</v>
      </c>
      <c r="G5" s="4" t="s">
        <v>26</v>
      </c>
      <c r="H5" s="4" t="s">
        <v>58</v>
      </c>
      <c r="I5" s="4" t="s">
        <v>59</v>
      </c>
      <c r="J5" s="4" t="s">
        <v>168</v>
      </c>
      <c r="K5" s="4" t="s">
        <v>60</v>
      </c>
      <c r="L5" s="4" t="s">
        <v>30</v>
      </c>
      <c r="M5" s="4">
        <v>62993</v>
      </c>
      <c r="N5" s="4" t="s">
        <v>61</v>
      </c>
      <c r="O5" s="4">
        <v>2695</v>
      </c>
      <c r="P5" s="4" t="s">
        <v>62</v>
      </c>
      <c r="Q5" s="4">
        <v>0</v>
      </c>
      <c r="R5" s="4">
        <v>2</v>
      </c>
      <c r="S5" s="4" t="s">
        <v>45</v>
      </c>
      <c r="T5" s="4" t="s">
        <v>63</v>
      </c>
      <c r="U5" s="4" t="s">
        <v>45</v>
      </c>
    </row>
    <row r="6" spans="1:21">
      <c r="A6" s="4">
        <v>9351</v>
      </c>
      <c r="B6" s="4" t="s">
        <v>64</v>
      </c>
      <c r="C6" s="4" t="s">
        <v>37</v>
      </c>
      <c r="D6" s="4">
        <v>56</v>
      </c>
      <c r="E6" s="4" t="s">
        <v>65</v>
      </c>
      <c r="F6" s="4" t="s">
        <v>25</v>
      </c>
      <c r="G6" s="4" t="s">
        <v>26</v>
      </c>
      <c r="H6" s="4" t="s">
        <v>50</v>
      </c>
      <c r="I6" s="4" t="s">
        <v>66</v>
      </c>
      <c r="J6" s="4" t="s">
        <v>169</v>
      </c>
      <c r="K6" s="4" t="s">
        <v>60</v>
      </c>
      <c r="L6" s="4" t="s">
        <v>43</v>
      </c>
      <c r="M6" s="4">
        <v>45773</v>
      </c>
      <c r="N6" s="4" t="s">
        <v>61</v>
      </c>
      <c r="O6" s="4">
        <v>8776</v>
      </c>
      <c r="P6" s="4" t="s">
        <v>32</v>
      </c>
      <c r="Q6" s="4">
        <v>16</v>
      </c>
      <c r="R6" s="4">
        <v>4</v>
      </c>
      <c r="S6" s="4" t="s">
        <v>33</v>
      </c>
      <c r="T6" s="4" t="s">
        <v>63</v>
      </c>
      <c r="U6" s="4" t="s">
        <v>45</v>
      </c>
    </row>
    <row r="7" spans="1:21">
      <c r="A7" s="4">
        <v>2873</v>
      </c>
      <c r="B7" s="4" t="s">
        <v>67</v>
      </c>
      <c r="C7" s="4" t="s">
        <v>23</v>
      </c>
      <c r="D7" s="4">
        <v>28</v>
      </c>
      <c r="E7" s="4" t="s">
        <v>38</v>
      </c>
      <c r="F7" s="4" t="s">
        <v>48</v>
      </c>
      <c r="G7" s="4" t="s">
        <v>68</v>
      </c>
      <c r="H7" s="4" t="s">
        <v>50</v>
      </c>
      <c r="I7" s="4" t="s">
        <v>69</v>
      </c>
      <c r="J7" s="4" t="s">
        <v>170</v>
      </c>
      <c r="K7" s="4" t="s">
        <v>29</v>
      </c>
      <c r="L7" s="4" t="s">
        <v>43</v>
      </c>
      <c r="M7" s="4">
        <v>96249</v>
      </c>
      <c r="N7" s="4" t="s">
        <v>31</v>
      </c>
      <c r="O7" s="4">
        <v>4826</v>
      </c>
      <c r="P7" s="4" t="s">
        <v>62</v>
      </c>
      <c r="Q7" s="4">
        <v>7</v>
      </c>
      <c r="R7" s="4">
        <v>3</v>
      </c>
      <c r="S7" s="4" t="s">
        <v>33</v>
      </c>
      <c r="T7" s="4" t="s">
        <v>70</v>
      </c>
      <c r="U7" s="4" t="s">
        <v>35</v>
      </c>
    </row>
    <row r="8" spans="1:21">
      <c r="A8" s="4">
        <v>3540</v>
      </c>
      <c r="B8" s="4" t="s">
        <v>71</v>
      </c>
      <c r="C8" s="4" t="s">
        <v>23</v>
      </c>
      <c r="D8" s="4">
        <v>20</v>
      </c>
      <c r="E8" s="4" t="s">
        <v>24</v>
      </c>
      <c r="F8" s="4" t="s">
        <v>39</v>
      </c>
      <c r="G8" s="4" t="s">
        <v>49</v>
      </c>
      <c r="H8" s="4" t="s">
        <v>50</v>
      </c>
      <c r="I8" s="4" t="s">
        <v>72</v>
      </c>
      <c r="J8" s="4" t="s">
        <v>171</v>
      </c>
      <c r="K8" s="4" t="s">
        <v>29</v>
      </c>
      <c r="L8" s="4" t="s">
        <v>52</v>
      </c>
      <c r="M8" s="4">
        <v>61596</v>
      </c>
      <c r="N8" s="4" t="s">
        <v>31</v>
      </c>
      <c r="O8" s="4">
        <v>8818</v>
      </c>
      <c r="P8" s="4" t="s">
        <v>62</v>
      </c>
      <c r="Q8" s="4">
        <v>4</v>
      </c>
      <c r="R8" s="4">
        <v>2</v>
      </c>
      <c r="S8" s="4" t="s">
        <v>33</v>
      </c>
      <c r="T8" s="4" t="s">
        <v>54</v>
      </c>
      <c r="U8" s="4" t="s">
        <v>45</v>
      </c>
    </row>
    <row r="9" spans="1:21">
      <c r="A9" s="4">
        <v>3653</v>
      </c>
      <c r="B9" s="4" t="s">
        <v>73</v>
      </c>
      <c r="C9" s="4" t="s">
        <v>23</v>
      </c>
      <c r="D9" s="4">
        <v>58</v>
      </c>
      <c r="E9" s="4" t="s">
        <v>65</v>
      </c>
      <c r="F9" s="4" t="s">
        <v>74</v>
      </c>
      <c r="G9" s="4" t="s">
        <v>40</v>
      </c>
      <c r="H9" s="4" t="s">
        <v>75</v>
      </c>
      <c r="I9" s="4" t="s">
        <v>76</v>
      </c>
      <c r="J9" s="4" t="s">
        <v>172</v>
      </c>
      <c r="K9" s="4" t="s">
        <v>29</v>
      </c>
      <c r="L9" s="4" t="s">
        <v>52</v>
      </c>
      <c r="M9" s="4">
        <v>97869</v>
      </c>
      <c r="N9" s="4" t="s">
        <v>61</v>
      </c>
      <c r="O9" s="4">
        <v>1966</v>
      </c>
      <c r="P9" s="4" t="s">
        <v>32</v>
      </c>
      <c r="Q9" s="4">
        <v>10</v>
      </c>
      <c r="R9" s="4">
        <v>1</v>
      </c>
      <c r="S9" s="4" t="s">
        <v>33</v>
      </c>
      <c r="T9" s="4" t="s">
        <v>34</v>
      </c>
      <c r="U9" s="4" t="s">
        <v>35</v>
      </c>
    </row>
    <row r="10" spans="1:21">
      <c r="A10" s="4">
        <v>5587</v>
      </c>
      <c r="B10" s="4" t="s">
        <v>77</v>
      </c>
      <c r="C10" s="4" t="s">
        <v>23</v>
      </c>
      <c r="D10" s="4">
        <v>44</v>
      </c>
      <c r="E10" s="4" t="s">
        <v>57</v>
      </c>
      <c r="F10" s="4" t="s">
        <v>74</v>
      </c>
      <c r="G10" s="4" t="s">
        <v>49</v>
      </c>
      <c r="H10" s="4" t="s">
        <v>50</v>
      </c>
      <c r="I10" s="4" t="s">
        <v>78</v>
      </c>
      <c r="J10" s="4" t="s">
        <v>173</v>
      </c>
      <c r="K10" s="4" t="s">
        <v>29</v>
      </c>
      <c r="L10" s="4" t="s">
        <v>30</v>
      </c>
      <c r="M10" s="4">
        <v>81235</v>
      </c>
      <c r="N10" s="4" t="s">
        <v>61</v>
      </c>
      <c r="O10" s="4">
        <v>6553</v>
      </c>
      <c r="P10" s="4" t="s">
        <v>45</v>
      </c>
      <c r="Q10" s="4">
        <v>16</v>
      </c>
      <c r="R10" s="4">
        <v>2</v>
      </c>
      <c r="S10" s="4" t="s">
        <v>45</v>
      </c>
      <c r="T10" s="4" t="s">
        <v>54</v>
      </c>
      <c r="U10" s="4" t="s">
        <v>35</v>
      </c>
    </row>
    <row r="11" spans="1:21">
      <c r="A11" s="4">
        <v>9554</v>
      </c>
      <c r="B11" s="4" t="s">
        <v>79</v>
      </c>
      <c r="C11" s="4" t="s">
        <v>23</v>
      </c>
      <c r="D11" s="4">
        <v>29</v>
      </c>
      <c r="E11" s="4" t="s">
        <v>38</v>
      </c>
      <c r="F11" s="4" t="s">
        <v>39</v>
      </c>
      <c r="G11" s="4" t="s">
        <v>49</v>
      </c>
      <c r="H11" s="4" t="s">
        <v>58</v>
      </c>
      <c r="I11" s="4" t="s">
        <v>80</v>
      </c>
      <c r="J11" s="4" t="s">
        <v>174</v>
      </c>
      <c r="K11" s="4" t="s">
        <v>29</v>
      </c>
      <c r="L11" s="4" t="s">
        <v>43</v>
      </c>
      <c r="M11" s="4">
        <v>87852</v>
      </c>
      <c r="N11" s="4" t="s">
        <v>61</v>
      </c>
      <c r="O11" s="4">
        <v>4980</v>
      </c>
      <c r="P11" s="4" t="s">
        <v>62</v>
      </c>
      <c r="Q11" s="4">
        <v>19</v>
      </c>
      <c r="R11" s="4">
        <v>3</v>
      </c>
      <c r="S11" s="4" t="s">
        <v>45</v>
      </c>
      <c r="T11" s="4" t="s">
        <v>63</v>
      </c>
      <c r="U11" s="4" t="s">
        <v>35</v>
      </c>
    </row>
    <row r="12" spans="1:21">
      <c r="A12" s="4">
        <v>6213</v>
      </c>
      <c r="B12" s="4" t="s">
        <v>81</v>
      </c>
      <c r="C12" s="4" t="s">
        <v>37</v>
      </c>
      <c r="D12" s="4">
        <v>23</v>
      </c>
      <c r="E12" s="4" t="s">
        <v>24</v>
      </c>
      <c r="F12" s="4" t="s">
        <v>74</v>
      </c>
      <c r="G12" s="4" t="s">
        <v>26</v>
      </c>
      <c r="H12" s="4" t="s">
        <v>50</v>
      </c>
      <c r="I12" s="4" t="s">
        <v>82</v>
      </c>
      <c r="J12" s="4" t="s">
        <v>175</v>
      </c>
      <c r="K12" s="4" t="s">
        <v>60</v>
      </c>
      <c r="L12" s="4" t="s">
        <v>43</v>
      </c>
      <c r="M12" s="4">
        <v>59359</v>
      </c>
      <c r="N12" s="4" t="s">
        <v>61</v>
      </c>
      <c r="O12" s="4">
        <v>9449</v>
      </c>
      <c r="P12" s="4" t="s">
        <v>62</v>
      </c>
      <c r="Q12" s="4">
        <v>20</v>
      </c>
      <c r="R12" s="4">
        <v>3</v>
      </c>
      <c r="S12" s="4" t="s">
        <v>45</v>
      </c>
      <c r="T12" s="4" t="s">
        <v>54</v>
      </c>
      <c r="U12" s="4" t="s">
        <v>45</v>
      </c>
    </row>
    <row r="13" spans="1:21">
      <c r="A13" s="4">
        <v>9105</v>
      </c>
      <c r="B13" s="4" t="s">
        <v>83</v>
      </c>
      <c r="C13" s="4" t="s">
        <v>37</v>
      </c>
      <c r="D13" s="4">
        <v>30</v>
      </c>
      <c r="E13" s="4" t="s">
        <v>38</v>
      </c>
      <c r="F13" s="4" t="s">
        <v>25</v>
      </c>
      <c r="G13" s="4" t="s">
        <v>40</v>
      </c>
      <c r="H13" s="4" t="s">
        <v>27</v>
      </c>
      <c r="I13" s="4" t="s">
        <v>84</v>
      </c>
      <c r="J13" s="4" t="s">
        <v>176</v>
      </c>
      <c r="K13" s="4" t="s">
        <v>60</v>
      </c>
      <c r="L13" s="4" t="s">
        <v>52</v>
      </c>
      <c r="M13" s="4">
        <v>81225</v>
      </c>
      <c r="N13" s="4" t="s">
        <v>53</v>
      </c>
      <c r="O13" s="4">
        <v>6202</v>
      </c>
      <c r="P13" s="4" t="s">
        <v>62</v>
      </c>
      <c r="Q13" s="4">
        <v>2</v>
      </c>
      <c r="R13" s="4">
        <v>2</v>
      </c>
      <c r="S13" s="4" t="s">
        <v>46</v>
      </c>
      <c r="T13" s="4" t="s">
        <v>85</v>
      </c>
      <c r="U13" s="4" t="s">
        <v>35</v>
      </c>
    </row>
    <row r="14" spans="1:21">
      <c r="A14" s="4">
        <v>9508</v>
      </c>
      <c r="B14" s="4" t="s">
        <v>86</v>
      </c>
      <c r="C14" s="4" t="s">
        <v>23</v>
      </c>
      <c r="D14" s="4">
        <v>49</v>
      </c>
      <c r="E14" s="4" t="s">
        <v>87</v>
      </c>
      <c r="F14" s="4" t="s">
        <v>39</v>
      </c>
      <c r="G14" s="4" t="s">
        <v>26</v>
      </c>
      <c r="H14" s="4" t="s">
        <v>27</v>
      </c>
      <c r="I14" s="4" t="s">
        <v>88</v>
      </c>
      <c r="J14" s="4" t="s">
        <v>177</v>
      </c>
      <c r="K14" s="4" t="s">
        <v>60</v>
      </c>
      <c r="L14" s="4" t="s">
        <v>30</v>
      </c>
      <c r="M14" s="4">
        <v>32788</v>
      </c>
      <c r="N14" s="4" t="s">
        <v>53</v>
      </c>
      <c r="O14" s="4">
        <v>4396</v>
      </c>
      <c r="P14" s="4" t="s">
        <v>32</v>
      </c>
      <c r="Q14" s="4">
        <v>13</v>
      </c>
      <c r="R14" s="4">
        <v>5</v>
      </c>
      <c r="S14" s="4" t="s">
        <v>45</v>
      </c>
      <c r="T14" s="4" t="s">
        <v>70</v>
      </c>
      <c r="U14" s="4" t="s">
        <v>55</v>
      </c>
    </row>
    <row r="15" spans="1:21">
      <c r="A15" s="4">
        <v>2436</v>
      </c>
      <c r="B15" s="4" t="s">
        <v>89</v>
      </c>
      <c r="C15" s="4" t="s">
        <v>37</v>
      </c>
      <c r="D15" s="4">
        <v>60</v>
      </c>
      <c r="E15" s="4" t="s">
        <v>65</v>
      </c>
      <c r="F15" s="4" t="s">
        <v>90</v>
      </c>
      <c r="G15" s="4" t="s">
        <v>26</v>
      </c>
      <c r="H15" s="4" t="s">
        <v>58</v>
      </c>
      <c r="I15" s="4" t="s">
        <v>91</v>
      </c>
      <c r="J15" s="4" t="s">
        <v>178</v>
      </c>
      <c r="K15" s="4" t="s">
        <v>60</v>
      </c>
      <c r="L15" s="4" t="s">
        <v>52</v>
      </c>
      <c r="M15" s="4">
        <v>70452</v>
      </c>
      <c r="N15" s="4" t="s">
        <v>53</v>
      </c>
      <c r="O15" s="4">
        <v>9911</v>
      </c>
      <c r="P15" s="4" t="s">
        <v>45</v>
      </c>
      <c r="Q15" s="4">
        <v>2</v>
      </c>
      <c r="R15" s="4">
        <v>1</v>
      </c>
      <c r="S15" s="4" t="s">
        <v>45</v>
      </c>
      <c r="T15" s="4" t="s">
        <v>70</v>
      </c>
      <c r="U15" s="4" t="s">
        <v>35</v>
      </c>
    </row>
    <row r="16" spans="1:21">
      <c r="A16" s="4">
        <v>4441</v>
      </c>
      <c r="B16" s="4" t="s">
        <v>92</v>
      </c>
      <c r="C16" s="4" t="s">
        <v>37</v>
      </c>
      <c r="D16" s="4">
        <v>46</v>
      </c>
      <c r="E16" s="4" t="s">
        <v>87</v>
      </c>
      <c r="F16" s="4" t="s">
        <v>39</v>
      </c>
      <c r="G16" s="4" t="s">
        <v>68</v>
      </c>
      <c r="H16" s="4" t="s">
        <v>27</v>
      </c>
      <c r="I16" s="4" t="s">
        <v>93</v>
      </c>
      <c r="J16" s="4" t="s">
        <v>179</v>
      </c>
      <c r="K16" s="4" t="s">
        <v>29</v>
      </c>
      <c r="L16" s="4" t="s">
        <v>43</v>
      </c>
      <c r="M16" s="4">
        <v>33045</v>
      </c>
      <c r="N16" s="4" t="s">
        <v>44</v>
      </c>
      <c r="O16" s="4">
        <v>1456</v>
      </c>
      <c r="P16" s="4" t="s">
        <v>45</v>
      </c>
      <c r="Q16" s="4">
        <v>16</v>
      </c>
      <c r="R16" s="4">
        <v>3</v>
      </c>
      <c r="S16" s="4" t="s">
        <v>46</v>
      </c>
      <c r="T16" s="4" t="s">
        <v>70</v>
      </c>
      <c r="U16" s="4" t="s">
        <v>45</v>
      </c>
    </row>
    <row r="17" spans="1:21">
      <c r="A17" s="4">
        <v>5827</v>
      </c>
      <c r="B17" s="4" t="s">
        <v>94</v>
      </c>
      <c r="C17" s="4" t="s">
        <v>37</v>
      </c>
      <c r="D17" s="4">
        <v>57</v>
      </c>
      <c r="E17" s="4" t="s">
        <v>65</v>
      </c>
      <c r="F17" s="4" t="s">
        <v>48</v>
      </c>
      <c r="G17" s="4" t="s">
        <v>68</v>
      </c>
      <c r="H17" s="4" t="s">
        <v>41</v>
      </c>
      <c r="I17" s="4" t="s">
        <v>95</v>
      </c>
      <c r="J17" s="4" t="s">
        <v>180</v>
      </c>
      <c r="K17" s="4" t="s">
        <v>96</v>
      </c>
      <c r="L17" s="4" t="s">
        <v>52</v>
      </c>
      <c r="M17" s="4">
        <v>96429</v>
      </c>
      <c r="N17" s="4" t="s">
        <v>31</v>
      </c>
      <c r="O17" s="4">
        <v>4740</v>
      </c>
      <c r="P17" s="4" t="s">
        <v>45</v>
      </c>
      <c r="Q17" s="4">
        <v>8</v>
      </c>
      <c r="R17" s="4">
        <v>1</v>
      </c>
      <c r="S17" s="4" t="s">
        <v>46</v>
      </c>
      <c r="T17" s="4" t="s">
        <v>63</v>
      </c>
      <c r="U17" s="4" t="s">
        <v>45</v>
      </c>
    </row>
    <row r="18" spans="1:21">
      <c r="A18" s="4">
        <v>5184</v>
      </c>
      <c r="B18" s="4" t="s">
        <v>97</v>
      </c>
      <c r="C18" s="4" t="s">
        <v>23</v>
      </c>
      <c r="D18" s="4">
        <v>24</v>
      </c>
      <c r="E18" s="4" t="s">
        <v>24</v>
      </c>
      <c r="F18" s="4" t="s">
        <v>39</v>
      </c>
      <c r="G18" s="4" t="s">
        <v>49</v>
      </c>
      <c r="H18" s="4" t="s">
        <v>50</v>
      </c>
      <c r="I18" s="4" t="s">
        <v>98</v>
      </c>
      <c r="J18" s="4" t="s">
        <v>181</v>
      </c>
      <c r="K18" s="4" t="s">
        <v>96</v>
      </c>
      <c r="L18" s="4" t="s">
        <v>52</v>
      </c>
      <c r="M18" s="4">
        <v>33183</v>
      </c>
      <c r="N18" s="4" t="s">
        <v>61</v>
      </c>
      <c r="O18" s="4">
        <v>8114</v>
      </c>
      <c r="P18" s="4" t="s">
        <v>45</v>
      </c>
      <c r="Q18" s="4">
        <v>4</v>
      </c>
      <c r="R18" s="4">
        <v>2</v>
      </c>
      <c r="S18" s="4" t="s">
        <v>46</v>
      </c>
      <c r="T18" s="4" t="s">
        <v>85</v>
      </c>
      <c r="U18" s="4" t="s">
        <v>55</v>
      </c>
    </row>
    <row r="19" spans="1:21">
      <c r="A19" s="4">
        <v>5874</v>
      </c>
      <c r="B19" s="4" t="s">
        <v>56</v>
      </c>
      <c r="C19" s="4" t="s">
        <v>23</v>
      </c>
      <c r="D19" s="4">
        <v>35</v>
      </c>
      <c r="E19" s="4" t="s">
        <v>38</v>
      </c>
      <c r="F19" s="4" t="s">
        <v>90</v>
      </c>
      <c r="G19" s="4" t="s">
        <v>68</v>
      </c>
      <c r="H19" s="4" t="s">
        <v>27</v>
      </c>
      <c r="I19" s="4" t="s">
        <v>99</v>
      </c>
      <c r="J19" s="4" t="s">
        <v>182</v>
      </c>
      <c r="K19" s="4" t="s">
        <v>96</v>
      </c>
      <c r="L19" s="4" t="s">
        <v>30</v>
      </c>
      <c r="M19" s="4">
        <v>75065</v>
      </c>
      <c r="N19" s="4" t="s">
        <v>31</v>
      </c>
      <c r="O19" s="4">
        <v>7123</v>
      </c>
      <c r="P19" s="4" t="s">
        <v>45</v>
      </c>
      <c r="Q19" s="4">
        <v>20</v>
      </c>
      <c r="R19" s="4">
        <v>2</v>
      </c>
      <c r="S19" s="4" t="s">
        <v>45</v>
      </c>
      <c r="T19" s="4" t="s">
        <v>34</v>
      </c>
      <c r="U19" s="4" t="s">
        <v>55</v>
      </c>
    </row>
    <row r="20" spans="1:21">
      <c r="A20" s="4">
        <v>9834</v>
      </c>
      <c r="B20" s="4" t="s">
        <v>100</v>
      </c>
      <c r="C20" s="4" t="s">
        <v>37</v>
      </c>
      <c r="D20" s="4">
        <v>41</v>
      </c>
      <c r="E20" s="4" t="s">
        <v>57</v>
      </c>
      <c r="F20" s="4" t="s">
        <v>39</v>
      </c>
      <c r="G20" s="4" t="s">
        <v>40</v>
      </c>
      <c r="H20" s="4" t="s">
        <v>75</v>
      </c>
      <c r="I20" s="4" t="s">
        <v>101</v>
      </c>
      <c r="J20" s="4" t="s">
        <v>183</v>
      </c>
      <c r="K20" s="4" t="s">
        <v>29</v>
      </c>
      <c r="L20" s="4" t="s">
        <v>52</v>
      </c>
      <c r="M20" s="4">
        <v>32877</v>
      </c>
      <c r="N20" s="4" t="s">
        <v>31</v>
      </c>
      <c r="O20" s="4">
        <v>6432</v>
      </c>
      <c r="P20" s="4" t="s">
        <v>32</v>
      </c>
      <c r="Q20" s="4">
        <v>11</v>
      </c>
      <c r="R20" s="4">
        <v>1</v>
      </c>
      <c r="S20" s="4" t="s">
        <v>45</v>
      </c>
      <c r="T20" s="4" t="s">
        <v>34</v>
      </c>
      <c r="U20" s="4" t="s">
        <v>45</v>
      </c>
    </row>
    <row r="21" spans="1:21">
      <c r="A21" s="4">
        <v>5096</v>
      </c>
      <c r="B21" s="4" t="s">
        <v>102</v>
      </c>
      <c r="C21" s="4" t="s">
        <v>37</v>
      </c>
      <c r="D21" s="4">
        <v>36</v>
      </c>
      <c r="E21" s="4" t="s">
        <v>57</v>
      </c>
      <c r="F21" s="4" t="s">
        <v>39</v>
      </c>
      <c r="G21" s="4" t="s">
        <v>103</v>
      </c>
      <c r="H21" s="4" t="s">
        <v>58</v>
      </c>
      <c r="I21" s="4" t="s">
        <v>104</v>
      </c>
      <c r="J21" s="4" t="s">
        <v>184</v>
      </c>
      <c r="K21" s="4" t="s">
        <v>29</v>
      </c>
      <c r="L21" s="4" t="s">
        <v>43</v>
      </c>
      <c r="M21" s="4">
        <v>46811</v>
      </c>
      <c r="N21" s="4" t="s">
        <v>53</v>
      </c>
      <c r="O21" s="4">
        <v>1567</v>
      </c>
      <c r="P21" s="4" t="s">
        <v>45</v>
      </c>
      <c r="Q21" s="4">
        <v>7</v>
      </c>
      <c r="R21" s="4">
        <v>3</v>
      </c>
      <c r="S21" s="4" t="s">
        <v>46</v>
      </c>
      <c r="T21" s="4" t="s">
        <v>34</v>
      </c>
      <c r="U21" s="4" t="s">
        <v>55</v>
      </c>
    </row>
    <row r="22" spans="1:21">
      <c r="A22" s="4">
        <v>2263</v>
      </c>
      <c r="B22" s="4" t="s">
        <v>105</v>
      </c>
      <c r="C22" s="4" t="s">
        <v>37</v>
      </c>
      <c r="D22" s="4">
        <v>31</v>
      </c>
      <c r="E22" s="4" t="s">
        <v>38</v>
      </c>
      <c r="F22" s="4" t="s">
        <v>74</v>
      </c>
      <c r="G22" s="4" t="s">
        <v>49</v>
      </c>
      <c r="H22" s="4" t="s">
        <v>41</v>
      </c>
      <c r="I22" s="4" t="s">
        <v>106</v>
      </c>
      <c r="J22" s="4" t="s">
        <v>185</v>
      </c>
      <c r="K22" s="4" t="s">
        <v>60</v>
      </c>
      <c r="L22" s="4" t="s">
        <v>43</v>
      </c>
      <c r="M22" s="4">
        <v>87538</v>
      </c>
      <c r="N22" s="4" t="s">
        <v>31</v>
      </c>
      <c r="O22" s="4">
        <v>3588</v>
      </c>
      <c r="P22" s="4" t="s">
        <v>62</v>
      </c>
      <c r="Q22" s="4">
        <v>11</v>
      </c>
      <c r="R22" s="4">
        <v>5</v>
      </c>
      <c r="S22" s="4" t="s">
        <v>46</v>
      </c>
      <c r="T22" s="4" t="s">
        <v>63</v>
      </c>
      <c r="U22" s="4" t="s">
        <v>45</v>
      </c>
    </row>
    <row r="23" spans="1:21">
      <c r="A23" s="4">
        <v>6505</v>
      </c>
      <c r="B23" s="4" t="s">
        <v>107</v>
      </c>
      <c r="C23" s="4" t="s">
        <v>23</v>
      </c>
      <c r="D23" s="4">
        <v>28</v>
      </c>
      <c r="E23" s="4" t="s">
        <v>38</v>
      </c>
      <c r="F23" s="4" t="s">
        <v>25</v>
      </c>
      <c r="G23" s="4" t="s">
        <v>40</v>
      </c>
      <c r="H23" s="4" t="s">
        <v>75</v>
      </c>
      <c r="I23" s="4" t="s">
        <v>108</v>
      </c>
      <c r="J23" s="4" t="s">
        <v>186</v>
      </c>
      <c r="K23" s="4" t="s">
        <v>29</v>
      </c>
      <c r="L23" s="4" t="s">
        <v>43</v>
      </c>
      <c r="M23" s="4">
        <v>73002</v>
      </c>
      <c r="N23" s="4" t="s">
        <v>31</v>
      </c>
      <c r="O23" s="4">
        <v>6296</v>
      </c>
      <c r="P23" s="4" t="s">
        <v>32</v>
      </c>
      <c r="Q23" s="4">
        <v>2</v>
      </c>
      <c r="R23" s="4">
        <v>5</v>
      </c>
      <c r="S23" s="4" t="s">
        <v>46</v>
      </c>
      <c r="T23" s="4" t="s">
        <v>54</v>
      </c>
      <c r="U23" s="4" t="s">
        <v>35</v>
      </c>
    </row>
    <row r="24" spans="1:21">
      <c r="A24" s="4">
        <v>8626</v>
      </c>
      <c r="B24" s="4" t="s">
        <v>109</v>
      </c>
      <c r="C24" s="4" t="s">
        <v>37</v>
      </c>
      <c r="D24" s="4">
        <v>37</v>
      </c>
      <c r="E24" s="4" t="s">
        <v>57</v>
      </c>
      <c r="F24" s="4" t="s">
        <v>74</v>
      </c>
      <c r="G24" s="4" t="s">
        <v>40</v>
      </c>
      <c r="H24" s="4" t="s">
        <v>58</v>
      </c>
      <c r="I24" s="4" t="s">
        <v>110</v>
      </c>
      <c r="J24" s="4" t="s">
        <v>187</v>
      </c>
      <c r="K24" s="4" t="s">
        <v>96</v>
      </c>
      <c r="L24" s="4" t="s">
        <v>52</v>
      </c>
      <c r="M24" s="4">
        <v>41653</v>
      </c>
      <c r="N24" s="4" t="s">
        <v>53</v>
      </c>
      <c r="O24" s="4">
        <v>9236</v>
      </c>
      <c r="P24" s="4" t="s">
        <v>45</v>
      </c>
      <c r="Q24" s="4">
        <v>13</v>
      </c>
      <c r="R24" s="4">
        <v>1</v>
      </c>
      <c r="S24" s="4" t="s">
        <v>46</v>
      </c>
      <c r="T24" s="4" t="s">
        <v>34</v>
      </c>
      <c r="U24" s="4" t="s">
        <v>45</v>
      </c>
    </row>
    <row r="25" spans="1:21">
      <c r="A25" s="4">
        <v>5979</v>
      </c>
      <c r="B25" s="4" t="s">
        <v>111</v>
      </c>
      <c r="C25" s="4" t="s">
        <v>23</v>
      </c>
      <c r="D25" s="4">
        <v>31</v>
      </c>
      <c r="E25" s="4" t="s">
        <v>38</v>
      </c>
      <c r="F25" s="4" t="s">
        <v>25</v>
      </c>
      <c r="G25" s="4" t="s">
        <v>26</v>
      </c>
      <c r="H25" s="4" t="s">
        <v>50</v>
      </c>
      <c r="I25" s="4" t="s">
        <v>112</v>
      </c>
      <c r="J25" s="4" t="s">
        <v>188</v>
      </c>
      <c r="K25" s="4" t="s">
        <v>60</v>
      </c>
      <c r="L25" s="4" t="s">
        <v>43</v>
      </c>
      <c r="M25" s="4">
        <v>67582</v>
      </c>
      <c r="N25" s="4" t="s">
        <v>61</v>
      </c>
      <c r="O25" s="4">
        <v>1375</v>
      </c>
      <c r="P25" s="4" t="s">
        <v>32</v>
      </c>
      <c r="Q25" s="4">
        <v>20</v>
      </c>
      <c r="R25" s="4">
        <v>3</v>
      </c>
      <c r="S25" s="4" t="s">
        <v>46</v>
      </c>
      <c r="T25" s="4" t="s">
        <v>54</v>
      </c>
      <c r="U25" s="4" t="s">
        <v>45</v>
      </c>
    </row>
    <row r="26" spans="1:21">
      <c r="A26" s="4">
        <v>3104</v>
      </c>
      <c r="B26" s="4" t="s">
        <v>113</v>
      </c>
      <c r="C26" s="4" t="s">
        <v>23</v>
      </c>
      <c r="D26" s="4">
        <v>23</v>
      </c>
      <c r="E26" s="4" t="s">
        <v>24</v>
      </c>
      <c r="F26" s="4" t="s">
        <v>74</v>
      </c>
      <c r="G26" s="4" t="s">
        <v>40</v>
      </c>
      <c r="H26" s="4" t="s">
        <v>41</v>
      </c>
      <c r="I26" s="4" t="s">
        <v>114</v>
      </c>
      <c r="J26" s="4" t="s">
        <v>189</v>
      </c>
      <c r="K26" s="4" t="s">
        <v>96</v>
      </c>
      <c r="L26" s="4" t="s">
        <v>43</v>
      </c>
      <c r="M26" s="4">
        <v>37351</v>
      </c>
      <c r="N26" s="4" t="s">
        <v>53</v>
      </c>
      <c r="O26" s="4">
        <v>7858</v>
      </c>
      <c r="P26" s="4" t="s">
        <v>62</v>
      </c>
      <c r="Q26" s="4">
        <v>18</v>
      </c>
      <c r="R26" s="4">
        <v>2</v>
      </c>
      <c r="S26" s="4" t="s">
        <v>33</v>
      </c>
      <c r="T26" s="4" t="s">
        <v>54</v>
      </c>
      <c r="U26" s="4" t="s">
        <v>55</v>
      </c>
    </row>
    <row r="27" spans="1:21">
      <c r="A27" s="4">
        <v>8967</v>
      </c>
      <c r="B27" s="4" t="s">
        <v>115</v>
      </c>
      <c r="C27" s="4" t="s">
        <v>23</v>
      </c>
      <c r="D27" s="4">
        <v>48</v>
      </c>
      <c r="E27" s="4" t="s">
        <v>87</v>
      </c>
      <c r="F27" s="4" t="s">
        <v>90</v>
      </c>
      <c r="G27" s="4" t="s">
        <v>49</v>
      </c>
      <c r="H27" s="4" t="s">
        <v>27</v>
      </c>
      <c r="I27" s="4" t="s">
        <v>116</v>
      </c>
      <c r="J27" s="4" t="s">
        <v>190</v>
      </c>
      <c r="K27" s="4" t="s">
        <v>29</v>
      </c>
      <c r="L27" s="4" t="s">
        <v>43</v>
      </c>
      <c r="M27" s="4">
        <v>36721</v>
      </c>
      <c r="N27" s="4" t="s">
        <v>44</v>
      </c>
      <c r="O27" s="4">
        <v>8820</v>
      </c>
      <c r="P27" s="4" t="s">
        <v>62</v>
      </c>
      <c r="Q27" s="4">
        <v>0</v>
      </c>
      <c r="R27" s="4">
        <v>2</v>
      </c>
      <c r="S27" s="4" t="s">
        <v>46</v>
      </c>
      <c r="T27" s="4" t="s">
        <v>54</v>
      </c>
      <c r="U27" s="4" t="s">
        <v>35</v>
      </c>
    </row>
    <row r="28" spans="1:21">
      <c r="A28" s="4">
        <v>5087</v>
      </c>
      <c r="B28" s="4" t="s">
        <v>117</v>
      </c>
      <c r="C28" s="4" t="s">
        <v>37</v>
      </c>
      <c r="D28" s="4">
        <v>28</v>
      </c>
      <c r="E28" s="4" t="s">
        <v>38</v>
      </c>
      <c r="F28" s="4" t="s">
        <v>48</v>
      </c>
      <c r="G28" s="4" t="s">
        <v>103</v>
      </c>
      <c r="H28" s="4" t="s">
        <v>27</v>
      </c>
      <c r="I28" s="4" t="s">
        <v>118</v>
      </c>
      <c r="J28" s="4" t="s">
        <v>191</v>
      </c>
      <c r="K28" s="4" t="s">
        <v>60</v>
      </c>
      <c r="L28" s="4" t="s">
        <v>52</v>
      </c>
      <c r="M28" s="4">
        <v>46326</v>
      </c>
      <c r="N28" s="4" t="s">
        <v>44</v>
      </c>
      <c r="O28" s="4">
        <v>9189</v>
      </c>
      <c r="P28" s="4" t="s">
        <v>62</v>
      </c>
      <c r="Q28" s="4">
        <v>8</v>
      </c>
      <c r="R28" s="4">
        <v>4</v>
      </c>
      <c r="S28" s="4" t="s">
        <v>33</v>
      </c>
      <c r="T28" s="4" t="s">
        <v>70</v>
      </c>
      <c r="U28" s="4" t="s">
        <v>55</v>
      </c>
    </row>
    <row r="29" spans="1:21">
      <c r="A29" s="4">
        <v>3358</v>
      </c>
      <c r="B29" s="4" t="s">
        <v>119</v>
      </c>
      <c r="C29" s="4" t="s">
        <v>37</v>
      </c>
      <c r="D29" s="4">
        <v>30</v>
      </c>
      <c r="E29" s="4" t="s">
        <v>38</v>
      </c>
      <c r="F29" s="4" t="s">
        <v>39</v>
      </c>
      <c r="G29" s="4" t="s">
        <v>68</v>
      </c>
      <c r="H29" s="4" t="s">
        <v>41</v>
      </c>
      <c r="I29" s="4" t="s">
        <v>120</v>
      </c>
      <c r="J29" s="4" t="s">
        <v>192</v>
      </c>
      <c r="K29" s="4" t="s">
        <v>29</v>
      </c>
      <c r="L29" s="4" t="s">
        <v>30</v>
      </c>
      <c r="M29" s="4">
        <v>59007</v>
      </c>
      <c r="N29" s="4" t="s">
        <v>31</v>
      </c>
      <c r="O29" s="4">
        <v>3380</v>
      </c>
      <c r="P29" s="4" t="s">
        <v>32</v>
      </c>
      <c r="Q29" s="4">
        <v>17</v>
      </c>
      <c r="R29" s="4">
        <v>3</v>
      </c>
      <c r="S29" s="4" t="s">
        <v>45</v>
      </c>
      <c r="T29" s="4" t="s">
        <v>85</v>
      </c>
      <c r="U29" s="4" t="s">
        <v>35</v>
      </c>
    </row>
    <row r="30" spans="1:21">
      <c r="A30" s="4">
        <v>8256</v>
      </c>
      <c r="B30" s="4" t="s">
        <v>121</v>
      </c>
      <c r="C30" s="4" t="s">
        <v>37</v>
      </c>
      <c r="D30" s="4">
        <v>46</v>
      </c>
      <c r="E30" s="4" t="s">
        <v>87</v>
      </c>
      <c r="F30" s="4" t="s">
        <v>74</v>
      </c>
      <c r="G30" s="4" t="s">
        <v>26</v>
      </c>
      <c r="H30" s="4" t="s">
        <v>58</v>
      </c>
      <c r="I30" s="4" t="s">
        <v>122</v>
      </c>
      <c r="J30" s="4" t="s">
        <v>193</v>
      </c>
      <c r="K30" s="4" t="s">
        <v>29</v>
      </c>
      <c r="L30" s="4" t="s">
        <v>43</v>
      </c>
      <c r="M30" s="4">
        <v>52020</v>
      </c>
      <c r="N30" s="4" t="s">
        <v>44</v>
      </c>
      <c r="O30" s="4">
        <v>9585</v>
      </c>
      <c r="P30" s="4" t="s">
        <v>62</v>
      </c>
      <c r="Q30" s="4">
        <v>0</v>
      </c>
      <c r="R30" s="4">
        <v>4</v>
      </c>
      <c r="S30" s="4" t="s">
        <v>46</v>
      </c>
      <c r="T30" s="4" t="s">
        <v>85</v>
      </c>
      <c r="U30" s="4" t="s">
        <v>45</v>
      </c>
    </row>
    <row r="31" spans="1:21">
      <c r="A31" s="4">
        <v>5763</v>
      </c>
      <c r="B31" s="4" t="s">
        <v>123</v>
      </c>
      <c r="C31" s="4" t="s">
        <v>37</v>
      </c>
      <c r="D31" s="4">
        <v>44</v>
      </c>
      <c r="E31" s="4" t="s">
        <v>57</v>
      </c>
      <c r="F31" s="4" t="s">
        <v>39</v>
      </c>
      <c r="G31" s="4" t="s">
        <v>49</v>
      </c>
      <c r="H31" s="4" t="s">
        <v>41</v>
      </c>
      <c r="I31" s="4" t="s">
        <v>124</v>
      </c>
      <c r="J31" s="4" t="s">
        <v>194</v>
      </c>
      <c r="K31" s="4" t="s">
        <v>96</v>
      </c>
      <c r="L31" s="4" t="s">
        <v>43</v>
      </c>
      <c r="M31" s="4">
        <v>98961</v>
      </c>
      <c r="N31" s="4" t="s">
        <v>53</v>
      </c>
      <c r="O31" s="4">
        <v>2688</v>
      </c>
      <c r="P31" s="4" t="s">
        <v>32</v>
      </c>
      <c r="Q31" s="4">
        <v>2</v>
      </c>
      <c r="R31" s="4">
        <v>5</v>
      </c>
      <c r="S31" s="4" t="s">
        <v>46</v>
      </c>
      <c r="T31" s="4" t="s">
        <v>85</v>
      </c>
      <c r="U31" s="4" t="s">
        <v>35</v>
      </c>
    </row>
    <row r="32" spans="1:21">
      <c r="A32" s="4">
        <v>6838</v>
      </c>
      <c r="B32" s="4" t="s">
        <v>125</v>
      </c>
      <c r="C32" s="4" t="s">
        <v>37</v>
      </c>
      <c r="D32" s="4">
        <v>45</v>
      </c>
      <c r="E32" s="4" t="s">
        <v>57</v>
      </c>
      <c r="F32" s="4" t="s">
        <v>48</v>
      </c>
      <c r="G32" s="4" t="s">
        <v>68</v>
      </c>
      <c r="H32" s="4" t="s">
        <v>50</v>
      </c>
      <c r="I32" s="4" t="s">
        <v>126</v>
      </c>
      <c r="J32" s="4" t="s">
        <v>195</v>
      </c>
      <c r="K32" s="4" t="s">
        <v>96</v>
      </c>
      <c r="L32" s="4" t="s">
        <v>43</v>
      </c>
      <c r="M32" s="4">
        <v>81943</v>
      </c>
      <c r="N32" s="4" t="s">
        <v>31</v>
      </c>
      <c r="O32" s="4">
        <v>2255</v>
      </c>
      <c r="P32" s="4" t="s">
        <v>32</v>
      </c>
      <c r="Q32" s="4">
        <v>18</v>
      </c>
      <c r="R32" s="4">
        <v>2</v>
      </c>
      <c r="S32" s="4" t="s">
        <v>45</v>
      </c>
      <c r="T32" s="4" t="s">
        <v>63</v>
      </c>
      <c r="U32" s="4" t="s">
        <v>35</v>
      </c>
    </row>
    <row r="33" spans="1:21">
      <c r="A33" s="4">
        <v>9544</v>
      </c>
      <c r="B33" s="4" t="s">
        <v>127</v>
      </c>
      <c r="C33" s="4" t="s">
        <v>37</v>
      </c>
      <c r="D33" s="4">
        <v>52</v>
      </c>
      <c r="E33" s="4" t="s">
        <v>87</v>
      </c>
      <c r="F33" s="4" t="s">
        <v>90</v>
      </c>
      <c r="G33" s="4" t="s">
        <v>49</v>
      </c>
      <c r="H33" s="4" t="s">
        <v>41</v>
      </c>
      <c r="I33" s="4" t="s">
        <v>128</v>
      </c>
      <c r="J33" s="4" t="s">
        <v>196</v>
      </c>
      <c r="K33" s="4" t="s">
        <v>96</v>
      </c>
      <c r="L33" s="4" t="s">
        <v>43</v>
      </c>
      <c r="M33" s="4">
        <v>47627</v>
      </c>
      <c r="N33" s="4" t="s">
        <v>31</v>
      </c>
      <c r="O33" s="4">
        <v>1221</v>
      </c>
      <c r="P33" s="4" t="s">
        <v>45</v>
      </c>
      <c r="Q33" s="4">
        <v>4</v>
      </c>
      <c r="R33" s="4">
        <v>3</v>
      </c>
      <c r="S33" s="4" t="s">
        <v>45</v>
      </c>
      <c r="T33" s="4" t="s">
        <v>54</v>
      </c>
      <c r="U33" s="4" t="s">
        <v>45</v>
      </c>
    </row>
    <row r="34" spans="1:21">
      <c r="A34" s="4">
        <v>8012</v>
      </c>
      <c r="B34" s="4" t="s">
        <v>129</v>
      </c>
      <c r="C34" s="4" t="s">
        <v>23</v>
      </c>
      <c r="D34" s="4">
        <v>52</v>
      </c>
      <c r="E34" s="4" t="s">
        <v>87</v>
      </c>
      <c r="F34" s="4" t="s">
        <v>25</v>
      </c>
      <c r="G34" s="4" t="s">
        <v>26</v>
      </c>
      <c r="H34" s="4" t="s">
        <v>75</v>
      </c>
      <c r="I34" s="4" t="s">
        <v>130</v>
      </c>
      <c r="J34" s="4" t="s">
        <v>197</v>
      </c>
      <c r="K34" s="4" t="s">
        <v>96</v>
      </c>
      <c r="L34" s="4" t="s">
        <v>43</v>
      </c>
      <c r="M34" s="4">
        <v>56162</v>
      </c>
      <c r="N34" s="4" t="s">
        <v>53</v>
      </c>
      <c r="O34" s="4">
        <v>6560</v>
      </c>
      <c r="P34" s="4" t="s">
        <v>62</v>
      </c>
      <c r="Q34" s="4">
        <v>9</v>
      </c>
      <c r="R34" s="4">
        <v>4</v>
      </c>
      <c r="S34" s="4" t="s">
        <v>46</v>
      </c>
      <c r="T34" s="4" t="s">
        <v>70</v>
      </c>
      <c r="U34" s="4" t="s">
        <v>45</v>
      </c>
    </row>
    <row r="35" spans="1:21">
      <c r="A35" s="4">
        <v>9374</v>
      </c>
      <c r="B35" s="4" t="s">
        <v>131</v>
      </c>
      <c r="C35" s="4" t="s">
        <v>23</v>
      </c>
      <c r="D35" s="4">
        <v>42</v>
      </c>
      <c r="E35" s="4" t="s">
        <v>57</v>
      </c>
      <c r="F35" s="4" t="s">
        <v>39</v>
      </c>
      <c r="G35" s="4" t="s">
        <v>49</v>
      </c>
      <c r="H35" s="4" t="s">
        <v>50</v>
      </c>
      <c r="I35" s="4" t="s">
        <v>132</v>
      </c>
      <c r="J35" s="4" t="s">
        <v>198</v>
      </c>
      <c r="K35" s="4" t="s">
        <v>60</v>
      </c>
      <c r="L35" s="4" t="s">
        <v>52</v>
      </c>
      <c r="M35" s="4">
        <v>95734</v>
      </c>
      <c r="N35" s="4" t="s">
        <v>31</v>
      </c>
      <c r="O35" s="4">
        <v>4854</v>
      </c>
      <c r="P35" s="4" t="s">
        <v>32</v>
      </c>
      <c r="Q35" s="4">
        <v>13</v>
      </c>
      <c r="R35" s="4">
        <v>2</v>
      </c>
      <c r="S35" s="4" t="s">
        <v>33</v>
      </c>
      <c r="T35" s="4" t="s">
        <v>34</v>
      </c>
      <c r="U35" s="4" t="s">
        <v>35</v>
      </c>
    </row>
    <row r="36" spans="1:21">
      <c r="A36" s="4">
        <v>3487</v>
      </c>
      <c r="B36" s="4" t="s">
        <v>133</v>
      </c>
      <c r="C36" s="4" t="s">
        <v>37</v>
      </c>
      <c r="D36" s="4">
        <v>58</v>
      </c>
      <c r="E36" s="4" t="s">
        <v>65</v>
      </c>
      <c r="F36" s="4" t="s">
        <v>39</v>
      </c>
      <c r="G36" s="4" t="s">
        <v>40</v>
      </c>
      <c r="H36" s="4" t="s">
        <v>58</v>
      </c>
      <c r="I36" s="4" t="s">
        <v>134</v>
      </c>
      <c r="J36" s="4" t="s">
        <v>199</v>
      </c>
      <c r="K36" s="4" t="s">
        <v>60</v>
      </c>
      <c r="L36" s="4" t="s">
        <v>52</v>
      </c>
      <c r="M36" s="4">
        <v>74789</v>
      </c>
      <c r="N36" s="4" t="s">
        <v>31</v>
      </c>
      <c r="O36" s="4">
        <v>8101</v>
      </c>
      <c r="P36" s="4" t="s">
        <v>62</v>
      </c>
      <c r="Q36" s="4">
        <v>14</v>
      </c>
      <c r="R36" s="4">
        <v>5</v>
      </c>
      <c r="S36" s="4" t="s">
        <v>46</v>
      </c>
      <c r="T36" s="4" t="s">
        <v>63</v>
      </c>
      <c r="U36" s="4" t="s">
        <v>45</v>
      </c>
    </row>
    <row r="37" spans="1:21">
      <c r="A37" s="4">
        <v>8445</v>
      </c>
      <c r="B37" s="4" t="s">
        <v>135</v>
      </c>
      <c r="C37" s="4" t="s">
        <v>23</v>
      </c>
      <c r="D37" s="4">
        <v>24</v>
      </c>
      <c r="E37" s="4" t="s">
        <v>24</v>
      </c>
      <c r="F37" s="4" t="s">
        <v>90</v>
      </c>
      <c r="G37" s="4" t="s">
        <v>26</v>
      </c>
      <c r="H37" s="4" t="s">
        <v>58</v>
      </c>
      <c r="I37" s="4" t="s">
        <v>136</v>
      </c>
      <c r="J37" s="4" t="s">
        <v>200</v>
      </c>
      <c r="K37" s="4" t="s">
        <v>29</v>
      </c>
      <c r="L37" s="4" t="s">
        <v>52</v>
      </c>
      <c r="M37" s="4">
        <v>30137</v>
      </c>
      <c r="N37" s="4" t="s">
        <v>44</v>
      </c>
      <c r="O37" s="4">
        <v>4031</v>
      </c>
      <c r="P37" s="4" t="s">
        <v>45</v>
      </c>
      <c r="Q37" s="4">
        <v>5</v>
      </c>
      <c r="R37" s="4">
        <v>3</v>
      </c>
      <c r="S37" s="4" t="s">
        <v>45</v>
      </c>
      <c r="T37" s="4" t="s">
        <v>54</v>
      </c>
      <c r="U37" s="4" t="s">
        <v>35</v>
      </c>
    </row>
    <row r="38" spans="1:21">
      <c r="A38" s="4">
        <v>1550</v>
      </c>
      <c r="B38" s="4" t="s">
        <v>137</v>
      </c>
      <c r="C38" s="4" t="s">
        <v>37</v>
      </c>
      <c r="D38" s="4">
        <v>21</v>
      </c>
      <c r="E38" s="4" t="s">
        <v>24</v>
      </c>
      <c r="F38" s="4" t="s">
        <v>39</v>
      </c>
      <c r="G38" s="4" t="s">
        <v>26</v>
      </c>
      <c r="H38" s="4" t="s">
        <v>27</v>
      </c>
      <c r="I38" s="4" t="s">
        <v>138</v>
      </c>
      <c r="J38" s="4" t="s">
        <v>201</v>
      </c>
      <c r="K38" s="4" t="s">
        <v>29</v>
      </c>
      <c r="L38" s="4" t="s">
        <v>52</v>
      </c>
      <c r="M38" s="4">
        <v>95510</v>
      </c>
      <c r="N38" s="4" t="s">
        <v>31</v>
      </c>
      <c r="O38" s="4">
        <v>6811</v>
      </c>
      <c r="P38" s="4" t="s">
        <v>32</v>
      </c>
      <c r="Q38" s="4">
        <v>18</v>
      </c>
      <c r="R38" s="4">
        <v>4</v>
      </c>
      <c r="S38" s="4" t="s">
        <v>46</v>
      </c>
      <c r="T38" s="4" t="s">
        <v>85</v>
      </c>
      <c r="U38" s="4" t="s">
        <v>35</v>
      </c>
    </row>
    <row r="39" spans="1:21">
      <c r="A39" s="4">
        <v>9968</v>
      </c>
      <c r="B39" s="4" t="s">
        <v>139</v>
      </c>
      <c r="C39" s="4" t="s">
        <v>37</v>
      </c>
      <c r="D39" s="4">
        <v>58</v>
      </c>
      <c r="E39" s="4" t="s">
        <v>65</v>
      </c>
      <c r="F39" s="4" t="s">
        <v>39</v>
      </c>
      <c r="G39" s="4" t="s">
        <v>68</v>
      </c>
      <c r="H39" s="4" t="s">
        <v>27</v>
      </c>
      <c r="I39" s="4" t="s">
        <v>140</v>
      </c>
      <c r="J39" s="4" t="s">
        <v>202</v>
      </c>
      <c r="K39" s="4" t="s">
        <v>60</v>
      </c>
      <c r="L39" s="4" t="s">
        <v>30</v>
      </c>
      <c r="M39" s="4">
        <v>80325</v>
      </c>
      <c r="N39" s="4" t="s">
        <v>44</v>
      </c>
      <c r="O39" s="4">
        <v>6230</v>
      </c>
      <c r="P39" s="4" t="s">
        <v>32</v>
      </c>
      <c r="Q39" s="4">
        <v>5</v>
      </c>
      <c r="R39" s="4">
        <v>4</v>
      </c>
      <c r="S39" s="4" t="s">
        <v>45</v>
      </c>
      <c r="T39" s="4" t="s">
        <v>63</v>
      </c>
      <c r="U39" s="4" t="s">
        <v>55</v>
      </c>
    </row>
    <row r="40" spans="1:21">
      <c r="A40" s="4">
        <v>8029</v>
      </c>
      <c r="B40" s="4" t="s">
        <v>141</v>
      </c>
      <c r="C40" s="4" t="s">
        <v>23</v>
      </c>
      <c r="D40" s="4">
        <v>57</v>
      </c>
      <c r="E40" s="4" t="s">
        <v>65</v>
      </c>
      <c r="F40" s="4" t="s">
        <v>74</v>
      </c>
      <c r="G40" s="4" t="s">
        <v>103</v>
      </c>
      <c r="H40" s="4" t="s">
        <v>75</v>
      </c>
      <c r="I40" s="4" t="s">
        <v>142</v>
      </c>
      <c r="J40" s="4" t="s">
        <v>203</v>
      </c>
      <c r="K40" s="4" t="s">
        <v>96</v>
      </c>
      <c r="L40" s="4" t="s">
        <v>43</v>
      </c>
      <c r="M40" s="4">
        <v>34109</v>
      </c>
      <c r="N40" s="4" t="s">
        <v>44</v>
      </c>
      <c r="O40" s="4">
        <v>9232</v>
      </c>
      <c r="P40" s="4" t="s">
        <v>32</v>
      </c>
      <c r="Q40" s="4">
        <v>13</v>
      </c>
      <c r="R40" s="4">
        <v>3</v>
      </c>
      <c r="S40" s="4" t="s">
        <v>33</v>
      </c>
      <c r="T40" s="4" t="s">
        <v>34</v>
      </c>
      <c r="U40" s="4" t="s">
        <v>35</v>
      </c>
    </row>
    <row r="41" spans="1:21">
      <c r="A41" s="4">
        <v>8847</v>
      </c>
      <c r="B41" s="4" t="s">
        <v>143</v>
      </c>
      <c r="C41" s="4" t="s">
        <v>37</v>
      </c>
      <c r="D41" s="4">
        <v>41</v>
      </c>
      <c r="E41" s="4" t="s">
        <v>57</v>
      </c>
      <c r="F41" s="4" t="s">
        <v>74</v>
      </c>
      <c r="G41" s="4" t="s">
        <v>68</v>
      </c>
      <c r="H41" s="4" t="s">
        <v>27</v>
      </c>
      <c r="I41" s="4" t="s">
        <v>144</v>
      </c>
      <c r="J41" s="4" t="s">
        <v>204</v>
      </c>
      <c r="K41" s="4" t="s">
        <v>96</v>
      </c>
      <c r="L41" s="4" t="s">
        <v>52</v>
      </c>
      <c r="M41" s="4">
        <v>73330</v>
      </c>
      <c r="N41" s="4" t="s">
        <v>31</v>
      </c>
      <c r="O41" s="4">
        <v>2276</v>
      </c>
      <c r="P41" s="4" t="s">
        <v>62</v>
      </c>
      <c r="Q41" s="4">
        <v>5</v>
      </c>
      <c r="R41" s="4">
        <v>1</v>
      </c>
      <c r="S41" s="4" t="s">
        <v>45</v>
      </c>
      <c r="T41" s="4" t="s">
        <v>54</v>
      </c>
      <c r="U41" s="4" t="s">
        <v>55</v>
      </c>
    </row>
    <row r="42" spans="1:21">
      <c r="A42" s="4">
        <v>1955</v>
      </c>
      <c r="B42" s="4" t="s">
        <v>145</v>
      </c>
      <c r="C42" s="4" t="s">
        <v>23</v>
      </c>
      <c r="D42" s="4">
        <v>58</v>
      </c>
      <c r="E42" s="4" t="s">
        <v>65</v>
      </c>
      <c r="F42" s="4" t="s">
        <v>48</v>
      </c>
      <c r="G42" s="4" t="s">
        <v>49</v>
      </c>
      <c r="H42" s="4" t="s">
        <v>41</v>
      </c>
      <c r="I42" s="4" t="s">
        <v>146</v>
      </c>
      <c r="J42" s="4" t="s">
        <v>205</v>
      </c>
      <c r="K42" s="4" t="s">
        <v>60</v>
      </c>
      <c r="L42" s="4" t="s">
        <v>52</v>
      </c>
      <c r="M42" s="4">
        <v>46567</v>
      </c>
      <c r="N42" s="4" t="s">
        <v>61</v>
      </c>
      <c r="O42" s="4">
        <v>2825</v>
      </c>
      <c r="P42" s="4" t="s">
        <v>32</v>
      </c>
      <c r="Q42" s="4">
        <v>15</v>
      </c>
      <c r="R42" s="4">
        <v>3</v>
      </c>
      <c r="S42" s="4" t="s">
        <v>45</v>
      </c>
      <c r="T42" s="4" t="s">
        <v>85</v>
      </c>
      <c r="U42" s="4" t="s">
        <v>55</v>
      </c>
    </row>
    <row r="43" spans="1:21">
      <c r="A43" s="4">
        <v>4522</v>
      </c>
      <c r="B43" s="4" t="s">
        <v>147</v>
      </c>
      <c r="C43" s="4" t="s">
        <v>23</v>
      </c>
      <c r="D43" s="4">
        <v>36</v>
      </c>
      <c r="E43" s="4" t="s">
        <v>57</v>
      </c>
      <c r="F43" s="4" t="s">
        <v>25</v>
      </c>
      <c r="G43" s="4" t="s">
        <v>103</v>
      </c>
      <c r="H43" s="4" t="s">
        <v>27</v>
      </c>
      <c r="I43" s="4" t="s">
        <v>148</v>
      </c>
      <c r="J43" s="4" t="s">
        <v>206</v>
      </c>
      <c r="K43" s="4" t="s">
        <v>60</v>
      </c>
      <c r="L43" s="4" t="s">
        <v>43</v>
      </c>
      <c r="M43" s="4">
        <v>39795</v>
      </c>
      <c r="N43" s="4" t="s">
        <v>61</v>
      </c>
      <c r="O43" s="4">
        <v>1670</v>
      </c>
      <c r="P43" s="4" t="s">
        <v>45</v>
      </c>
      <c r="Q43" s="4">
        <v>0</v>
      </c>
      <c r="R43" s="4">
        <v>2</v>
      </c>
      <c r="S43" s="4" t="s">
        <v>46</v>
      </c>
      <c r="T43" s="4" t="s">
        <v>70</v>
      </c>
      <c r="U43" s="4" t="s">
        <v>45</v>
      </c>
    </row>
    <row r="44" spans="1:21">
      <c r="A44" s="4">
        <v>3078</v>
      </c>
      <c r="B44" s="4" t="s">
        <v>149</v>
      </c>
      <c r="C44" s="4" t="s">
        <v>23</v>
      </c>
      <c r="D44" s="4">
        <v>21</v>
      </c>
      <c r="E44" s="4" t="s">
        <v>24</v>
      </c>
      <c r="F44" s="4" t="s">
        <v>25</v>
      </c>
      <c r="G44" s="4" t="s">
        <v>26</v>
      </c>
      <c r="H44" s="4" t="s">
        <v>75</v>
      </c>
      <c r="I44" s="4" t="s">
        <v>150</v>
      </c>
      <c r="J44" s="4" t="s">
        <v>207</v>
      </c>
      <c r="K44" s="4" t="s">
        <v>60</v>
      </c>
      <c r="L44" s="4" t="s">
        <v>52</v>
      </c>
      <c r="M44" s="4">
        <v>59506</v>
      </c>
      <c r="N44" s="4" t="s">
        <v>61</v>
      </c>
      <c r="O44" s="4">
        <v>4428</v>
      </c>
      <c r="P44" s="4" t="s">
        <v>62</v>
      </c>
      <c r="Q44" s="4">
        <v>0</v>
      </c>
      <c r="R44" s="4">
        <v>1</v>
      </c>
      <c r="S44" s="4" t="s">
        <v>45</v>
      </c>
      <c r="T44" s="4" t="s">
        <v>70</v>
      </c>
      <c r="U44" s="4" t="s">
        <v>35</v>
      </c>
    </row>
    <row r="45" spans="1:21">
      <c r="A45" s="4">
        <v>6357</v>
      </c>
      <c r="B45" s="4" t="s">
        <v>151</v>
      </c>
      <c r="C45" s="4" t="s">
        <v>23</v>
      </c>
      <c r="D45" s="4">
        <v>46</v>
      </c>
      <c r="E45" s="4" t="s">
        <v>87</v>
      </c>
      <c r="F45" s="4" t="s">
        <v>48</v>
      </c>
      <c r="G45" s="4" t="s">
        <v>40</v>
      </c>
      <c r="H45" s="4" t="s">
        <v>75</v>
      </c>
      <c r="I45" s="4" t="s">
        <v>152</v>
      </c>
      <c r="J45" s="4" t="s">
        <v>208</v>
      </c>
      <c r="K45" s="4" t="s">
        <v>60</v>
      </c>
      <c r="L45" s="4" t="s">
        <v>52</v>
      </c>
      <c r="M45" s="4">
        <v>49058</v>
      </c>
      <c r="N45" s="4" t="s">
        <v>44</v>
      </c>
      <c r="O45" s="4">
        <v>4396</v>
      </c>
      <c r="P45" s="4" t="s">
        <v>45</v>
      </c>
      <c r="Q45" s="4">
        <v>5</v>
      </c>
      <c r="R45" s="4">
        <v>1</v>
      </c>
      <c r="S45" s="4" t="s">
        <v>45</v>
      </c>
      <c r="T45" s="4" t="s">
        <v>70</v>
      </c>
      <c r="U45" s="4" t="s">
        <v>45</v>
      </c>
    </row>
    <row r="46" spans="1:21">
      <c r="A46" s="4">
        <v>7951</v>
      </c>
      <c r="B46" s="4" t="s">
        <v>153</v>
      </c>
      <c r="C46" s="4" t="s">
        <v>23</v>
      </c>
      <c r="D46" s="4">
        <v>36</v>
      </c>
      <c r="E46" s="4" t="s">
        <v>57</v>
      </c>
      <c r="F46" s="4" t="s">
        <v>74</v>
      </c>
      <c r="G46" s="4" t="s">
        <v>49</v>
      </c>
      <c r="H46" s="4" t="s">
        <v>75</v>
      </c>
      <c r="I46" s="4" t="s">
        <v>154</v>
      </c>
      <c r="J46" s="4" t="s">
        <v>209</v>
      </c>
      <c r="K46" s="4" t="s">
        <v>60</v>
      </c>
      <c r="L46" s="4" t="s">
        <v>30</v>
      </c>
      <c r="M46" s="4">
        <v>98612</v>
      </c>
      <c r="N46" s="4" t="s">
        <v>61</v>
      </c>
      <c r="O46" s="4">
        <v>1168</v>
      </c>
      <c r="P46" s="4" t="s">
        <v>45</v>
      </c>
      <c r="Q46" s="4">
        <v>9</v>
      </c>
      <c r="R46" s="4">
        <v>2</v>
      </c>
      <c r="S46" s="4" t="s">
        <v>46</v>
      </c>
      <c r="T46" s="4" t="s">
        <v>34</v>
      </c>
      <c r="U46" s="4" t="s">
        <v>35</v>
      </c>
    </row>
    <row r="47" spans="1:21">
      <c r="A47" s="4">
        <v>9228</v>
      </c>
      <c r="B47" s="4" t="s">
        <v>155</v>
      </c>
      <c r="C47" s="4" t="s">
        <v>37</v>
      </c>
      <c r="D47" s="4">
        <v>41</v>
      </c>
      <c r="E47" s="4" t="s">
        <v>57</v>
      </c>
      <c r="F47" s="4" t="s">
        <v>90</v>
      </c>
      <c r="G47" s="4" t="s">
        <v>68</v>
      </c>
      <c r="H47" s="4" t="s">
        <v>41</v>
      </c>
      <c r="I47" s="4" t="s">
        <v>156</v>
      </c>
      <c r="J47" s="4" t="s">
        <v>210</v>
      </c>
      <c r="K47" s="4" t="s">
        <v>96</v>
      </c>
      <c r="L47" s="4" t="s">
        <v>43</v>
      </c>
      <c r="M47" s="4">
        <v>38201</v>
      </c>
      <c r="N47" s="4" t="s">
        <v>61</v>
      </c>
      <c r="O47" s="4">
        <v>7111</v>
      </c>
      <c r="P47" s="4" t="s">
        <v>32</v>
      </c>
      <c r="Q47" s="4">
        <v>8</v>
      </c>
      <c r="R47" s="4">
        <v>4</v>
      </c>
      <c r="S47" s="4" t="s">
        <v>33</v>
      </c>
      <c r="T47" s="4" t="s">
        <v>70</v>
      </c>
      <c r="U47" s="4" t="s">
        <v>45</v>
      </c>
    </row>
    <row r="48" spans="1:21">
      <c r="A48" s="4">
        <v>8988</v>
      </c>
      <c r="B48" s="4" t="s">
        <v>157</v>
      </c>
      <c r="C48" s="4" t="s">
        <v>37</v>
      </c>
      <c r="D48" s="4">
        <v>25</v>
      </c>
      <c r="E48" s="4" t="s">
        <v>24</v>
      </c>
      <c r="F48" s="4" t="s">
        <v>25</v>
      </c>
      <c r="G48" s="4" t="s">
        <v>49</v>
      </c>
      <c r="H48" s="4" t="s">
        <v>50</v>
      </c>
      <c r="I48" s="4" t="s">
        <v>158</v>
      </c>
      <c r="J48" s="4" t="s">
        <v>211</v>
      </c>
      <c r="K48" s="4" t="s">
        <v>96</v>
      </c>
      <c r="L48" s="4" t="s">
        <v>43</v>
      </c>
      <c r="M48" s="4">
        <v>92919</v>
      </c>
      <c r="N48" s="4" t="s">
        <v>53</v>
      </c>
      <c r="O48" s="4">
        <v>9497</v>
      </c>
      <c r="P48" s="4" t="s">
        <v>32</v>
      </c>
      <c r="Q48" s="4">
        <v>7</v>
      </c>
      <c r="R48" s="4">
        <v>2</v>
      </c>
      <c r="S48" s="4" t="s">
        <v>45</v>
      </c>
      <c r="T48" s="4" t="s">
        <v>70</v>
      </c>
      <c r="U48" s="4" t="s">
        <v>55</v>
      </c>
    </row>
    <row r="49" spans="1:21">
      <c r="A49" s="4">
        <v>1952</v>
      </c>
      <c r="B49" s="4" t="s">
        <v>159</v>
      </c>
      <c r="C49" s="4" t="s">
        <v>23</v>
      </c>
      <c r="D49" s="4">
        <v>29</v>
      </c>
      <c r="E49" s="4" t="s">
        <v>38</v>
      </c>
      <c r="F49" s="4" t="s">
        <v>90</v>
      </c>
      <c r="G49" s="4" t="s">
        <v>26</v>
      </c>
      <c r="H49" s="4" t="s">
        <v>41</v>
      </c>
      <c r="I49" s="4" t="s">
        <v>160</v>
      </c>
      <c r="J49" s="4" t="s">
        <v>212</v>
      </c>
      <c r="K49" s="4" t="s">
        <v>29</v>
      </c>
      <c r="L49" s="4" t="s">
        <v>52</v>
      </c>
      <c r="M49" s="4">
        <v>45188</v>
      </c>
      <c r="N49" s="4" t="s">
        <v>61</v>
      </c>
      <c r="O49" s="4">
        <v>9591</v>
      </c>
      <c r="P49" s="4" t="s">
        <v>62</v>
      </c>
      <c r="Q49" s="4">
        <v>18</v>
      </c>
      <c r="R49" s="4">
        <v>3</v>
      </c>
      <c r="S49" s="4" t="s">
        <v>33</v>
      </c>
      <c r="T49" s="4" t="s">
        <v>70</v>
      </c>
      <c r="U49" s="4" t="s">
        <v>45</v>
      </c>
    </row>
    <row r="50" spans="1:21">
      <c r="A50" s="4">
        <v>5760</v>
      </c>
      <c r="B50" s="4" t="s">
        <v>161</v>
      </c>
      <c r="C50" s="4" t="s">
        <v>23</v>
      </c>
      <c r="D50" s="4">
        <v>59</v>
      </c>
      <c r="E50" s="4" t="s">
        <v>65</v>
      </c>
      <c r="F50" s="4" t="s">
        <v>48</v>
      </c>
      <c r="G50" s="4" t="s">
        <v>40</v>
      </c>
      <c r="H50" s="4" t="s">
        <v>27</v>
      </c>
      <c r="I50" s="4" t="s">
        <v>162</v>
      </c>
      <c r="J50" s="4" t="s">
        <v>213</v>
      </c>
      <c r="K50" s="4" t="s">
        <v>29</v>
      </c>
      <c r="L50" s="4" t="s">
        <v>43</v>
      </c>
      <c r="M50" s="4">
        <v>34927</v>
      </c>
      <c r="N50" s="4" t="s">
        <v>53</v>
      </c>
      <c r="O50" s="4">
        <v>6996</v>
      </c>
      <c r="P50" s="4" t="s">
        <v>62</v>
      </c>
      <c r="Q50" s="4">
        <v>16</v>
      </c>
      <c r="R50" s="4">
        <v>1</v>
      </c>
      <c r="S50" s="4" t="s">
        <v>46</v>
      </c>
      <c r="T50" s="4" t="s">
        <v>34</v>
      </c>
      <c r="U50" s="4" t="s">
        <v>35</v>
      </c>
    </row>
    <row r="51" spans="1:21">
      <c r="A51" s="4">
        <v>5742</v>
      </c>
      <c r="B51" s="4" t="s">
        <v>163</v>
      </c>
      <c r="C51" s="4" t="s">
        <v>23</v>
      </c>
      <c r="D51" s="4">
        <v>27</v>
      </c>
      <c r="E51" s="4" t="s">
        <v>38</v>
      </c>
      <c r="F51" s="4" t="s">
        <v>25</v>
      </c>
      <c r="G51" s="4" t="s">
        <v>49</v>
      </c>
      <c r="H51" s="4" t="s">
        <v>58</v>
      </c>
      <c r="I51" s="4" t="s">
        <v>164</v>
      </c>
      <c r="J51" s="4" t="s">
        <v>214</v>
      </c>
      <c r="K51" s="4" t="s">
        <v>29</v>
      </c>
      <c r="L51" s="4" t="s">
        <v>43</v>
      </c>
      <c r="M51" s="4">
        <v>33183</v>
      </c>
      <c r="N51" s="4" t="s">
        <v>61</v>
      </c>
      <c r="O51" s="4">
        <v>1659</v>
      </c>
      <c r="P51" s="4" t="s">
        <v>45</v>
      </c>
      <c r="Q51" s="4">
        <v>11</v>
      </c>
      <c r="R51" s="4">
        <v>1</v>
      </c>
      <c r="S51" s="4" t="s">
        <v>33</v>
      </c>
      <c r="T51" s="4" t="s">
        <v>63</v>
      </c>
      <c r="U51" s="4" t="s">
        <v>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8DA3E-1C76-4504-AA97-6817BBF8F224}">
  <dimension ref="A1:AN42"/>
  <sheetViews>
    <sheetView workbookViewId="0">
      <selection activeCell="AX21" sqref="AX21"/>
    </sheetView>
  </sheetViews>
  <sheetFormatPr defaultRowHeight="14.4"/>
  <cols>
    <col min="1" max="1" width="10.77734375" customWidth="1"/>
    <col min="2" max="2" width="12.5546875" bestFit="1" customWidth="1"/>
    <col min="3" max="3" width="17.33203125" bestFit="1" customWidth="1"/>
    <col min="4" max="4" width="18.109375" bestFit="1" customWidth="1"/>
    <col min="5" max="6" width="12.5546875" bestFit="1" customWidth="1"/>
    <col min="7" max="7" width="18.109375" bestFit="1" customWidth="1"/>
    <col min="8" max="8" width="17.33203125" bestFit="1" customWidth="1"/>
    <col min="9" max="9" width="15.5546875" bestFit="1" customWidth="1"/>
    <col min="10" max="11" width="10.77734375" bestFit="1" customWidth="1"/>
    <col min="12" max="12" width="17.33203125" bestFit="1" customWidth="1"/>
    <col min="25" max="25" width="14" bestFit="1" customWidth="1"/>
    <col min="26" max="26" width="17.33203125" bestFit="1" customWidth="1"/>
    <col min="30" max="30" width="12.5546875" bestFit="1" customWidth="1"/>
    <col min="31" max="31" width="17.33203125" bestFit="1" customWidth="1"/>
    <col min="39" max="39" width="12.5546875" bestFit="1" customWidth="1"/>
    <col min="40" max="40" width="27.6640625" bestFit="1" customWidth="1"/>
  </cols>
  <sheetData>
    <row r="1" spans="1:40">
      <c r="A1" t="s">
        <v>0</v>
      </c>
      <c r="B1" s="15" t="s">
        <v>218</v>
      </c>
      <c r="C1" s="15"/>
    </row>
    <row r="2" spans="1:40">
      <c r="B2" s="5" t="s">
        <v>215</v>
      </c>
      <c r="C2" t="s">
        <v>217</v>
      </c>
    </row>
    <row r="3" spans="1:40">
      <c r="B3" s="6" t="s">
        <v>60</v>
      </c>
      <c r="C3">
        <v>17</v>
      </c>
      <c r="H3" s="13"/>
      <c r="Y3" s="5" t="s">
        <v>215</v>
      </c>
      <c r="Z3" t="s">
        <v>217</v>
      </c>
      <c r="AM3" s="5" t="s">
        <v>215</v>
      </c>
      <c r="AN3" t="s">
        <v>227</v>
      </c>
    </row>
    <row r="4" spans="1:40">
      <c r="B4" s="6" t="s">
        <v>29</v>
      </c>
      <c r="C4">
        <v>20</v>
      </c>
      <c r="E4" s="5" t="s">
        <v>215</v>
      </c>
      <c r="F4" t="s">
        <v>220</v>
      </c>
      <c r="G4" t="s">
        <v>226</v>
      </c>
      <c r="H4" s="5" t="s">
        <v>217</v>
      </c>
      <c r="I4" s="5" t="s">
        <v>222</v>
      </c>
      <c r="Y4" s="6" t="s">
        <v>70</v>
      </c>
      <c r="Z4">
        <v>12</v>
      </c>
      <c r="AD4" s="5" t="s">
        <v>215</v>
      </c>
      <c r="AE4" t="s">
        <v>217</v>
      </c>
      <c r="AM4" s="6" t="s">
        <v>27</v>
      </c>
      <c r="AN4">
        <v>2.5833333333333335</v>
      </c>
    </row>
    <row r="5" spans="1:40">
      <c r="B5" s="6" t="s">
        <v>96</v>
      </c>
      <c r="C5">
        <v>13</v>
      </c>
      <c r="E5" s="6" t="s">
        <v>103</v>
      </c>
      <c r="F5" s="7">
        <v>167041</v>
      </c>
      <c r="G5" s="7">
        <v>28</v>
      </c>
      <c r="H5" s="5" t="s">
        <v>215</v>
      </c>
      <c r="I5" t="s">
        <v>23</v>
      </c>
      <c r="J5" t="s">
        <v>216</v>
      </c>
      <c r="Y5" s="6" t="s">
        <v>34</v>
      </c>
      <c r="Z5">
        <v>11</v>
      </c>
      <c r="AD5" s="6" t="s">
        <v>39</v>
      </c>
      <c r="AE5">
        <v>14</v>
      </c>
      <c r="AM5" s="6" t="s">
        <v>41</v>
      </c>
      <c r="AN5">
        <v>3.3</v>
      </c>
    </row>
    <row r="6" spans="1:40">
      <c r="B6" s="6" t="s">
        <v>216</v>
      </c>
      <c r="C6">
        <v>50</v>
      </c>
      <c r="E6" s="6" t="s">
        <v>40</v>
      </c>
      <c r="F6" s="7">
        <v>613842</v>
      </c>
      <c r="G6" s="7">
        <v>110</v>
      </c>
      <c r="H6" s="6" t="s">
        <v>24</v>
      </c>
      <c r="I6" s="16">
        <v>5</v>
      </c>
      <c r="J6" s="16">
        <v>5</v>
      </c>
      <c r="Y6" s="6" t="s">
        <v>85</v>
      </c>
      <c r="Z6">
        <v>7</v>
      </c>
      <c r="AD6" s="6" t="s">
        <v>25</v>
      </c>
      <c r="AE6">
        <v>10</v>
      </c>
      <c r="AM6" s="6" t="s">
        <v>75</v>
      </c>
      <c r="AN6">
        <v>2.25</v>
      </c>
    </row>
    <row r="7" spans="1:40">
      <c r="E7" s="6" t="s">
        <v>68</v>
      </c>
      <c r="F7" s="7">
        <v>633594</v>
      </c>
      <c r="G7" s="7">
        <v>104</v>
      </c>
      <c r="H7" s="6" t="s">
        <v>38</v>
      </c>
      <c r="I7" s="16">
        <v>6</v>
      </c>
      <c r="J7" s="16">
        <v>6</v>
      </c>
      <c r="Y7" s="6" t="s">
        <v>54</v>
      </c>
      <c r="Z7">
        <v>11</v>
      </c>
      <c r="AD7" s="6" t="s">
        <v>90</v>
      </c>
      <c r="AE7">
        <v>7</v>
      </c>
      <c r="AM7" s="6" t="s">
        <v>50</v>
      </c>
      <c r="AN7">
        <v>2.3636363636363638</v>
      </c>
    </row>
    <row r="8" spans="1:40">
      <c r="E8" s="6" t="s">
        <v>49</v>
      </c>
      <c r="F8" s="7">
        <v>959266</v>
      </c>
      <c r="G8" s="7">
        <v>123</v>
      </c>
      <c r="H8" s="6" t="s">
        <v>57</v>
      </c>
      <c r="I8" s="16">
        <v>5</v>
      </c>
      <c r="J8" s="16">
        <v>5</v>
      </c>
      <c r="Y8" s="6" t="s">
        <v>63</v>
      </c>
      <c r="Z8">
        <v>9</v>
      </c>
      <c r="AD8" s="6" t="s">
        <v>74</v>
      </c>
      <c r="AE8">
        <v>10</v>
      </c>
      <c r="AM8" s="6" t="s">
        <v>58</v>
      </c>
      <c r="AN8">
        <v>2.5555555555555554</v>
      </c>
    </row>
    <row r="9" spans="1:40">
      <c r="B9" s="6" t="s">
        <v>60</v>
      </c>
      <c r="C9">
        <f>IFERROR(GETPIVOTDATA("Full Name",$B$2,"Employment Status","Contract"),"0")</f>
        <v>17</v>
      </c>
      <c r="E9" s="6" t="s">
        <v>26</v>
      </c>
      <c r="F9" s="7">
        <v>731170</v>
      </c>
      <c r="G9" s="7">
        <v>122</v>
      </c>
      <c r="H9" s="6" t="s">
        <v>87</v>
      </c>
      <c r="I9" s="16">
        <v>4</v>
      </c>
      <c r="J9" s="16">
        <v>4</v>
      </c>
      <c r="Y9" s="6" t="s">
        <v>216</v>
      </c>
      <c r="Z9">
        <v>50</v>
      </c>
      <c r="AD9" s="6" t="s">
        <v>48</v>
      </c>
      <c r="AE9">
        <v>9</v>
      </c>
      <c r="AM9" s="6" t="s">
        <v>216</v>
      </c>
      <c r="AN9">
        <v>2.62</v>
      </c>
    </row>
    <row r="10" spans="1:40">
      <c r="B10" s="6" t="s">
        <v>29</v>
      </c>
      <c r="C10">
        <f>IFERROR(GETPIVOTDATA("Full Name",$B$2,"Employment Status","Full-Time"),"0")</f>
        <v>20</v>
      </c>
      <c r="E10" s="6" t="s">
        <v>216</v>
      </c>
      <c r="F10" s="7">
        <v>3104913</v>
      </c>
      <c r="G10" s="7">
        <v>487</v>
      </c>
      <c r="H10" s="6" t="s">
        <v>65</v>
      </c>
      <c r="I10" s="16">
        <v>3</v>
      </c>
      <c r="J10" s="16">
        <v>3</v>
      </c>
      <c r="AD10" s="6" t="s">
        <v>216</v>
      </c>
      <c r="AE10">
        <v>50</v>
      </c>
    </row>
    <row r="11" spans="1:40">
      <c r="B11" s="6" t="s">
        <v>96</v>
      </c>
      <c r="C11">
        <f>IFERROR(GETPIVOTDATA("Full Name",$B$2,"Employment Status","Part-Time"),"0")</f>
        <v>13</v>
      </c>
      <c r="H11" s="6" t="s">
        <v>216</v>
      </c>
      <c r="I11" s="16">
        <v>23</v>
      </c>
      <c r="J11" s="16">
        <v>23</v>
      </c>
    </row>
    <row r="12" spans="1:40">
      <c r="B12" s="6" t="s">
        <v>219</v>
      </c>
      <c r="C12">
        <f>SUM(C9:C11)</f>
        <v>50</v>
      </c>
      <c r="AD12" s="6" t="s">
        <v>39</v>
      </c>
      <c r="AE12">
        <f>IFERROR(GETPIVOTDATA("Full Name",$AD$4,"Region","Central"),"0")</f>
        <v>14</v>
      </c>
      <c r="AM12" s="6" t="s">
        <v>27</v>
      </c>
      <c r="AN12" s="14">
        <f>IFERROR(GETPIVOTDATA("Performance Rating",$AM$3,"Department","Finance"),"0")</f>
        <v>2.5833333333333335</v>
      </c>
    </row>
    <row r="13" spans="1:40">
      <c r="E13" s="6" t="s">
        <v>103</v>
      </c>
      <c r="F13" s="7">
        <v>167041</v>
      </c>
      <c r="G13" s="7">
        <f>IFERROR(GETPIVOTDATA("Sum of Leave Taken",$E$4,"Job Title","Analyst"),"0")</f>
        <v>28</v>
      </c>
      <c r="H13" s="6" t="s">
        <v>24</v>
      </c>
      <c r="I13">
        <f>IFERROR(GETPIVOTDATA("Full Name",$H$4,"Age range","18-25"),"0")</f>
        <v>5</v>
      </c>
      <c r="AD13" s="6" t="s">
        <v>25</v>
      </c>
      <c r="AE13">
        <f>IFERROR(GETPIVOTDATA("Full Name",$AD$4,"Region","East"),"0")</f>
        <v>10</v>
      </c>
      <c r="AM13" s="6" t="s">
        <v>41</v>
      </c>
      <c r="AN13" s="14">
        <f>IFERROR(GETPIVOTDATA("Performance Rating",$AM$3,"Department","HR"),"0")</f>
        <v>3.3</v>
      </c>
    </row>
    <row r="14" spans="1:40">
      <c r="E14" s="6" t="s">
        <v>40</v>
      </c>
      <c r="F14" s="7">
        <v>613842</v>
      </c>
      <c r="G14" s="7">
        <f>IFERROR(GETPIVOTDATA("Sum of Leave Taken",$E$4,"Job Title","Designer"),"0")</f>
        <v>110</v>
      </c>
      <c r="H14" s="6" t="s">
        <v>38</v>
      </c>
      <c r="I14">
        <f>IFERROR(GETPIVOTDATA("Full Name",$H$4,"Age range","26-35"),"0")</f>
        <v>6</v>
      </c>
      <c r="AD14" s="6" t="s">
        <v>90</v>
      </c>
      <c r="AE14">
        <f>IFERROR(GETPIVOTDATA("Full Name",$AD$4,"Region","North"),"0")</f>
        <v>7</v>
      </c>
      <c r="AM14" s="6" t="s">
        <v>75</v>
      </c>
      <c r="AN14" s="14">
        <f>IFERROR(GETPIVOTDATA("Performance Rating",$AM$3,"Department","IT"),"0")</f>
        <v>2.25</v>
      </c>
    </row>
    <row r="15" spans="1:40">
      <c r="E15" s="6" t="s">
        <v>68</v>
      </c>
      <c r="F15" s="7">
        <v>633594</v>
      </c>
      <c r="G15" s="7">
        <f>IFERROR(GETPIVOTDATA("Sum of Leave Taken",$E$4,"Job Title","Developer"),"0")</f>
        <v>104</v>
      </c>
      <c r="H15" s="6" t="s">
        <v>57</v>
      </c>
      <c r="I15">
        <f>IFERROR(GETPIVOTDATA("Full Name",$H$4,"Age range","36-45"),"0")</f>
        <v>5</v>
      </c>
      <c r="Y15" s="6" t="s">
        <v>70</v>
      </c>
      <c r="Z15">
        <f>IFERROR(GETPIVOTDATA("Full Name",$Y$3,"Skills","Communication"),"0")</f>
        <v>12</v>
      </c>
      <c r="AA15" s="9">
        <f>Z15/Z20</f>
        <v>0.24</v>
      </c>
      <c r="AD15" s="6" t="s">
        <v>74</v>
      </c>
      <c r="AE15">
        <f>IFERROR(GETPIVOTDATA("Full Name",$AD$4,"Region","South"),"0")</f>
        <v>10</v>
      </c>
      <c r="AM15" s="6" t="s">
        <v>50</v>
      </c>
      <c r="AN15" s="14">
        <f>IFERROR(GETPIVOTDATA("Performance Rating",$AM$3,"Department","Marketing"),"0")</f>
        <v>2.3636363636363638</v>
      </c>
    </row>
    <row r="16" spans="1:40">
      <c r="E16" s="6" t="s">
        <v>49</v>
      </c>
      <c r="F16" s="7">
        <v>959266</v>
      </c>
      <c r="G16" s="7">
        <f>IFERROR(GETPIVOTDATA("Sum of Leave Taken",$E$4,"Job Title","HR Specialist"),"0")</f>
        <v>123</v>
      </c>
      <c r="H16" s="6" t="s">
        <v>87</v>
      </c>
      <c r="I16">
        <f>IFERROR(GETPIVOTDATA("Full Name",$H$4,"Age range","46-55"),"0")</f>
        <v>4</v>
      </c>
      <c r="Y16" s="6" t="s">
        <v>34</v>
      </c>
      <c r="Z16">
        <f>IFERROR(GETPIVOTDATA("Full Name",$Y$3,"Skills","Design"),"0")</f>
        <v>11</v>
      </c>
      <c r="AA16" s="9">
        <f>Z16/50</f>
        <v>0.22</v>
      </c>
      <c r="AD16" s="6" t="s">
        <v>48</v>
      </c>
      <c r="AE16">
        <f>IFERROR(GETPIVOTDATA("Full Name",$AD$4,"Region","West"),"0")</f>
        <v>9</v>
      </c>
      <c r="AM16" s="6" t="s">
        <v>58</v>
      </c>
      <c r="AN16" s="14">
        <f>IFERROR(GETPIVOTDATA("Performance Rating",$AM$3,"Department","Operations"),"0")</f>
        <v>2.5555555555555554</v>
      </c>
    </row>
    <row r="17" spans="2:40">
      <c r="E17" s="6" t="s">
        <v>26</v>
      </c>
      <c r="F17" s="7">
        <v>731170</v>
      </c>
      <c r="G17" s="7">
        <f>IFERROR(GETPIVOTDATA("Sum of Leave Taken",$E$4,"Job Title","Manager"),"0")</f>
        <v>122</v>
      </c>
      <c r="H17" s="6" t="s">
        <v>65</v>
      </c>
      <c r="I17">
        <f>IFERROR(GETPIVOTDATA("Full Name",$H$4,"Age range","56 &lt;"),"0")</f>
        <v>3</v>
      </c>
      <c r="Y17" s="6" t="s">
        <v>85</v>
      </c>
      <c r="Z17">
        <f>IFERROR(GETPIVOTDATA("Full Name",$Y$3,"Skills","Excel"),"0")</f>
        <v>7</v>
      </c>
      <c r="AA17" s="9">
        <f t="shared" ref="AA17:AA19" si="0">Z17/50</f>
        <v>0.14000000000000001</v>
      </c>
      <c r="AM17" s="6" t="s">
        <v>228</v>
      </c>
      <c r="AN17" s="14">
        <f>AVERAGE(AN12:AN16)</f>
        <v>2.6105050505050502</v>
      </c>
    </row>
    <row r="18" spans="2:40">
      <c r="F18" s="8">
        <v>3104913</v>
      </c>
      <c r="G18" s="7">
        <f>SUM(G13:G17)</f>
        <v>487</v>
      </c>
      <c r="H18" s="6" t="s">
        <v>223</v>
      </c>
      <c r="I18">
        <f>SUM(I13:I17)</f>
        <v>23</v>
      </c>
      <c r="Y18" s="6" t="s">
        <v>54</v>
      </c>
      <c r="Z18">
        <f>IFERROR(GETPIVOTDATA("Full Name",$Y$3,"Skills","Management"),"0")</f>
        <v>11</v>
      </c>
      <c r="AA18" s="9">
        <f t="shared" si="0"/>
        <v>0.22</v>
      </c>
    </row>
    <row r="19" spans="2:40">
      <c r="Y19" s="6" t="s">
        <v>63</v>
      </c>
      <c r="Z19">
        <f>IFERROR(GETPIVOTDATA("Full Name",$Y$3,"Skills","Python"),"0")</f>
        <v>9</v>
      </c>
      <c r="AA19" s="9">
        <f t="shared" si="0"/>
        <v>0.18</v>
      </c>
    </row>
    <row r="20" spans="2:40">
      <c r="H20" s="6" t="s">
        <v>225</v>
      </c>
      <c r="I20">
        <f>IFERROR(GETPIVOTDATA("Full Name",$H$4,"Gender","Female"),"0")</f>
        <v>23</v>
      </c>
      <c r="J20" s="9"/>
      <c r="K20" s="5" t="s">
        <v>215</v>
      </c>
      <c r="L20" t="s">
        <v>217</v>
      </c>
      <c r="Y20" s="6" t="s">
        <v>216</v>
      </c>
      <c r="Z20">
        <f>SUM(Z15:Z19)</f>
        <v>50</v>
      </c>
    </row>
    <row r="21" spans="2:40">
      <c r="H21" s="6" t="s">
        <v>224</v>
      </c>
      <c r="I21" t="str">
        <f>IFERROR(GETPIVOTDATA("Full Name",$H$4,"Gender","Male"),"0")</f>
        <v>0</v>
      </c>
      <c r="J21" s="9">
        <f t="shared" ref="J21" si="1">(I21/50)</f>
        <v>0</v>
      </c>
      <c r="K21" s="6" t="s">
        <v>43</v>
      </c>
      <c r="L21">
        <v>23</v>
      </c>
    </row>
    <row r="22" spans="2:40">
      <c r="I22" s="11">
        <f>SUM(I20:I21)</f>
        <v>23</v>
      </c>
      <c r="J22" s="9">
        <f>1-J20</f>
        <v>1</v>
      </c>
      <c r="K22" s="6" t="s">
        <v>30</v>
      </c>
      <c r="L22">
        <v>8</v>
      </c>
    </row>
    <row r="23" spans="2:40">
      <c r="H23" s="6" t="s">
        <v>225</v>
      </c>
      <c r="I23" s="9">
        <f>I20/50</f>
        <v>0.46</v>
      </c>
      <c r="J23" s="12">
        <f>1-I23</f>
        <v>0.54</v>
      </c>
      <c r="K23" s="6" t="s">
        <v>52</v>
      </c>
      <c r="L23">
        <v>19</v>
      </c>
    </row>
    <row r="24" spans="2:40">
      <c r="H24" s="6" t="s">
        <v>224</v>
      </c>
      <c r="I24" s="9">
        <f>I21/50</f>
        <v>0</v>
      </c>
      <c r="J24" s="12">
        <f>1-I24</f>
        <v>1</v>
      </c>
      <c r="K24" s="6" t="s">
        <v>216</v>
      </c>
      <c r="L24">
        <v>50</v>
      </c>
    </row>
    <row r="25" spans="2:40">
      <c r="H25" s="9"/>
    </row>
    <row r="27" spans="2:40">
      <c r="C27" s="13"/>
      <c r="K27" s="6" t="s">
        <v>43</v>
      </c>
      <c r="L27">
        <f>IFERROR(GETPIVOTDATA("Full Name",$K$20,"Work Location","Branch Office"),"0")</f>
        <v>23</v>
      </c>
      <c r="M27" s="9">
        <f>L27/50</f>
        <v>0.46</v>
      </c>
      <c r="N27" s="10">
        <f>100%-M27</f>
        <v>0.54</v>
      </c>
    </row>
    <row r="28" spans="2:40">
      <c r="B28" s="5" t="s">
        <v>215</v>
      </c>
      <c r="C28" t="s">
        <v>220</v>
      </c>
      <c r="D28" t="s">
        <v>226</v>
      </c>
      <c r="K28" s="6" t="s">
        <v>30</v>
      </c>
      <c r="L28">
        <f>IFERROR(GETPIVOTDATA("Full Name",$K$20,"Work Location","Head Office"),"0")</f>
        <v>8</v>
      </c>
      <c r="M28" s="9">
        <f t="shared" ref="M28:M30" si="2">L28/50</f>
        <v>0.16</v>
      </c>
      <c r="N28" s="10">
        <f>100%-M28</f>
        <v>0.84</v>
      </c>
    </row>
    <row r="29" spans="2:40">
      <c r="B29" s="6" t="s">
        <v>103</v>
      </c>
      <c r="C29" s="7">
        <v>167041</v>
      </c>
      <c r="D29" s="7">
        <v>28</v>
      </c>
      <c r="K29" s="6" t="s">
        <v>52</v>
      </c>
      <c r="L29">
        <f>IFERROR(GETPIVOTDATA("Full Name",$K$20,"Work Location","Remote"),"0")</f>
        <v>19</v>
      </c>
      <c r="M29" s="9">
        <f t="shared" si="2"/>
        <v>0.38</v>
      </c>
      <c r="N29" s="10">
        <f t="shared" ref="N29" si="3">100%-M29</f>
        <v>0.62</v>
      </c>
    </row>
    <row r="30" spans="2:40">
      <c r="B30" s="6" t="s">
        <v>40</v>
      </c>
      <c r="C30" s="7">
        <v>613842</v>
      </c>
      <c r="D30" s="7">
        <v>110</v>
      </c>
      <c r="K30" s="6" t="s">
        <v>223</v>
      </c>
      <c r="L30">
        <f>SUM(L27:L29)</f>
        <v>50</v>
      </c>
      <c r="M30" s="9">
        <f t="shared" si="2"/>
        <v>1</v>
      </c>
    </row>
    <row r="31" spans="2:40">
      <c r="B31" s="6" t="s">
        <v>68</v>
      </c>
      <c r="C31" s="7">
        <v>633594</v>
      </c>
      <c r="D31" s="7">
        <v>104</v>
      </c>
    </row>
    <row r="32" spans="2:40">
      <c r="B32" s="6" t="s">
        <v>49</v>
      </c>
      <c r="C32" s="7">
        <v>959266</v>
      </c>
      <c r="D32" s="7">
        <v>123</v>
      </c>
    </row>
    <row r="33" spans="2:4">
      <c r="B33" s="6" t="s">
        <v>26</v>
      </c>
      <c r="C33" s="7">
        <v>731170</v>
      </c>
      <c r="D33" s="7">
        <v>122</v>
      </c>
    </row>
    <row r="34" spans="2:4">
      <c r="B34" s="6" t="s">
        <v>216</v>
      </c>
      <c r="C34" s="7">
        <v>3104913</v>
      </c>
      <c r="D34" s="7">
        <v>487</v>
      </c>
    </row>
    <row r="37" spans="2:4">
      <c r="B37" s="6" t="s">
        <v>103</v>
      </c>
      <c r="C37" s="7">
        <v>167041</v>
      </c>
      <c r="D37" s="7">
        <v>167041</v>
      </c>
    </row>
    <row r="38" spans="2:4">
      <c r="B38" s="6" t="s">
        <v>40</v>
      </c>
      <c r="C38" s="7">
        <v>613842</v>
      </c>
      <c r="D38" s="7">
        <v>613842</v>
      </c>
    </row>
    <row r="39" spans="2:4">
      <c r="B39" s="6" t="s">
        <v>68</v>
      </c>
      <c r="C39" s="7">
        <v>633594</v>
      </c>
      <c r="D39" s="7">
        <v>633594</v>
      </c>
    </row>
    <row r="40" spans="2:4">
      <c r="B40" s="6" t="s">
        <v>49</v>
      </c>
      <c r="C40" s="7">
        <v>959266</v>
      </c>
      <c r="D40" s="7">
        <v>959266</v>
      </c>
    </row>
    <row r="41" spans="2:4">
      <c r="B41" s="6" t="s">
        <v>26</v>
      </c>
      <c r="C41" s="7">
        <v>731170</v>
      </c>
      <c r="D41" s="7">
        <v>731170</v>
      </c>
    </row>
    <row r="42" spans="2:4">
      <c r="C42" s="8">
        <v>3104913</v>
      </c>
      <c r="D42" s="8"/>
    </row>
  </sheetData>
  <mergeCells count="1">
    <mergeCell ref="B1:C1"/>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AA7F0-442E-4BD4-9CDE-BF110EC00D0D}">
  <dimension ref="I37"/>
  <sheetViews>
    <sheetView showGridLines="0" tabSelected="1" zoomScale="80" zoomScaleNormal="80" workbookViewId="0">
      <selection activeCell="T22" sqref="T22"/>
    </sheetView>
  </sheetViews>
  <sheetFormatPr defaultRowHeight="13.8"/>
  <cols>
    <col min="1" max="16384" width="8.88671875" style="1"/>
  </cols>
  <sheetData>
    <row r="37" spans="9:9">
      <c r="I37" s="1" t="s">
        <v>221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 </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Gaddamadugu Sriharika</dc:creator>
  <cp:lastModifiedBy>Gaddamadugu Sriharika</cp:lastModifiedBy>
  <dcterms:created xsi:type="dcterms:W3CDTF">2025-05-19T10:59:47Z</dcterms:created>
  <dcterms:modified xsi:type="dcterms:W3CDTF">2025-05-21T08:54:04Z</dcterms:modified>
</cp:coreProperties>
</file>