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990"/>
  </bookViews>
  <sheets>
    <sheet name="Problem 1" sheetId="1" r:id="rId1"/>
    <sheet name="Problem 2" sheetId="2" r:id="rId2"/>
    <sheet name="Problem 3" sheetId="6" r:id="rId3"/>
    <sheet name="Problem 4" sheetId="3" r:id="rId4"/>
  </sheets>
  <calcPr calcId="144525"/>
</workbook>
</file>

<file path=xl/sharedStrings.xml><?xml version="1.0" encoding="utf-8"?>
<sst xmlns="http://schemas.openxmlformats.org/spreadsheetml/2006/main" count="86" uniqueCount="81">
  <si>
    <t>Total Cost</t>
  </si>
  <si>
    <t>Median SAT</t>
  </si>
  <si>
    <r>
      <rPr>
        <b/>
        <sz val="11"/>
        <color theme="1"/>
        <rFont val="Calibri"/>
        <charset val="134"/>
        <scheme val="minor"/>
      </rPr>
      <t xml:space="preserve">(X - </t>
    </r>
    <r>
      <rPr>
        <b/>
        <sz val="14"/>
        <color theme="1"/>
        <rFont val="Calibri"/>
        <charset val="134"/>
        <scheme val="minor"/>
      </rPr>
      <t>x̄</t>
    </r>
    <r>
      <rPr>
        <b/>
        <sz val="11"/>
        <color theme="1"/>
        <rFont val="Calibri"/>
        <charset val="134"/>
        <scheme val="minor"/>
      </rPr>
      <t>) * (Y-</t>
    </r>
    <r>
      <rPr>
        <b/>
        <sz val="14"/>
        <color theme="1"/>
        <rFont val="Calibri"/>
        <charset val="134"/>
        <scheme val="minor"/>
      </rPr>
      <t>ȳ)</t>
    </r>
  </si>
  <si>
    <r>
      <rPr>
        <b/>
        <sz val="11"/>
        <color theme="1"/>
        <rFont val="Calibri"/>
        <charset val="134"/>
        <scheme val="minor"/>
      </rPr>
      <t>Square(X - x</t>
    </r>
    <r>
      <rPr>
        <sz val="14"/>
        <color theme="1"/>
        <rFont val="Calibri"/>
        <charset val="134"/>
        <scheme val="minor"/>
      </rPr>
      <t>̄</t>
    </r>
    <r>
      <rPr>
        <sz val="11"/>
        <color theme="1"/>
        <rFont val="Calibri"/>
        <charset val="134"/>
        <scheme val="minor"/>
      </rPr>
      <t>)</t>
    </r>
  </si>
  <si>
    <t>A)</t>
  </si>
  <si>
    <t xml:space="preserve">Sum of total cost ΣY= </t>
  </si>
  <si>
    <t>Sum of Median SAT ΣX=</t>
  </si>
  <si>
    <t>Average of total cost ȳ = ΣY/no of observations of Total cost</t>
  </si>
  <si>
    <t>Average of Median SAT x̄ = ΣX/ no of observations of Medaian SAT</t>
  </si>
  <si>
    <t>Sum of (X - x̄) * (Y-ȳ)</t>
  </si>
  <si>
    <t>Sum of Squares(X - x̄)</t>
  </si>
  <si>
    <t>b1 = Sum of (X - x̄) * (Y-ȳ)/ Sum of Squares(X - x̄)</t>
  </si>
  <si>
    <t>b0 = (ȳ - b1*x̄)</t>
  </si>
  <si>
    <t>ȳ = b0 + b1X</t>
  </si>
  <si>
    <t>(-11364) + 21.61 (X)</t>
  </si>
  <si>
    <t>B)</t>
  </si>
  <si>
    <t>Given X = 1900</t>
  </si>
  <si>
    <t>a) Degree of freedom of of regressioin</t>
  </si>
  <si>
    <t>df1 = k, which is number of independent variables</t>
  </si>
  <si>
    <t>b)What is the total degrees of freedom?</t>
  </si>
  <si>
    <t>n-1 = 20-1</t>
  </si>
  <si>
    <t>c) SSR = SST-SSE = 66839.75-8644.31</t>
  </si>
  <si>
    <t>d) MSR = SSR/K</t>
  </si>
  <si>
    <t>e) MSE = SSE/(n-k-1)</t>
  </si>
  <si>
    <t>f)F=MSR/MSE</t>
  </si>
  <si>
    <t>g) F critical value at alpha = 0.05 and df1=3, df2 = 16</t>
  </si>
  <si>
    <t>F critical value is 3.24, So we can reject null hypothesis as F calculated &gt; F critical (i.e 35.9&gt;3.24)</t>
  </si>
  <si>
    <t>h) R square = SSR/SST</t>
  </si>
  <si>
    <t>it is 87.06%</t>
  </si>
  <si>
    <t>i) p value = 0.0003, 0.0003&lt;0.05, Hence reject Null hypothesis H0 and X1 is significant</t>
  </si>
  <si>
    <t>j) P value = 0.3328, 0.3328&gt;0.05, So Null hypothesis H0 cannot be rejected and X2 is not significant</t>
  </si>
  <si>
    <t>Uncertain Profit</t>
  </si>
  <si>
    <t>Sketch area for smulation</t>
  </si>
  <si>
    <t>Market Scenarios</t>
  </si>
  <si>
    <t>Low</t>
  </si>
  <si>
    <t>High</t>
  </si>
  <si>
    <t>Volume</t>
  </si>
  <si>
    <t>Simulated</t>
  </si>
  <si>
    <t>Profit Model</t>
  </si>
  <si>
    <t>Units</t>
  </si>
  <si>
    <t>Sales in Units</t>
  </si>
  <si>
    <t>Price</t>
  </si>
  <si>
    <t>Price per Unit</t>
  </si>
  <si>
    <t>Probability</t>
  </si>
  <si>
    <t>Unit Cost</t>
  </si>
  <si>
    <t>Fixed Costs</t>
  </si>
  <si>
    <t>Unit Cost Scenarios</t>
  </si>
  <si>
    <t>Most Likely</t>
  </si>
  <si>
    <t>Profit</t>
  </si>
  <si>
    <t>Column1</t>
  </si>
  <si>
    <t>Percentile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</si>
  <si>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</si>
  <si>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</si>
  <si>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</si>
  <si>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</si>
  <si>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</si>
  <si>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</si>
  <si>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</si>
  <si>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</si>
  <si>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</si>
  <si>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</si>
  <si>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</si>
  <si>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</si>
  <si>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</si>
  <si>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Customer arrival rate(Lamda)</t>
  </si>
  <si>
    <t>Average Service time(Mu) is 4 minutes, so no of customers per hour is 60/4</t>
  </si>
  <si>
    <t>b) Average time a customer spends in line (Wq)</t>
  </si>
  <si>
    <t>lamda/(Mu(Mu-lamda))</t>
  </si>
  <si>
    <t>c) The average number of customers in the line(Lq)</t>
  </si>
  <si>
    <t>lamda^2/(Mu(Mu-lamda))</t>
  </si>
  <si>
    <t>d) The average time a customers in the bank(W)</t>
  </si>
  <si>
    <t>1/(Mu-Lamda)</t>
  </si>
  <si>
    <t>e) The average number of customers in the bank(L)</t>
  </si>
  <si>
    <t>Lamda/(Mu-Lamda)</t>
  </si>
  <si>
    <t>f) Probabilty that the bank is empty (P0)</t>
  </si>
  <si>
    <t>1- (Lamda/Mu)</t>
  </si>
  <si>
    <t xml:space="preserve">g)What is the probability that there are no more than 4 customers in the bank? </t>
  </si>
  <si>
    <t>1- (Lamda/Mu)^(4+1)</t>
  </si>
  <si>
    <t>h) What is the probability that the teller is working with a customer?</t>
  </si>
  <si>
    <t>Rho =  Lamda/Mu</t>
  </si>
  <si>
    <t xml:space="preserve"> 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</si>
</sst>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_);_(* \(#,##0\);_(* &quot;-&quot;??_);_(@_)"/>
    <numFmt numFmtId="178" formatCode="0.00;[Red]0.00"/>
    <numFmt numFmtId="179" formatCode="0.00_);\(0.00\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1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7" borderId="18" applyNumberFormat="0" applyAlignment="0" applyProtection="0">
      <alignment vertical="center"/>
    </xf>
    <xf numFmtId="0" fontId="14" fillId="7" borderId="17" applyNumberFormat="0" applyAlignment="0" applyProtection="0">
      <alignment vertical="center"/>
    </xf>
    <xf numFmtId="0" fontId="15" fillId="8" borderId="19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2" borderId="0" xfId="0" applyFill="1"/>
    <xf numFmtId="0" fontId="0" fillId="2" borderId="0" xfId="0" applyFont="1" applyFill="1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177" fontId="0" fillId="2" borderId="5" xfId="1" applyNumberFormat="1" applyFont="1" applyFill="1" applyBorder="1"/>
    <xf numFmtId="44" fontId="0" fillId="0" borderId="0" xfId="2" applyFont="1" applyBorder="1"/>
    <xf numFmtId="44" fontId="0" fillId="2" borderId="5" xfId="0" applyNumberFormat="1" applyFill="1" applyBorder="1" applyAlignment="1">
      <alignment horizontal="center"/>
    </xf>
    <xf numFmtId="44" fontId="0" fillId="2" borderId="5" xfId="2" applyFont="1" applyFill="1" applyBorder="1"/>
    <xf numFmtId="44" fontId="0" fillId="0" borderId="5" xfId="2" applyFont="1" applyBorder="1"/>
    <xf numFmtId="0" fontId="1" fillId="0" borderId="4" xfId="0" applyFont="1" applyBorder="1"/>
    <xf numFmtId="0" fontId="0" fillId="2" borderId="5" xfId="0" applyFill="1" applyBorder="1"/>
    <xf numFmtId="0" fontId="0" fillId="0" borderId="6" xfId="0" applyBorder="1"/>
    <xf numFmtId="44" fontId="0" fillId="2" borderId="7" xfId="0" applyNumberFormat="1" applyFill="1" applyBorder="1"/>
    <xf numFmtId="0" fontId="0" fillId="0" borderId="8" xfId="0" applyBorder="1"/>
    <xf numFmtId="0" fontId="0" fillId="2" borderId="7" xfId="0" applyFill="1" applyBorder="1"/>
    <xf numFmtId="44" fontId="0" fillId="0" borderId="0" xfId="0" applyNumberFormat="1"/>
    <xf numFmtId="0" fontId="2" fillId="2" borderId="9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0" xfId="0" applyFill="1" applyBorder="1" applyAlignment="1"/>
    <xf numFmtId="178" fontId="0" fillId="0" borderId="0" xfId="0" applyNumberFormat="1"/>
    <xf numFmtId="0" fontId="1" fillId="3" borderId="11" xfId="0" applyFont="1" applyFill="1" applyBorder="1" applyAlignment="1">
      <alignment horizontal="center" vertical="center" wrapText="1"/>
    </xf>
    <xf numFmtId="178" fontId="1" fillId="3" borderId="11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2" fontId="0" fillId="0" borderId="0" xfId="0" applyNumberFormat="1"/>
    <xf numFmtId="179" fontId="0" fillId="0" borderId="0" xfId="0" applyNumberFormat="1"/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  <xf numFmtId="178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8"/>
  <sheetViews>
    <sheetView tabSelected="1" zoomScale="96" zoomScaleNormal="96" workbookViewId="0">
      <selection activeCell="G34" sqref="G34"/>
    </sheetView>
  </sheetViews>
  <sheetFormatPr defaultColWidth="9" defaultRowHeight="14.5" outlineLevelCol="6"/>
  <cols>
    <col min="1" max="1" width="10.5454545454545" customWidth="1"/>
    <col min="2" max="2" width="14.5454545454545" customWidth="1"/>
    <col min="3" max="3" width="62.2727272727273" customWidth="1"/>
    <col min="4" max="4" width="21.5454545454545" style="28" customWidth="1"/>
    <col min="5" max="5" width="18.7272727272727" customWidth="1"/>
    <col min="6" max="6" width="21.7272727272727" customWidth="1"/>
    <col min="7" max="7" width="20.8181818181818" customWidth="1"/>
  </cols>
  <sheetData>
    <row r="2" ht="24.5" customHeight="1" spans="1:7">
      <c r="A2" s="29" t="s">
        <v>0</v>
      </c>
      <c r="B2" s="29" t="s">
        <v>1</v>
      </c>
      <c r="D2"/>
      <c r="F2" s="29" t="s">
        <v>2</v>
      </c>
      <c r="G2" s="30" t="s">
        <v>3</v>
      </c>
    </row>
    <row r="3" spans="1:7">
      <c r="A3" s="31">
        <v>21700</v>
      </c>
      <c r="B3" s="31">
        <v>1990</v>
      </c>
      <c r="F3" s="32">
        <f>((A3-$D$26)*(B3-$D$27))</f>
        <v>-1146250</v>
      </c>
      <c r="G3">
        <f>((B3-$D$27)*(B3-$D$27))</f>
        <v>50625</v>
      </c>
    </row>
    <row r="4" spans="1:7">
      <c r="A4" s="31">
        <v>15600</v>
      </c>
      <c r="B4" s="31">
        <v>1620</v>
      </c>
      <c r="C4" s="33"/>
      <c r="F4" s="28">
        <f t="shared" ref="F4:F20" si="0">((A4-$D$26)*(B4-$D$27))</f>
        <v>1623194.44444444</v>
      </c>
      <c r="G4">
        <f t="shared" ref="G4:G20" si="1">((B4-$D$27)*(B4-$D$27))</f>
        <v>21025</v>
      </c>
    </row>
    <row r="5" spans="1:7">
      <c r="A5" s="31">
        <v>16900</v>
      </c>
      <c r="B5" s="31">
        <v>1810</v>
      </c>
      <c r="F5" s="32">
        <f t="shared" si="0"/>
        <v>-445250</v>
      </c>
      <c r="G5">
        <f t="shared" si="1"/>
        <v>2025</v>
      </c>
    </row>
    <row r="6" spans="1:7">
      <c r="A6" s="31">
        <v>15400</v>
      </c>
      <c r="B6" s="31">
        <v>1540</v>
      </c>
      <c r="F6" s="28">
        <f t="shared" si="0"/>
        <v>2563750</v>
      </c>
      <c r="G6">
        <f t="shared" si="1"/>
        <v>50625</v>
      </c>
    </row>
    <row r="7" spans="1:7">
      <c r="A7" s="31">
        <v>23100</v>
      </c>
      <c r="B7" s="31">
        <v>1540</v>
      </c>
      <c r="F7" s="28">
        <f t="shared" si="0"/>
        <v>831250</v>
      </c>
      <c r="G7">
        <f t="shared" si="1"/>
        <v>50625</v>
      </c>
    </row>
    <row r="8" spans="1:7">
      <c r="A8" s="31">
        <v>21400</v>
      </c>
      <c r="B8" s="31">
        <v>1600</v>
      </c>
      <c r="C8" s="33"/>
      <c r="F8" s="28">
        <f t="shared" si="0"/>
        <v>890083.333333333</v>
      </c>
      <c r="G8">
        <f t="shared" si="1"/>
        <v>27225</v>
      </c>
    </row>
    <row r="9" spans="1:7">
      <c r="A9" s="31">
        <v>16500</v>
      </c>
      <c r="B9" s="31">
        <v>1560</v>
      </c>
      <c r="C9" s="33"/>
      <c r="F9" s="28">
        <f t="shared" si="0"/>
        <v>2110361.11111111</v>
      </c>
      <c r="G9">
        <f t="shared" si="1"/>
        <v>42025</v>
      </c>
    </row>
    <row r="10" spans="1:7">
      <c r="A10" s="31">
        <v>23500</v>
      </c>
      <c r="B10" s="31">
        <v>1890</v>
      </c>
      <c r="C10" s="32"/>
      <c r="F10" s="32">
        <f t="shared" si="0"/>
        <v>-411805.555555556</v>
      </c>
      <c r="G10">
        <f t="shared" si="1"/>
        <v>15625</v>
      </c>
    </row>
    <row r="11" spans="1:7">
      <c r="A11" s="31">
        <v>20200</v>
      </c>
      <c r="B11" s="31">
        <v>1620</v>
      </c>
      <c r="C11" s="33"/>
      <c r="F11" s="28">
        <f t="shared" si="0"/>
        <v>956194.444444445</v>
      </c>
      <c r="G11">
        <f t="shared" si="1"/>
        <v>21025</v>
      </c>
    </row>
    <row r="12" spans="1:7">
      <c r="A12" s="31">
        <v>30400</v>
      </c>
      <c r="B12" s="31">
        <v>1630</v>
      </c>
      <c r="F12" s="32">
        <f t="shared" si="0"/>
        <v>-486750</v>
      </c>
      <c r="G12">
        <f t="shared" si="1"/>
        <v>18225</v>
      </c>
    </row>
    <row r="13" spans="1:7">
      <c r="A13" s="31">
        <v>41500</v>
      </c>
      <c r="B13" s="31">
        <v>1840</v>
      </c>
      <c r="C13" s="33"/>
      <c r="F13" s="28">
        <f t="shared" si="0"/>
        <v>1102916.66666667</v>
      </c>
      <c r="G13">
        <f t="shared" si="1"/>
        <v>5625</v>
      </c>
    </row>
    <row r="14" spans="1:7">
      <c r="A14" s="31">
        <v>36100</v>
      </c>
      <c r="B14" s="31">
        <v>1980</v>
      </c>
      <c r="C14" s="33"/>
      <c r="F14" s="28">
        <f t="shared" si="0"/>
        <v>2000694.44444444</v>
      </c>
      <c r="G14">
        <f t="shared" si="1"/>
        <v>46225</v>
      </c>
    </row>
    <row r="15" spans="1:7">
      <c r="A15" s="31">
        <v>42100</v>
      </c>
      <c r="B15" s="31">
        <v>1930</v>
      </c>
      <c r="C15" s="33"/>
      <c r="F15" s="28">
        <f t="shared" si="0"/>
        <v>2525416.66666667</v>
      </c>
      <c r="G15">
        <f t="shared" si="1"/>
        <v>27225</v>
      </c>
    </row>
    <row r="16" spans="1:7">
      <c r="A16" s="34">
        <v>27100</v>
      </c>
      <c r="B16" s="31">
        <v>2130</v>
      </c>
      <c r="C16" s="33"/>
      <c r="F16" s="28">
        <f t="shared" si="0"/>
        <v>111527.777777777</v>
      </c>
      <c r="G16">
        <f t="shared" si="1"/>
        <v>133225</v>
      </c>
    </row>
    <row r="17" ht="16" customHeight="1" spans="1:7">
      <c r="A17" s="34">
        <v>34800</v>
      </c>
      <c r="B17" s="31">
        <v>2010</v>
      </c>
      <c r="C17" s="33"/>
      <c r="F17" s="28">
        <f t="shared" si="0"/>
        <v>1961361.11111111</v>
      </c>
      <c r="G17">
        <f t="shared" si="1"/>
        <v>60025</v>
      </c>
    </row>
    <row r="18" ht="13" customHeight="1" spans="1:7">
      <c r="A18" s="34">
        <v>32100</v>
      </c>
      <c r="B18" s="31">
        <v>1590</v>
      </c>
      <c r="C18" s="32"/>
      <c r="F18" s="32">
        <f t="shared" si="0"/>
        <v>-928472.222222222</v>
      </c>
      <c r="G18">
        <f t="shared" si="1"/>
        <v>30625</v>
      </c>
    </row>
    <row r="19" spans="1:7">
      <c r="A19" s="34">
        <v>31800</v>
      </c>
      <c r="B19" s="31">
        <v>1720</v>
      </c>
      <c r="F19" s="32">
        <f t="shared" si="0"/>
        <v>-225250</v>
      </c>
      <c r="G19">
        <f t="shared" si="1"/>
        <v>2025</v>
      </c>
    </row>
    <row r="20" spans="1:7">
      <c r="A20" s="35">
        <v>32100</v>
      </c>
      <c r="B20" s="36">
        <v>1770</v>
      </c>
      <c r="C20" s="33"/>
      <c r="F20" s="28">
        <f t="shared" si="0"/>
        <v>26527.7777777778</v>
      </c>
      <c r="G20">
        <f t="shared" si="1"/>
        <v>25</v>
      </c>
    </row>
    <row r="21" spans="1:2">
      <c r="A21" s="37"/>
      <c r="B21" s="37"/>
    </row>
    <row r="22" spans="1:2">
      <c r="A22" s="37"/>
      <c r="B22" s="37"/>
    </row>
    <row r="24" spans="2:4">
      <c r="B24" s="38" t="s">
        <v>4</v>
      </c>
      <c r="C24" t="s">
        <v>5</v>
      </c>
      <c r="D24" s="28">
        <f>SUM(A3:A20)</f>
        <v>482300</v>
      </c>
    </row>
    <row r="25" spans="3:4">
      <c r="C25" t="s">
        <v>6</v>
      </c>
      <c r="D25" s="28">
        <f>SUM(B3:B20)</f>
        <v>31770</v>
      </c>
    </row>
    <row r="26" spans="3:4">
      <c r="C26" t="s">
        <v>7</v>
      </c>
      <c r="D26" s="28">
        <f>(D24/18)</f>
        <v>26794.4444444444</v>
      </c>
    </row>
    <row r="27" spans="3:4">
      <c r="C27" t="s">
        <v>8</v>
      </c>
      <c r="D27" s="28">
        <f>D25/18</f>
        <v>1765</v>
      </c>
    </row>
    <row r="28" spans="3:5">
      <c r="C28" t="s">
        <v>9</v>
      </c>
      <c r="E28" s="32">
        <f>SUM(F3:F20)</f>
        <v>13059500</v>
      </c>
    </row>
    <row r="29" spans="3:5">
      <c r="C29" t="s">
        <v>10</v>
      </c>
      <c r="E29">
        <f>SUM(G3:G20)</f>
        <v>604050</v>
      </c>
    </row>
    <row r="31" spans="3:5">
      <c r="C31" t="s">
        <v>11</v>
      </c>
      <c r="D31"/>
      <c r="E31">
        <f>E28/E29</f>
        <v>21.6198990149822</v>
      </c>
    </row>
    <row r="32" spans="3:5">
      <c r="C32" t="s">
        <v>12</v>
      </c>
      <c r="D32"/>
      <c r="E32">
        <f>D26-E31*D27</f>
        <v>-11364.6773169991</v>
      </c>
    </row>
    <row r="33" ht="16.5" customHeight="1" spans="3:5">
      <c r="C33" s="1" t="s">
        <v>13</v>
      </c>
      <c r="D33" s="39"/>
      <c r="E33" s="39" t="s">
        <v>14</v>
      </c>
    </row>
    <row r="34" ht="20.5" customHeight="1" spans="4:4">
      <c r="D34"/>
    </row>
    <row r="35" spans="2:5">
      <c r="B35" s="38" t="s">
        <v>15</v>
      </c>
      <c r="C35" s="1" t="s">
        <v>13</v>
      </c>
      <c r="D35" s="1"/>
      <c r="E35" s="1">
        <f>(E32+E31*E36)</f>
        <v>29713.130811467</v>
      </c>
    </row>
    <row r="36" spans="3:5">
      <c r="C36" t="s">
        <v>16</v>
      </c>
      <c r="D36"/>
      <c r="E36">
        <v>1900</v>
      </c>
    </row>
    <row r="37" spans="4:4">
      <c r="D37"/>
    </row>
    <row r="38" spans="4:4">
      <c r="D38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15" sqref="A15"/>
    </sheetView>
  </sheetViews>
  <sheetFormatPr defaultColWidth="9" defaultRowHeight="14.5" outlineLevelCol="2"/>
  <cols>
    <col min="1" max="1" width="82.7272727272727" customWidth="1"/>
    <col min="2" max="2" width="11.2727272727273" customWidth="1"/>
  </cols>
  <sheetData>
    <row r="1" spans="1:1">
      <c r="A1" t="s">
        <v>17</v>
      </c>
    </row>
    <row r="2" spans="1:2">
      <c r="A2" s="1" t="s">
        <v>18</v>
      </c>
      <c r="B2" s="1">
        <v>3</v>
      </c>
    </row>
    <row r="3" spans="1:1">
      <c r="A3" t="s">
        <v>19</v>
      </c>
    </row>
    <row r="4" spans="1:2">
      <c r="A4" s="1" t="s">
        <v>20</v>
      </c>
      <c r="B4" s="1">
        <f>20-1</f>
        <v>19</v>
      </c>
    </row>
    <row r="5" spans="1:2">
      <c r="A5" t="s">
        <v>21</v>
      </c>
      <c r="B5" s="1">
        <f>66839.75-8644.31</f>
        <v>58195.44</v>
      </c>
    </row>
    <row r="6" spans="1:2">
      <c r="A6" t="s">
        <v>22</v>
      </c>
      <c r="B6" s="1">
        <f>B5/3</f>
        <v>19398.48</v>
      </c>
    </row>
    <row r="7" spans="1:3">
      <c r="A7" t="s">
        <v>23</v>
      </c>
      <c r="B7" s="1">
        <f>8644.31/C7</f>
        <v>540.269375</v>
      </c>
      <c r="C7">
        <f>(B4-B2)</f>
        <v>16</v>
      </c>
    </row>
    <row r="8" spans="1:2">
      <c r="A8" t="s">
        <v>24</v>
      </c>
      <c r="B8" s="1">
        <f>(B6/B7)</f>
        <v>35.9052000680216</v>
      </c>
    </row>
    <row r="9" spans="1:1">
      <c r="A9" t="s">
        <v>25</v>
      </c>
    </row>
    <row r="10" spans="1:1">
      <c r="A10" s="1" t="s">
        <v>26</v>
      </c>
    </row>
    <row r="11" spans="1:2">
      <c r="A11" t="s">
        <v>27</v>
      </c>
      <c r="B11" s="1">
        <f>B5/66839.75</f>
        <v>0.870671120104429</v>
      </c>
    </row>
    <row r="12" spans="1:1">
      <c r="A12" s="1" t="s">
        <v>28</v>
      </c>
    </row>
    <row r="13" spans="1:1">
      <c r="A13" s="1" t="s">
        <v>29</v>
      </c>
    </row>
    <row r="14" spans="1:1">
      <c r="A14" s="1" t="s">
        <v>30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5"/>
  <sheetViews>
    <sheetView workbookViewId="0">
      <selection activeCell="I6" sqref="I6"/>
    </sheetView>
  </sheetViews>
  <sheetFormatPr defaultColWidth="9" defaultRowHeight="14.5"/>
  <cols>
    <col min="1" max="1" width="26" customWidth="1"/>
    <col min="2" max="2" width="18.2727272727273" customWidth="1"/>
    <col min="4" max="4" width="21.2727272727273" customWidth="1"/>
    <col min="5" max="5" width="15.9090909090909" customWidth="1"/>
    <col min="6" max="7" width="11.0909090909091" customWidth="1"/>
    <col min="8" max="8" width="20.4545454545455" customWidth="1"/>
    <col min="9" max="9" width="17.7272727272727" customWidth="1"/>
    <col min="12" max="12" width="25.2727272727273" customWidth="1"/>
  </cols>
  <sheetData>
    <row r="1" spans="1:4">
      <c r="A1" s="3" t="s">
        <v>31</v>
      </c>
      <c r="D1" s="4" t="s">
        <v>32</v>
      </c>
    </row>
    <row r="2" spans="4:7">
      <c r="D2" s="5" t="s">
        <v>33</v>
      </c>
      <c r="E2" s="6"/>
      <c r="F2" s="6"/>
      <c r="G2" s="7"/>
    </row>
    <row r="3" spans="4:7">
      <c r="D3" s="8"/>
      <c r="E3" s="9" t="s">
        <v>34</v>
      </c>
      <c r="F3" s="9" t="s">
        <v>35</v>
      </c>
      <c r="G3" s="10"/>
    </row>
    <row r="4" spans="4:7">
      <c r="D4" s="8"/>
      <c r="E4" s="9" t="s">
        <v>36</v>
      </c>
      <c r="F4" s="9" t="s">
        <v>36</v>
      </c>
      <c r="G4" s="11" t="s">
        <v>37</v>
      </c>
    </row>
    <row r="5" spans="1:7">
      <c r="A5" s="5" t="s">
        <v>38</v>
      </c>
      <c r="B5" s="7"/>
      <c r="D5" s="8" t="s">
        <v>39</v>
      </c>
      <c r="E5">
        <v>10</v>
      </c>
      <c r="F5">
        <v>50</v>
      </c>
      <c r="G5" s="12">
        <f ca="1">ROUND(NORMINV(RAND(),50,10),0)</f>
        <v>42</v>
      </c>
    </row>
    <row r="6" spans="1:7">
      <c r="A6" s="8" t="s">
        <v>40</v>
      </c>
      <c r="B6" s="13">
        <f ca="1">G5</f>
        <v>42</v>
      </c>
      <c r="D6" s="8" t="s">
        <v>41</v>
      </c>
      <c r="E6" s="14">
        <v>8000</v>
      </c>
      <c r="F6" s="14">
        <v>30000</v>
      </c>
      <c r="G6" s="15">
        <f ca="1">E6+(F6-E6)*RAND()</f>
        <v>13974.6152003874</v>
      </c>
    </row>
    <row r="7" spans="1:7">
      <c r="A7" s="8" t="s">
        <v>42</v>
      </c>
      <c r="B7" s="16">
        <f ca="1">G6</f>
        <v>13974.6152003874</v>
      </c>
      <c r="D7" s="8" t="s">
        <v>43</v>
      </c>
      <c r="E7">
        <v>0.5</v>
      </c>
      <c r="F7">
        <v>0.5</v>
      </c>
      <c r="G7" s="17"/>
    </row>
    <row r="8" spans="1:7">
      <c r="A8" s="8" t="s">
        <v>44</v>
      </c>
      <c r="B8" s="16">
        <f ca="1">G11</f>
        <v>11476.1557087317</v>
      </c>
      <c r="D8" s="8"/>
      <c r="G8" s="10"/>
    </row>
    <row r="9" spans="1:7">
      <c r="A9" s="8" t="s">
        <v>45</v>
      </c>
      <c r="B9" s="16">
        <v>100000</v>
      </c>
      <c r="D9" s="18" t="s">
        <v>46</v>
      </c>
      <c r="G9" s="10"/>
    </row>
    <row r="10" spans="1:7">
      <c r="A10" s="8"/>
      <c r="B10" s="19"/>
      <c r="D10" s="8" t="s">
        <v>34</v>
      </c>
      <c r="E10" t="s">
        <v>47</v>
      </c>
      <c r="F10" t="s">
        <v>35</v>
      </c>
      <c r="G10" s="11" t="s">
        <v>37</v>
      </c>
    </row>
    <row r="11" spans="1:7">
      <c r="A11" s="20" t="s">
        <v>48</v>
      </c>
      <c r="B11" s="21">
        <f ca="1">B6*(B7-B8)-B9</f>
        <v>4935.29864953909</v>
      </c>
      <c r="D11" s="20">
        <v>5000</v>
      </c>
      <c r="E11" s="22">
        <v>11000</v>
      </c>
      <c r="F11" s="22">
        <v>17000</v>
      </c>
      <c r="G11" s="23">
        <f ca="1">D11+(F11-D11)*(RAND()+RAND())/2</f>
        <v>11476.1557087317</v>
      </c>
    </row>
    <row r="15" ht="15.25" spans="4:4">
      <c r="D15" s="24">
        <f ca="1">B11</f>
        <v>4935.29864953909</v>
      </c>
    </row>
    <row r="16" spans="3:12">
      <c r="C16">
        <v>1</v>
      </c>
      <c r="D16">
        <v>239661.591784422</v>
      </c>
      <c r="F16" s="1">
        <v>837484.730278235</v>
      </c>
      <c r="H16" s="25" t="s">
        <v>49</v>
      </c>
      <c r="I16" s="25"/>
      <c r="K16" s="1" t="s">
        <v>50</v>
      </c>
      <c r="L16" s="1"/>
    </row>
    <row r="17" spans="3:12">
      <c r="C17">
        <v>2</v>
      </c>
      <c r="D17">
        <v>573617.531925513</v>
      </c>
      <c r="F17" s="1">
        <v>566253.947375236</v>
      </c>
      <c r="H17" s="26"/>
      <c r="I17" s="26"/>
      <c r="K17" s="1">
        <v>0.1</v>
      </c>
      <c r="L17" s="1">
        <f>PERCENTILE($F$16:$F$115,K17)</f>
        <v>-154252.642216861</v>
      </c>
    </row>
    <row r="18" spans="3:12">
      <c r="C18">
        <v>3</v>
      </c>
      <c r="D18">
        <v>211818.569307217</v>
      </c>
      <c r="F18" s="1">
        <v>-295868.269870232</v>
      </c>
      <c r="H18" s="26" t="s">
        <v>51</v>
      </c>
      <c r="I18" s="26">
        <v>311327.200371675</v>
      </c>
      <c r="K18" s="1">
        <v>0.2</v>
      </c>
      <c r="L18" s="1">
        <f t="shared" ref="L18:L26" si="0">PERCENTILE($F$16:$F$115,K18)</f>
        <v>-42935.933400085</v>
      </c>
    </row>
    <row r="19" spans="3:12">
      <c r="C19">
        <v>4</v>
      </c>
      <c r="D19">
        <v>633322.953464773</v>
      </c>
      <c r="F19" s="1">
        <v>-39743.317787611</v>
      </c>
      <c r="H19" s="26" t="s">
        <v>52</v>
      </c>
      <c r="I19" s="26">
        <v>37828.5671631597</v>
      </c>
      <c r="K19" s="1">
        <v>0.3</v>
      </c>
      <c r="L19" s="1">
        <f t="shared" si="0"/>
        <v>50193.032779067</v>
      </c>
    </row>
    <row r="20" spans="3:12">
      <c r="C20">
        <v>5</v>
      </c>
      <c r="D20">
        <v>426208.145174628</v>
      </c>
      <c r="F20" s="1">
        <v>1222196.1657786</v>
      </c>
      <c r="H20" s="26" t="s">
        <v>53</v>
      </c>
      <c r="I20" s="26">
        <v>284951.228782525</v>
      </c>
      <c r="K20" s="1">
        <v>0.4</v>
      </c>
      <c r="L20" s="1">
        <f t="shared" si="0"/>
        <v>217031.660831637</v>
      </c>
    </row>
    <row r="21" spans="3:12">
      <c r="C21">
        <v>6</v>
      </c>
      <c r="D21">
        <v>158927.5906293</v>
      </c>
      <c r="F21" s="1">
        <v>232201.94297064</v>
      </c>
      <c r="H21" s="26" t="s">
        <v>54</v>
      </c>
      <c r="I21" s="26" t="e">
        <v>#N/A</v>
      </c>
      <c r="K21" s="1">
        <v>0.5</v>
      </c>
      <c r="L21" s="1">
        <f t="shared" si="0"/>
        <v>284951.228782525</v>
      </c>
    </row>
    <row r="22" spans="3:12">
      <c r="C22">
        <v>7</v>
      </c>
      <c r="D22">
        <v>764127.049749226</v>
      </c>
      <c r="F22" s="1">
        <v>226718.621206219</v>
      </c>
      <c r="H22" s="26" t="s">
        <v>55</v>
      </c>
      <c r="I22" s="26">
        <v>378285.671631597</v>
      </c>
      <c r="K22" s="1">
        <v>0.6</v>
      </c>
      <c r="L22" s="1">
        <f t="shared" si="0"/>
        <v>380553.981149147</v>
      </c>
    </row>
    <row r="23" spans="3:12">
      <c r="C23">
        <v>8</v>
      </c>
      <c r="D23">
        <v>304876.501407519</v>
      </c>
      <c r="F23" s="1">
        <v>32702.3891824032</v>
      </c>
      <c r="H23" s="26" t="s">
        <v>56</v>
      </c>
      <c r="I23" s="26">
        <v>143100049361.768</v>
      </c>
      <c r="K23" s="1">
        <v>0.7</v>
      </c>
      <c r="L23" s="1">
        <f t="shared" si="0"/>
        <v>522337.662665534</v>
      </c>
    </row>
    <row r="24" spans="3:12">
      <c r="C24">
        <v>9</v>
      </c>
      <c r="D24">
        <v>-120086.234566877</v>
      </c>
      <c r="F24" s="1">
        <v>968323.050422332</v>
      </c>
      <c r="H24" s="26" t="s">
        <v>57</v>
      </c>
      <c r="I24" s="26">
        <v>-0.569056697732496</v>
      </c>
      <c r="K24" s="1">
        <v>0.8</v>
      </c>
      <c r="L24" s="1">
        <f t="shared" si="0"/>
        <v>616802.792196192</v>
      </c>
    </row>
    <row r="25" spans="3:12">
      <c r="C25">
        <v>10</v>
      </c>
      <c r="D25">
        <v>-188943.493093947</v>
      </c>
      <c r="F25" s="1">
        <v>404783.151491554</v>
      </c>
      <c r="H25" s="26" t="s">
        <v>58</v>
      </c>
      <c r="I25" s="26">
        <v>0.368607626648546</v>
      </c>
      <c r="K25" s="1">
        <v>0.9</v>
      </c>
      <c r="L25" s="1">
        <f t="shared" si="0"/>
        <v>845776.686961196</v>
      </c>
    </row>
    <row r="26" spans="3:12">
      <c r="C26">
        <v>11</v>
      </c>
      <c r="D26">
        <v>-5186.29266492427</v>
      </c>
      <c r="F26" s="1">
        <v>-118084.521729036</v>
      </c>
      <c r="H26" s="26" t="s">
        <v>59</v>
      </c>
      <c r="I26" s="26">
        <v>1554162.07552824</v>
      </c>
      <c r="K26" s="1">
        <v>1</v>
      </c>
      <c r="L26" s="1">
        <f t="shared" si="0"/>
        <v>1222196.1657786</v>
      </c>
    </row>
    <row r="27" spans="3:9">
      <c r="C27">
        <v>12</v>
      </c>
      <c r="D27">
        <v>-235459.321054344</v>
      </c>
      <c r="F27" s="1">
        <v>-17409.442851813</v>
      </c>
      <c r="H27" s="26" t="s">
        <v>60</v>
      </c>
      <c r="I27" s="26">
        <v>-331965.909749646</v>
      </c>
    </row>
    <row r="28" spans="3:9">
      <c r="C28">
        <v>13</v>
      </c>
      <c r="D28">
        <v>475150.072319104</v>
      </c>
      <c r="F28" s="1">
        <v>349712.835607018</v>
      </c>
      <c r="H28" s="26" t="s">
        <v>61</v>
      </c>
      <c r="I28" s="26">
        <v>1222196.1657786</v>
      </c>
    </row>
    <row r="29" spans="3:9">
      <c r="C29">
        <v>14</v>
      </c>
      <c r="D29">
        <v>854015.377062453</v>
      </c>
      <c r="F29" s="1">
        <v>-249275.769338554</v>
      </c>
      <c r="H29" s="26" t="s">
        <v>62</v>
      </c>
      <c r="I29" s="26">
        <v>31132720.0371675</v>
      </c>
    </row>
    <row r="30" ht="15.25" spans="3:9">
      <c r="C30">
        <v>15</v>
      </c>
      <c r="D30">
        <v>844130.429178729</v>
      </c>
      <c r="F30" s="1">
        <v>408376.987548016</v>
      </c>
      <c r="H30" s="27" t="s">
        <v>63</v>
      </c>
      <c r="I30" s="27">
        <v>100</v>
      </c>
    </row>
    <row r="31" spans="3:6">
      <c r="C31">
        <v>16</v>
      </c>
      <c r="D31">
        <v>470248.378872298</v>
      </c>
      <c r="F31" s="1">
        <v>581761.687621375</v>
      </c>
    </row>
    <row r="32" spans="3:6">
      <c r="C32">
        <v>17</v>
      </c>
      <c r="D32">
        <v>260188.312370747</v>
      </c>
      <c r="F32" s="1">
        <v>542694.885188473</v>
      </c>
    </row>
    <row r="33" spans="3:6">
      <c r="C33">
        <v>18</v>
      </c>
      <c r="D33">
        <v>-83063.3849395509</v>
      </c>
      <c r="F33" s="1">
        <v>157556.796584759</v>
      </c>
    </row>
    <row r="34" spans="3:6">
      <c r="C34">
        <v>19</v>
      </c>
      <c r="D34">
        <v>-105553.878302958</v>
      </c>
      <c r="F34" s="1">
        <v>-117145.825533275</v>
      </c>
    </row>
    <row r="35" spans="3:6">
      <c r="C35">
        <v>20</v>
      </c>
      <c r="D35">
        <v>300062.815066992</v>
      </c>
      <c r="F35" s="1">
        <v>-190768.416144304</v>
      </c>
    </row>
    <row r="36" spans="3:6">
      <c r="C36">
        <v>21</v>
      </c>
      <c r="D36">
        <v>817564.177126615</v>
      </c>
      <c r="F36" s="1">
        <v>276750.827050719</v>
      </c>
    </row>
    <row r="37" spans="3:6">
      <c r="C37">
        <v>22</v>
      </c>
      <c r="D37">
        <v>497039.581635362</v>
      </c>
      <c r="F37" s="1">
        <v>440447.007597968</v>
      </c>
    </row>
    <row r="38" spans="3:6">
      <c r="C38">
        <v>23</v>
      </c>
      <c r="D38">
        <v>292085.79164226</v>
      </c>
      <c r="F38" s="1">
        <v>-331965.909749646</v>
      </c>
    </row>
    <row r="39" spans="3:6">
      <c r="C39">
        <v>24</v>
      </c>
      <c r="D39">
        <v>149437.288113829</v>
      </c>
      <c r="F39" s="1">
        <v>-137995.705404493</v>
      </c>
    </row>
    <row r="40" spans="3:6">
      <c r="C40">
        <v>25</v>
      </c>
      <c r="D40">
        <v>237278.077206465</v>
      </c>
      <c r="F40" s="1">
        <v>-43299.2280092667</v>
      </c>
    </row>
    <row r="41" spans="3:6">
      <c r="C41">
        <v>26</v>
      </c>
      <c r="D41">
        <v>675243.692195043</v>
      </c>
      <c r="F41" s="1">
        <v>367206.625322088</v>
      </c>
    </row>
    <row r="42" spans="3:6">
      <c r="C42">
        <v>27</v>
      </c>
      <c r="D42">
        <v>-219828.290370364</v>
      </c>
      <c r="F42" s="1">
        <v>611472.855862285</v>
      </c>
    </row>
    <row r="43" spans="3:6">
      <c r="C43">
        <v>28</v>
      </c>
      <c r="D43">
        <v>970733.806962792</v>
      </c>
      <c r="F43" s="1">
        <v>321532.058531241</v>
      </c>
    </row>
    <row r="44" spans="3:6">
      <c r="C44">
        <v>29</v>
      </c>
      <c r="D44">
        <v>97323.5992746665</v>
      </c>
      <c r="F44" s="1">
        <v>1159021.87464459</v>
      </c>
    </row>
    <row r="45" spans="3:6">
      <c r="C45">
        <v>30</v>
      </c>
      <c r="D45">
        <v>-264410.885763851</v>
      </c>
      <c r="F45" s="1">
        <v>533374.815631245</v>
      </c>
    </row>
    <row r="46" spans="3:6">
      <c r="C46">
        <v>31</v>
      </c>
      <c r="D46">
        <v>1023383.67497411</v>
      </c>
      <c r="F46" s="1">
        <v>695975.826181166</v>
      </c>
    </row>
    <row r="47" spans="3:6">
      <c r="C47">
        <v>32</v>
      </c>
      <c r="D47">
        <v>180479.752175287</v>
      </c>
      <c r="F47" s="1">
        <v>1005878.9494492</v>
      </c>
    </row>
    <row r="48" spans="3:6">
      <c r="C48">
        <v>33</v>
      </c>
      <c r="D48">
        <v>418580.565172237</v>
      </c>
      <c r="F48" s="1">
        <v>-114958.320944853</v>
      </c>
    </row>
    <row r="49" spans="3:6">
      <c r="C49">
        <v>34</v>
      </c>
      <c r="D49">
        <v>-10041.7839131251</v>
      </c>
      <c r="F49" s="1">
        <v>-8336.87282890672</v>
      </c>
    </row>
    <row r="50" spans="3:6">
      <c r="C50">
        <v>35</v>
      </c>
      <c r="D50">
        <v>814969.407175886</v>
      </c>
      <c r="F50" s="1">
        <v>782685.449625608</v>
      </c>
    </row>
    <row r="51" spans="3:6">
      <c r="C51">
        <v>36</v>
      </c>
      <c r="D51">
        <v>137387.062647264</v>
      </c>
      <c r="F51" s="1">
        <v>291046.032873865</v>
      </c>
    </row>
    <row r="52" spans="3:6">
      <c r="C52">
        <v>37</v>
      </c>
      <c r="D52">
        <v>786596.174398948</v>
      </c>
      <c r="F52" s="1">
        <v>-123507.542989585</v>
      </c>
    </row>
    <row r="53" spans="3:6">
      <c r="C53">
        <v>38</v>
      </c>
      <c r="D53">
        <v>750367.138088828</v>
      </c>
      <c r="F53" s="1">
        <v>1060495.63252515</v>
      </c>
    </row>
    <row r="54" spans="3:6">
      <c r="C54">
        <v>39</v>
      </c>
      <c r="D54">
        <v>509288.387280137</v>
      </c>
      <c r="F54" s="1">
        <v>483784.2229352</v>
      </c>
    </row>
    <row r="55" spans="3:6">
      <c r="C55">
        <v>40</v>
      </c>
      <c r="D55">
        <v>-96483.2512079586</v>
      </c>
      <c r="F55" s="1">
        <v>920404.297107839</v>
      </c>
    </row>
    <row r="56" spans="3:6">
      <c r="C56">
        <v>41</v>
      </c>
      <c r="D56">
        <v>262519.327716099</v>
      </c>
      <c r="F56" s="1">
        <v>-260883.34665497</v>
      </c>
    </row>
    <row r="57" spans="3:6">
      <c r="C57">
        <v>42</v>
      </c>
      <c r="D57">
        <v>-112249.047914179</v>
      </c>
      <c r="F57" s="1">
        <v>525807.196506245</v>
      </c>
    </row>
    <row r="58" spans="3:6">
      <c r="C58">
        <v>43</v>
      </c>
      <c r="D58">
        <v>-322010.945681722</v>
      </c>
      <c r="F58" s="1">
        <v>221046.112567807</v>
      </c>
    </row>
    <row r="59" spans="3:6">
      <c r="C59">
        <v>44</v>
      </c>
      <c r="D59">
        <v>-23035.7769132326</v>
      </c>
      <c r="F59" s="1">
        <v>-102557.749184788</v>
      </c>
    </row>
    <row r="60" spans="3:6">
      <c r="C60">
        <v>45</v>
      </c>
      <c r="D60">
        <v>740623.916217975</v>
      </c>
      <c r="F60" s="1">
        <v>211009.983227382</v>
      </c>
    </row>
    <row r="61" spans="3:6">
      <c r="C61">
        <v>46</v>
      </c>
      <c r="D61">
        <v>539197.606995096</v>
      </c>
      <c r="F61" s="1">
        <v>350174.392658134</v>
      </c>
    </row>
    <row r="62" spans="3:6">
      <c r="C62">
        <v>47</v>
      </c>
      <c r="D62">
        <v>24746.8110932066</v>
      </c>
      <c r="F62" s="1">
        <v>1020078.11502852</v>
      </c>
    </row>
    <row r="63" spans="3:6">
      <c r="C63">
        <v>48</v>
      </c>
      <c r="D63">
        <v>382537.493740746</v>
      </c>
      <c r="F63" s="1">
        <v>-232504.463314922</v>
      </c>
    </row>
    <row r="64" spans="3:6">
      <c r="C64">
        <v>49</v>
      </c>
      <c r="D64">
        <v>667723.175026658</v>
      </c>
      <c r="F64" s="1">
        <v>231069.963637483</v>
      </c>
    </row>
    <row r="65" spans="3:6">
      <c r="C65">
        <v>50</v>
      </c>
      <c r="D65">
        <v>38243.3744205144</v>
      </c>
      <c r="F65" s="1">
        <v>338042.515480319</v>
      </c>
    </row>
    <row r="66" spans="3:6">
      <c r="C66">
        <v>51</v>
      </c>
      <c r="D66">
        <v>333702.047218266</v>
      </c>
      <c r="F66" s="1">
        <v>438220.250320764</v>
      </c>
    </row>
    <row r="67" spans="3:6">
      <c r="C67">
        <v>52</v>
      </c>
      <c r="D67">
        <v>1040586.88164846</v>
      </c>
      <c r="F67" s="1">
        <v>778412.149227052</v>
      </c>
    </row>
    <row r="68" spans="3:6">
      <c r="C68">
        <v>53</v>
      </c>
      <c r="D68">
        <v>662880.451790313</v>
      </c>
      <c r="F68" s="1">
        <v>42532.1696460302</v>
      </c>
    </row>
    <row r="69" spans="3:6">
      <c r="C69">
        <v>54</v>
      </c>
      <c r="D69">
        <v>619362.830986011</v>
      </c>
      <c r="F69" s="1">
        <v>187528.663263607</v>
      </c>
    </row>
    <row r="70" spans="3:6">
      <c r="C70">
        <v>55</v>
      </c>
      <c r="D70">
        <v>590059.191079314</v>
      </c>
      <c r="F70" s="1">
        <v>10751.754058945</v>
      </c>
    </row>
    <row r="71" spans="3:6">
      <c r="C71">
        <v>56</v>
      </c>
      <c r="D71">
        <v>-283201.989798059</v>
      </c>
      <c r="F71" s="1">
        <v>-122082.93774266</v>
      </c>
    </row>
    <row r="72" spans="3:6">
      <c r="C72">
        <v>57</v>
      </c>
      <c r="D72">
        <v>-399629.578652753</v>
      </c>
      <c r="F72" s="1">
        <v>-42845.1097477896</v>
      </c>
    </row>
    <row r="73" spans="3:6">
      <c r="C73">
        <v>58</v>
      </c>
      <c r="D73">
        <v>556521.561095086</v>
      </c>
      <c r="F73" s="1">
        <v>-286609.236980436</v>
      </c>
    </row>
    <row r="74" spans="3:6">
      <c r="C74">
        <v>59</v>
      </c>
      <c r="D74">
        <v>484794.867801138</v>
      </c>
      <c r="F74" s="1">
        <v>744661.21493826</v>
      </c>
    </row>
    <row r="75" spans="3:6">
      <c r="C75">
        <v>60</v>
      </c>
      <c r="D75">
        <v>670379.133376657</v>
      </c>
      <c r="F75" s="1">
        <v>139061.274331606</v>
      </c>
    </row>
    <row r="76" spans="3:6">
      <c r="C76">
        <v>61</v>
      </c>
      <c r="D76">
        <v>158878.218004574</v>
      </c>
      <c r="F76" s="1">
        <v>75264.4776491327</v>
      </c>
    </row>
    <row r="77" spans="3:6">
      <c r="C77">
        <v>62</v>
      </c>
      <c r="D77">
        <v>294807.458348641</v>
      </c>
      <c r="F77" s="1">
        <v>-153184.440555869</v>
      </c>
    </row>
    <row r="78" spans="3:6">
      <c r="C78">
        <v>63</v>
      </c>
      <c r="D78">
        <v>-8728.47601704441</v>
      </c>
      <c r="F78" s="1">
        <v>-263476.612185055</v>
      </c>
    </row>
    <row r="79" spans="3:6">
      <c r="C79">
        <v>64</v>
      </c>
      <c r="D79">
        <v>-299367.208833323</v>
      </c>
      <c r="F79" s="1">
        <v>-30601.6571681081</v>
      </c>
    </row>
    <row r="80" spans="3:6">
      <c r="C80">
        <v>65</v>
      </c>
      <c r="D80">
        <v>377430.817288541</v>
      </c>
      <c r="F80" s="1">
        <v>339264.751385228</v>
      </c>
    </row>
    <row r="81" spans="3:6">
      <c r="C81">
        <v>66</v>
      </c>
      <c r="D81">
        <v>425444.235256547</v>
      </c>
      <c r="F81" s="1">
        <v>674010.226682739</v>
      </c>
    </row>
    <row r="82" spans="3:6">
      <c r="C82">
        <v>67</v>
      </c>
      <c r="D82">
        <v>841640.060417671</v>
      </c>
      <c r="F82" s="1">
        <v>502053.310731</v>
      </c>
    </row>
    <row r="83" spans="3:6">
      <c r="C83">
        <v>68</v>
      </c>
      <c r="D83">
        <v>-92957.0633909391</v>
      </c>
      <c r="F83" s="1">
        <v>571369.061342043</v>
      </c>
    </row>
    <row r="84" spans="3:6">
      <c r="C84">
        <v>69</v>
      </c>
      <c r="D84">
        <v>-264539.967021988</v>
      </c>
      <c r="F84" s="1">
        <v>209322.862936481</v>
      </c>
    </row>
    <row r="85" spans="3:6">
      <c r="C85">
        <v>70</v>
      </c>
      <c r="D85">
        <v>604803.54300313</v>
      </c>
      <c r="F85" s="1">
        <v>543391.158044002</v>
      </c>
    </row>
    <row r="86" spans="3:6">
      <c r="C86">
        <v>71</v>
      </c>
      <c r="D86">
        <v>152607.413162278</v>
      </c>
      <c r="F86" s="1">
        <v>520850.719590943</v>
      </c>
    </row>
    <row r="87" spans="3:6">
      <c r="C87">
        <v>72</v>
      </c>
      <c r="D87">
        <v>19968.9416468924</v>
      </c>
      <c r="F87" s="1">
        <v>315697.997141135</v>
      </c>
    </row>
    <row r="88" spans="3:6">
      <c r="C88">
        <v>73</v>
      </c>
      <c r="D88">
        <v>370336.422959877</v>
      </c>
      <c r="F88" s="1">
        <v>37693.4231748485</v>
      </c>
    </row>
    <row r="89" spans="3:6">
      <c r="C89">
        <v>74</v>
      </c>
      <c r="D89">
        <v>-5793.00796833343</v>
      </c>
      <c r="F89" s="1">
        <v>627241.603039601</v>
      </c>
    </row>
    <row r="90" spans="3:6">
      <c r="C90">
        <v>75</v>
      </c>
      <c r="D90">
        <v>40484.8510249151</v>
      </c>
      <c r="F90" s="1">
        <v>20274.1572219156</v>
      </c>
    </row>
    <row r="91" spans="3:6">
      <c r="C91">
        <v>76</v>
      </c>
      <c r="D91">
        <v>-326714.448884332</v>
      </c>
      <c r="F91" s="1">
        <v>270130.227289894</v>
      </c>
    </row>
    <row r="92" spans="3:6">
      <c r="C92">
        <v>77</v>
      </c>
      <c r="D92">
        <v>271732.238824913</v>
      </c>
      <c r="F92" s="1">
        <v>743569.594706537</v>
      </c>
    </row>
    <row r="93" spans="3:6">
      <c r="C93">
        <v>78</v>
      </c>
      <c r="D93">
        <v>483700.659971452</v>
      </c>
      <c r="F93" s="1">
        <v>71153.6984463959</v>
      </c>
    </row>
    <row r="94" spans="3:6">
      <c r="C94">
        <v>79</v>
      </c>
      <c r="D94">
        <v>97645.6088716937</v>
      </c>
      <c r="F94" s="1">
        <v>225744.158304602</v>
      </c>
    </row>
    <row r="95" spans="3:6">
      <c r="C95">
        <v>80</v>
      </c>
      <c r="D95">
        <v>-96320.679080042</v>
      </c>
      <c r="F95" s="1">
        <v>287339.63936752</v>
      </c>
    </row>
    <row r="96" spans="3:6">
      <c r="C96">
        <v>81</v>
      </c>
      <c r="D96">
        <v>27945.0119302314</v>
      </c>
      <c r="F96" s="1">
        <v>616165.446588225</v>
      </c>
    </row>
    <row r="97" spans="3:6">
      <c r="C97">
        <v>82</v>
      </c>
      <c r="D97">
        <v>838969.562933311</v>
      </c>
      <c r="F97" s="1">
        <v>661574.446687327</v>
      </c>
    </row>
    <row r="98" spans="3:6">
      <c r="C98">
        <v>83</v>
      </c>
      <c r="D98">
        <v>459917.572225787</v>
      </c>
      <c r="F98" s="1">
        <v>131562.596496462</v>
      </c>
    </row>
    <row r="99" spans="3:6">
      <c r="C99">
        <v>84</v>
      </c>
      <c r="D99">
        <v>330639.942982889</v>
      </c>
      <c r="F99" s="1">
        <v>222299.226704641</v>
      </c>
    </row>
    <row r="100" spans="3:6">
      <c r="C100">
        <v>85</v>
      </c>
      <c r="D100">
        <v>1047804.1266762</v>
      </c>
      <c r="F100" s="1">
        <v>282562.818197531</v>
      </c>
    </row>
    <row r="101" spans="3:6">
      <c r="C101">
        <v>86</v>
      </c>
      <c r="D101">
        <v>390750.212942567</v>
      </c>
      <c r="F101" s="1">
        <v>380899.02075611</v>
      </c>
    </row>
    <row r="102" spans="3:6">
      <c r="C102">
        <v>87</v>
      </c>
      <c r="D102">
        <v>753480.540014029</v>
      </c>
      <c r="F102" s="1">
        <v>-124005.052354578</v>
      </c>
    </row>
    <row r="103" spans="3:6">
      <c r="C103">
        <v>88</v>
      </c>
      <c r="D103">
        <v>670204.701041298</v>
      </c>
      <c r="F103" s="1">
        <v>457850.116138594</v>
      </c>
    </row>
    <row r="104" spans="3:6">
      <c r="C104">
        <v>89</v>
      </c>
      <c r="D104">
        <v>175251.672055171</v>
      </c>
      <c r="F104" s="1">
        <v>441014.061980759</v>
      </c>
    </row>
    <row r="105" spans="3:6">
      <c r="C105">
        <v>90</v>
      </c>
      <c r="D105">
        <v>-373802.959767476</v>
      </c>
      <c r="F105" s="1">
        <v>-166956.758741645</v>
      </c>
    </row>
    <row r="106" spans="3:6">
      <c r="C106">
        <v>91</v>
      </c>
      <c r="D106">
        <v>529869.358720008</v>
      </c>
      <c r="F106" s="1">
        <v>261682.186661894</v>
      </c>
    </row>
    <row r="107" spans="3:6">
      <c r="C107">
        <v>92</v>
      </c>
      <c r="D107">
        <v>1046990.13643008</v>
      </c>
      <c r="F107" s="1">
        <v>990237.926468165</v>
      </c>
    </row>
    <row r="108" spans="3:6">
      <c r="C108">
        <v>93</v>
      </c>
      <c r="D108">
        <v>210227.630466803</v>
      </c>
      <c r="F108" s="1">
        <v>93609.0328696598</v>
      </c>
    </row>
    <row r="109" spans="3:6">
      <c r="C109">
        <v>94</v>
      </c>
      <c r="D109">
        <v>-313980.05591436</v>
      </c>
      <c r="F109" s="1">
        <v>619352.17462806</v>
      </c>
    </row>
    <row r="110" spans="3:6">
      <c r="C110">
        <v>95</v>
      </c>
      <c r="D110">
        <v>68523.6011262621</v>
      </c>
      <c r="F110" s="1">
        <v>976094.573881582</v>
      </c>
    </row>
    <row r="111" spans="3:6">
      <c r="C111">
        <v>96</v>
      </c>
      <c r="D111">
        <v>-113413.346494988</v>
      </c>
      <c r="F111" s="1">
        <v>380323.954744506</v>
      </c>
    </row>
    <row r="112" spans="3:6">
      <c r="C112">
        <v>97</v>
      </c>
      <c r="D112">
        <v>1060.2604105894</v>
      </c>
      <c r="F112" s="1">
        <v>53476.2598360828</v>
      </c>
    </row>
    <row r="113" spans="3:6">
      <c r="C113">
        <v>98</v>
      </c>
      <c r="D113">
        <v>175338.138876867</v>
      </c>
      <c r="F113" s="1">
        <v>1020992.50201816</v>
      </c>
    </row>
    <row r="114" spans="3:6">
      <c r="C114">
        <v>99</v>
      </c>
      <c r="D114">
        <v>47558.2845976706</v>
      </c>
      <c r="F114" s="1">
        <v>527346.16894877</v>
      </c>
    </row>
    <row r="115" spans="3:6">
      <c r="C115">
        <v>100</v>
      </c>
      <c r="D115">
        <v>260583.463106142</v>
      </c>
      <c r="F115" s="1">
        <v>-163866.457165795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zoomScale="80" zoomScaleNormal="80" workbookViewId="0">
      <selection activeCell="G25" sqref="G25"/>
    </sheetView>
  </sheetViews>
  <sheetFormatPr defaultColWidth="9" defaultRowHeight="14.5" outlineLevelCol="1"/>
  <cols>
    <col min="1" max="1" width="72.5454545454545" customWidth="1"/>
  </cols>
  <sheetData>
    <row r="1" spans="1:2">
      <c r="A1" t="s">
        <v>64</v>
      </c>
      <c r="B1" s="1">
        <v>10</v>
      </c>
    </row>
    <row r="2" spans="1:2">
      <c r="A2" t="s">
        <v>65</v>
      </c>
      <c r="B2" s="1">
        <v>15</v>
      </c>
    </row>
    <row r="4" spans="1:1">
      <c r="A4" t="s">
        <v>66</v>
      </c>
    </row>
    <row r="5" spans="1:2">
      <c r="A5" s="1" t="s">
        <v>67</v>
      </c>
      <c r="B5" s="1">
        <f>(B1/(B2*(B2-B1)))</f>
        <v>0.133333333333333</v>
      </c>
    </row>
    <row r="7" spans="1:1">
      <c r="A7" t="s">
        <v>68</v>
      </c>
    </row>
    <row r="8" spans="1:2">
      <c r="A8" s="1" t="s">
        <v>69</v>
      </c>
      <c r="B8" s="1">
        <f>(B1*B1)/(B2*(B2-B1))</f>
        <v>1.33333333333333</v>
      </c>
    </row>
    <row r="10" spans="1:1">
      <c r="A10" t="s">
        <v>70</v>
      </c>
    </row>
    <row r="11" spans="1:2">
      <c r="A11" s="1" t="s">
        <v>71</v>
      </c>
      <c r="B11" s="1">
        <f>1/(B2-B1)</f>
        <v>0.2</v>
      </c>
    </row>
    <row r="13" spans="1:1">
      <c r="A13" t="s">
        <v>72</v>
      </c>
    </row>
    <row r="14" spans="1:2">
      <c r="A14" s="1" t="s">
        <v>73</v>
      </c>
      <c r="B14" s="1">
        <f>B1*B11</f>
        <v>2</v>
      </c>
    </row>
    <row r="16" spans="1:1">
      <c r="A16" t="s">
        <v>74</v>
      </c>
    </row>
    <row r="17" spans="1:2">
      <c r="A17" s="1" t="s">
        <v>75</v>
      </c>
      <c r="B17" s="1">
        <f>1-(B1/B2)</f>
        <v>0.333333333333333</v>
      </c>
    </row>
    <row r="19" spans="1:1">
      <c r="A19" t="s">
        <v>76</v>
      </c>
    </row>
    <row r="20" spans="1:2">
      <c r="A20" s="2" t="s">
        <v>77</v>
      </c>
      <c r="B20" s="2">
        <f>1-((B1/B2)^5)</f>
        <v>0.868312757201646</v>
      </c>
    </row>
    <row r="22" spans="1:1">
      <c r="A22" t="s">
        <v>78</v>
      </c>
    </row>
    <row r="23" spans="1:2">
      <c r="A23" s="1" t="s">
        <v>79</v>
      </c>
      <c r="B23" s="1">
        <f>B1/B2</f>
        <v>0.666666666666667</v>
      </c>
    </row>
    <row r="24" spans="1:1">
      <c r="A24" t="s">
        <v>80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Northern Illinois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Problem 1</vt:lpstr>
      <vt:lpstr>Problem 2</vt:lpstr>
      <vt:lpstr>Problem 3</vt:lpstr>
      <vt:lpstr>Problem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Xinyan Cao</dc:creator>
  <cp:lastModifiedBy>srika</cp:lastModifiedBy>
  <dcterms:created xsi:type="dcterms:W3CDTF">2021-10-29T15:05:00Z</dcterms:created>
  <dcterms:modified xsi:type="dcterms:W3CDTF">2023-08-19T19:59:59Z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50791FB625F94D6EA09E37F93FC35D73_12</vt:lpwstr>
  </property>
  <property fmtid="{D5CDD505-2E9C-101B-9397-08002B2CF9AE}" pid="3" name="KSOProductBuildVer">
    <vt:lpwstr>1033-12.2.0.13110</vt:lpwstr>
  </property>
</Properties>
</file>