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F9C7914A-3F9A-4F3F-AE03-ABD2BFCC7994}" xr6:coauthVersionLast="47" xr6:coauthVersionMax="47" xr10:uidLastSave="{00000000-0000-0000-0000-000000000000}"/>
  <bookViews>
    <workbookView xWindow="-110" yWindow="-110" windowWidth="19420" windowHeight="11500" firstSheet="1"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O3" i="1"/>
  <c r="O4" i="1"/>
  <c r="O5" i="1"/>
  <c r="O6" i="1"/>
  <c r="O7" i="1"/>
  <c r="O8" i="1"/>
  <c r="O9" i="1"/>
  <c r="O10" i="1"/>
  <c r="AD3" i="3"/>
  <c r="AD4" i="3"/>
  <c r="AD5" i="3"/>
  <c r="AD6" i="3"/>
  <c r="AD7" i="3"/>
  <c r="AD8" i="3"/>
  <c r="C2" i="6"/>
  <c r="C3" i="6"/>
  <c r="C4" i="6"/>
  <c r="C5" i="6"/>
  <c r="C6" i="6"/>
  <c r="C7" i="6"/>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U35" i="7"/>
  <c r="K34" i="7" l="1"/>
  <c r="K35" i="7"/>
  <c r="O34" i="7"/>
  <c r="O35" i="7"/>
  <c r="G34" i="7"/>
  <c r="G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<sst xmlns="http://schemas.openxmlformats.org/spreadsheetml/2006/main" count="275" uniqueCount="191">
  <si>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</si>
  <si>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</si>
  <si>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</si>
  <si>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</si>
  <si>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</si>
  <si>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</si>
  <si>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</si>
  <si>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</si>
  <si>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</si>
  <si>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</si>
  <si>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</si>
  <si>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</si>
  <si>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</si>
  <si>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</si>
  <si>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</si>
  <si>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</si>
  <si>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</si>
  <si>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</si>
  <si>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</si>
  <si>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</si>
  <si>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</si>
  <si>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</si>
  <si>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</si>
  <si>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</si>
  <si>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</si>
  <si>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</si>
  <si>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</si>
  <si>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</si>
  <si>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</si>
  <si>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</si>
  <si>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</si>
  <si>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</si>
  <si>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</si>
  <si>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</si>
  <si>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</si>
  <si>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</si>
  <si>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</si>
  <si>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</si>
  <si>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</si>
  <si>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</si>
  <si>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</si>
  <si>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</si>
  <si>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</si>
  <si>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</si>
  <si>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</si>
  <si>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</si>
  <si>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</si>
  <si>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</si>
  <si>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</si>
  <si>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</si>
  <si>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</si>
  <si>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</si>
  <si>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</si>
  <si>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</si>
  <si>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</si>
  <si>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</si>
  <si>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</si>
  <si>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</si>
  <si>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</si>
  <si>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</si>
  <si>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</si>
  <si>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</si>
  <si>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</si>
  <si>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</si>
  <si>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</si>
  <si>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</si>
  <si>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</si>
  <si>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</si>
  <si>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</si>
  <si>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</si>
  <si>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</si>
  <si>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</si>
  <si>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</si>
  <si>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</si>
  <si>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</si>
  <si>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</si>
  <si>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</si>
  <si>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</si>
  <si>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</si>
  <si>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</si>
  <si>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</si>
  <si>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</si>
  <si>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</si>
  <si>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</si>
  <si>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</si>
  <si>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</si>
  <si>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</si>
  <si>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</si>
  <si>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</si>
  <si>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</si>
  <si>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</si>
  <si>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</si>
  <si>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</si>
  <si>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</si>
  <si>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</si>
  <si>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</si>
  <si>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</si>
  <si>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</si>
  <si>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</si>
  <si>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</si>
  <si>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</si>
  <si>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</si>
  <si>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</si>
  <si>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</si>
  <si>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</si>
  <si>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</si>
  <si>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</si>
  <si>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</si>
  <si>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</si>
  <si>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</si>
  <si>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</si>
  <si>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</si>
  <si>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</si>
  <si>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</si>
  <si>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</si>
  <si>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</si>
  <si>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</si>
  <si>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</si>
  <si>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</si>
  <si>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</si>
  <si>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</si>
  <si>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</si>
  <si>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</si>
  <si>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</si>
  <si>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</si>
  <si>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</si>
  <si>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</si>
  <si>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</si>
  <si>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</si>
  <si>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</si>
  <si>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</si>
  <si>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</si>
  <si>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</si>
  <si>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</si>
  <si>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</si>
  <si>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</si>
  <si>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</si>
  <si>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</si>
  <si>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</si>
  <si>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</si>
  <si>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</si>
  <si>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</si>
  <si>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</si>
  <si>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</si>
  <si>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</si>
  <si>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</si>
  <si>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</si>
  <si>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</si>
  <si>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</si>
  <si>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</si>
  <si>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</si>
  <si>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</si>
  <si>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</si>
  <si>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</si>
  <si>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</si>
  <si>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</si>
  <si>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</si>
  <si>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</si>
  <si>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</si>
  <si>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</si>
  <si>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</si>
  <si>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</si>
  <si>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</si>
  <si>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</si>
  <si>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</si>
  <si>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</si>
  <si>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</si>
  <si>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</si>
  <si>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</si>
  <si>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</si>
  <si>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</si>
  <si>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</si>
  <si>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</si>
  <si>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</si>
  <si>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</si>
  <si>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Xun</t>
  </si>
  <si>
    <t>Bhupesh</t>
  </si>
  <si>
    <t>Nick</t>
  </si>
  <si>
    <t>Ann</t>
  </si>
  <si>
    <t>Lisa</t>
  </si>
  <si>
    <t>Patrick</t>
  </si>
  <si>
    <t>Graph History</t>
  </si>
  <si>
    <t>G1</t>
  </si>
  <si>
    <t>G2</t>
  </si>
  <si>
    <t>Vertex Group</t>
  </si>
  <si>
    <t>Vertex 1 Group</t>
  </si>
  <si>
    <t>Vertex 2 Group</t>
  </si>
  <si>
    <t>LayoutAlgorithm░The graph was laid out using the Fruchterman-Reingold layout algorithm.▓GraphDirectedness░The graph is undirected.▓GroupingDescription░The graph's vertices were grouped by cluster using the Girvan-Newman cluster algorithm.</t>
  </si>
  <si>
    <t>red</t>
  </si>
  <si>
    <t>blue</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</si>
  <si>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&lt;LayoutUserSettings&gt;_x000D_
      &lt;setting name="FruchtermanReingoldIterations" serializeAs="String"&gt;_x000D_
        &lt;value&gt;10&lt;/value&gt;_x000D_
      &lt;/setting&gt;_x000D_
      &lt;setting name="FruchtermanReingoldC" serializeAs="String"&gt;_x000D_
        &lt;value&gt;1&lt;/value&gt;_x000D_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&lt;GroupUserSettings&gt;_x000D_
      &lt;setting name="ReadGroups"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&lt;ClusterUserSettings&gt;_x000D_
      &lt;setting name="PutNeighborlessVerticesInOneCluster" serializeAs="String"&gt;_x000D_
        &lt;value&gt;False&lt;/value&gt;_x000D_
      &lt;/setting&gt;_x000D_
      &lt;setting name="ClusterAlgorithm" serializeAs="String"&gt;_x000D_
        &lt;value&gt;GirvanNewman&lt;/value&gt;_x000D_
      &lt;/setting&gt;_x000D_
    &lt;/ClusterUserSettings&gt;_x000D_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</si>
</sst>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0"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0" fillId="0" borderId="0" xfId="3" applyNumberFormat="1" applyFont="1" applyAlignment="1"/>
    <xf numFmtId="0" fontId="0" fillId="0" borderId="0" xfId="0" applyAlignment="1"/>
    <xf numFmtId="0" fontId="0" fillId="5" borderId="1" xfId="4" applyNumberFormat="1" applyFont="1" applyAlignment="1"/>
    <xf numFmtId="0" fontId="0" fillId="0" borderId="0" xfId="0" applyFill="1" applyAlignment="1"/>
    <xf numFmtId="0" fontId="0" fillId="0" borderId="0" xfId="0" quotePrefix="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2">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1"/>
      <tableStyleElement type="headerRow" dxfId="100"/>
    </tableStyle>
    <tableStyle name="NodeXL Table" pivot="0" count="1" xr9:uid="{00000000-0011-0000-FFFF-FFFF01000000}">
      <tableStyleElement type="headerRow" dxfId="9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4F2-429B-B90E-4BB17B2EB7FE}"/>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CF8-4F1F-B09E-689D84F60CC6}"/>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7E2-4F4F-B5F1-DD789BBB7358}"/>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145-48BC-BFC9-B35928F607B4}"/>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6D6-42A7-82B7-31FE19895C57}"/>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597-4BDB-B72A-9C9F5A57AE1C}"/>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40A-49B5-AA44-5290B43BE4FD}"/>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BC1-48ED-A469-5B9F6CCB522F}"/>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416-458B-85DC-586F9D02C814}"/>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P10" totalsRowShown="0" headerRowDxfId="98" dataDxfId="97">
  <autoFilter ref="A2:P10" xr:uid="{00000000-0009-0000-0100-000001000000}"/>
  <tableColumns count="16">
    <tableColumn id="1" xr3:uid="{00000000-0010-0000-0000-000001000000}" name="Vertex 1" dataDxfId="96" dataCellStyle="NodeXL Required"/>
    <tableColumn id="2" xr3:uid="{00000000-0010-0000-0000-000002000000}" name="Vertex 2" dataDxfId="95" dataCellStyle="NodeXL Required"/>
    <tableColumn id="3" xr3:uid="{00000000-0010-0000-0000-000003000000}" name="Color" dataDxfId="94" dataCellStyle="NodeXL Visual Property"/>
    <tableColumn id="4" xr3:uid="{00000000-0010-0000-0000-000004000000}" name="Width" dataDxfId="93" dataCellStyle="NodeXL Visual Property"/>
    <tableColumn id="11" xr3:uid="{00000000-0010-0000-0000-00000B000000}" name="Style" dataDxfId="92" dataCellStyle="NodeXL Visual Property"/>
    <tableColumn id="5" xr3:uid="{00000000-0010-0000-0000-000005000000}" name="Opacity" dataDxfId="91" dataCellStyle="NodeXL Visual Property"/>
    <tableColumn id="6" xr3:uid="{00000000-0010-0000-0000-000006000000}" name="Visibility" dataDxfId="90" dataCellStyle="NodeXL Visual Property"/>
    <tableColumn id="10" xr3:uid="{00000000-0010-0000-0000-00000A000000}" name="Label" dataDxfId="89" dataCellStyle="NodeXL Label"/>
    <tableColumn id="12" xr3:uid="{00000000-0010-0000-0000-00000C000000}" name="Label Text Color" dataDxfId="88" dataCellStyle="NodeXL Label"/>
    <tableColumn id="13" xr3:uid="{00000000-0010-0000-0000-00000D000000}" name="Label Font Size" dataDxfId="87" dataCellStyle="NodeXL Label"/>
    <tableColumn id="14" xr3:uid="{00000000-0010-0000-0000-00000E000000}" name="Reciprocated?" dataDxfId="86" dataCellStyle="NodeXL Graph Metric"/>
    <tableColumn id="7" xr3:uid="{00000000-0010-0000-0000-000007000000}" name="ID" dataDxfId="85" dataCellStyle="NodeXL Do Not Edit"/>
    <tableColumn id="9" xr3:uid="{00000000-0010-0000-0000-000009000000}" name="Dynamic Filter" dataDxfId="84" dataCellStyle="NodeXL Do Not Edit"/>
    <tableColumn id="8" xr3:uid="{00000000-0010-0000-0000-000008000000}" name="Add Your Own Columns Here" dataDxfId="2" dataCellStyle="NodeXL Other Column"/>
    <tableColumn id="15" xr3:uid="{7F4F153B-BD69-41C0-AE25-AA05B51B18CD}" name="Vertex 1 Group" dataDxfId="1" dataCellStyle="Normal">
      <calculatedColumnFormula>REPLACE(INDEX(GroupVertices[Group], MATCH(Edges[[#This Row],[Vertex 1]],GroupVertices[Vertex],0)),1,1,"")</calculatedColumnFormula>
    </tableColumn>
    <tableColumn id="16" xr3:uid="{A5681DEC-5317-4443-A925-D42C689F4A4C}" name="Vertex 2 Group" dataDxfId="0" dataCellStyle="Normal">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8" totalsRowShown="0" headerRowDxfId="83" dataDxfId="82">
  <autoFilter ref="A2:AD8" xr:uid="{00000000-0009-0000-0100-000002000000}"/>
  <tableColumns count="30">
    <tableColumn id="1" xr3:uid="{00000000-0010-0000-0100-000001000000}" name="Vertex" dataDxfId="81" dataCellStyle="NodeXL Required"/>
    <tableColumn id="2" xr3:uid="{00000000-0010-0000-0100-000002000000}" name="Color" dataDxfId="80" dataCellStyle="NodeXL Visual Property"/>
    <tableColumn id="5" xr3:uid="{00000000-0010-0000-0100-000005000000}" name="Shape" dataDxfId="79" dataCellStyle="NodeXL Visual Property"/>
    <tableColumn id="6" xr3:uid="{00000000-0010-0000-0100-000006000000}" name="Size" dataDxfId="78" dataCellStyle="NodeXL Visual Property"/>
    <tableColumn id="4" xr3:uid="{00000000-0010-0000-0100-000004000000}" name="Opacity" dataDxfId="77" dataCellStyle="NodeXL Visual Property"/>
    <tableColumn id="7" xr3:uid="{00000000-0010-0000-0100-000007000000}" name="Image File" dataDxfId="76" dataCellStyle="NodeXL Visual Property"/>
    <tableColumn id="3" xr3:uid="{00000000-0010-0000-0100-000003000000}" name="Visibility" dataDxfId="75" dataCellStyle="NodeXL Visual Property"/>
    <tableColumn id="10" xr3:uid="{00000000-0010-0000-0100-00000A000000}" name="Label" dataDxfId="12" dataCellStyle="NodeXL Required"/>
    <tableColumn id="16" xr3:uid="{00000000-0010-0000-0100-000010000000}" name="Label Fill Color" dataDxfId="74" dataCellStyle="NodeXL Label"/>
    <tableColumn id="9" xr3:uid="{00000000-0010-0000-0100-000009000000}" name="Label Position" dataDxfId="73" dataCellStyle="NodeXL Label"/>
    <tableColumn id="8" xr3:uid="{00000000-0010-0000-0100-000008000000}" name="Tooltip" dataDxfId="72" dataCellStyle="NodeXL Label"/>
    <tableColumn id="18" xr3:uid="{00000000-0010-0000-0100-000012000000}" name="Layout Order" dataDxfId="71" dataCellStyle="NodeXL Layout"/>
    <tableColumn id="13" xr3:uid="{00000000-0010-0000-0100-00000D000000}" name="X" dataDxfId="70" dataCellStyle="NodeXL Layout"/>
    <tableColumn id="14" xr3:uid="{00000000-0010-0000-0100-00000E000000}" name="Y" dataDxfId="69" dataCellStyle="NodeXL Layout"/>
    <tableColumn id="12" xr3:uid="{00000000-0010-0000-0100-00000C000000}" name="Locked?" dataDxfId="68" dataCellStyle="NodeXL Layout"/>
    <tableColumn id="19" xr3:uid="{00000000-0010-0000-0100-000013000000}" name="Polar R" dataDxfId="67" dataCellStyle="NodeXL Layout"/>
    <tableColumn id="20" xr3:uid="{00000000-0010-0000-0100-000014000000}" name="Polar Angle" dataDxfId="66" dataCellStyle="NodeXL Layout"/>
    <tableColumn id="21" xr3:uid="{00000000-0010-0000-0100-000015000000}" name="Degree" dataDxfId="65" dataCellStyle="NodeXL Graph Metric"/>
    <tableColumn id="22" xr3:uid="{00000000-0010-0000-0100-000016000000}" name="In-Degree" dataDxfId="64" dataCellStyle="NodeXL Graph Metric"/>
    <tableColumn id="23" xr3:uid="{00000000-0010-0000-0100-000017000000}" name="Out-Degree" dataDxfId="63" dataCellStyle="NodeXL Graph Metric"/>
    <tableColumn id="24" xr3:uid="{00000000-0010-0000-0100-000018000000}" name="Betweenness Centrality" dataDxfId="62" dataCellStyle="NodeXL Graph Metric"/>
    <tableColumn id="25" xr3:uid="{00000000-0010-0000-0100-000019000000}" name="Closeness Centrality" dataDxfId="61" dataCellStyle="NodeXL Graph Metric"/>
    <tableColumn id="26" xr3:uid="{00000000-0010-0000-0100-00001A000000}" name="Eigenvector Centrality" dataDxfId="60" dataCellStyle="NodeXL Graph Metric"/>
    <tableColumn id="15" xr3:uid="{00000000-0010-0000-0100-00000F000000}" name="PageRank" dataDxfId="59" dataCellStyle="NodeXL Graph Metric"/>
    <tableColumn id="27" xr3:uid="{00000000-0010-0000-0100-00001B000000}" name="Clustering Coefficient" dataDxfId="58" dataCellStyle="NodeXL Graph Metric"/>
    <tableColumn id="29" xr3:uid="{00000000-0010-0000-0100-00001D000000}" name="Reciprocated Vertex Pair Ratio" dataDxfId="57" dataCellStyle="NodeXL Graph Metric"/>
    <tableColumn id="11" xr3:uid="{00000000-0010-0000-0100-00000B000000}" name="ID" dataDxfId="56" dataCellStyle="NodeXL Do Not Edit"/>
    <tableColumn id="28" xr3:uid="{00000000-0010-0000-0100-00001C000000}" name="Dynamic Filter" dataDxfId="55" dataCellStyle="NodeXL Do Not Edit"/>
    <tableColumn id="17" xr3:uid="{00000000-0010-0000-0100-000011000000}" name="Add Your Own Columns Here" dataDxfId="4" dataCellStyle="NodeXL Other Column"/>
    <tableColumn id="30" xr3:uid="{89756FFD-A50F-4291-A46A-58BBF8F8C347}" name="Vertex Group" dataDxfId="3" dataCellStyle="Normal">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4" totalsRowShown="0" headerRowDxfId="54">
  <autoFilter ref="A2:X4" xr:uid="{00000000-0009-0000-0100-000004000000}"/>
  <tableColumns count="24">
    <tableColumn id="1" xr3:uid="{00000000-0010-0000-0200-000001000000}" name="Group" dataDxfId="11" dataCellStyle="NodeXL Required"/>
    <tableColumn id="2" xr3:uid="{00000000-0010-0000-0200-000002000000}" name="Vertex Color" dataDxfId="10" dataCellStyle="NodeXL Visual Property"/>
    <tableColumn id="3" xr3:uid="{00000000-0010-0000-0200-000003000000}" name="Vertex Shape" dataDxfId="8" dataCellStyle="NodeXL Visual Property"/>
    <tableColumn id="22" xr3:uid="{00000000-0010-0000-0200-000016000000}" name="Visibility" dataDxfId="9" dataCellStyle="NodeXL Visual Property"/>
    <tableColumn id="4" xr3:uid="{00000000-0010-0000-0200-000004000000}" name="Collapsed?" dataCellStyle="NodeXL Visual Property"/>
    <tableColumn id="18" xr3:uid="{00000000-0010-0000-0200-000012000000}" name="Label" dataDxfId="5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2" dataCellStyle="NodeXL Do Not Edit"/>
    <tableColumn id="19" xr3:uid="{00000000-0010-0000-0200-000013000000}" name="Collapsed Properties" dataDxfId="51" dataCellStyle="NodeXL Do Not Edit"/>
    <tableColumn id="5" xr3:uid="{00000000-0010-0000-0200-000005000000}" name="Vertices" dataDxfId="50" dataCellStyle="NodeXL Graph Metric"/>
    <tableColumn id="7" xr3:uid="{00000000-0010-0000-0200-000007000000}" name="Unique Edges" dataDxfId="49" dataCellStyle="NodeXL Graph Metric"/>
    <tableColumn id="8" xr3:uid="{00000000-0010-0000-0200-000008000000}" name="Edges With Duplicates" dataDxfId="48" dataCellStyle="NodeXL Graph Metric"/>
    <tableColumn id="9" xr3:uid="{00000000-0010-0000-0200-000009000000}" name="Total Edges" dataDxfId="47" dataCellStyle="NodeXL Graph Metric"/>
    <tableColumn id="10" xr3:uid="{00000000-0010-0000-0200-00000A000000}" name="Self-Loops" dataDxfId="46" dataCellStyle="NodeXL Graph Metric"/>
    <tableColumn id="24" xr3:uid="{00000000-0010-0000-0200-000018000000}" name="Reciprocated Vertex Pair Ratio" dataDxfId="45" dataCellStyle="NodeXL Graph Metric"/>
    <tableColumn id="25" xr3:uid="{00000000-0010-0000-0200-000019000000}" name="Reciprocated Edge Ratio" dataDxfId="44" dataCellStyle="NodeXL Graph Metric"/>
    <tableColumn id="11" xr3:uid="{00000000-0010-0000-0200-00000B000000}" name="Connected Components" dataDxfId="43" dataCellStyle="NodeXL Graph Metric"/>
    <tableColumn id="12" xr3:uid="{00000000-0010-0000-0200-00000C000000}" name="Single-Vertex Connected Components" dataDxfId="42" dataCellStyle="NodeXL Graph Metric"/>
    <tableColumn id="13" xr3:uid="{00000000-0010-0000-0200-00000D000000}" name="Maximum Vertices in a Connected Component" dataDxfId="41" dataCellStyle="NodeXL Graph Metric"/>
    <tableColumn id="14" xr3:uid="{00000000-0010-0000-0200-00000E000000}" name="Maximum Edges in a Connected Component" dataDxfId="40" dataCellStyle="NodeXL Graph Metric"/>
    <tableColumn id="15" xr3:uid="{00000000-0010-0000-0200-00000F000000}" name="Maximum Geodesic Distance (Diameter)" dataDxfId="39" dataCellStyle="NodeXL Graph Metric"/>
    <tableColumn id="16" xr3:uid="{00000000-0010-0000-0200-000010000000}" name="Average Geodesic Distance" dataDxfId="38" dataCellStyle="NodeXL Graph Metric"/>
    <tableColumn id="17" xr3:uid="{00000000-0010-0000-0200-000011000000}" name="Graph Density" dataDxfId="3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7" totalsRowShown="0" headerRowDxfId="36" dataDxfId="35">
  <autoFilter ref="A1:C7" xr:uid="{00000000-0009-0000-0100-000005000000}"/>
  <tableColumns count="3">
    <tableColumn id="1" xr3:uid="{00000000-0010-0000-0300-000001000000}" name="Group" dataDxfId="7" dataCellStyle="Normal"/>
    <tableColumn id="2" xr3:uid="{00000000-0010-0000-0300-000002000000}" name="Vertex" dataDxfId="6" dataCellStyle="Normal"/>
    <tableColumn id="3" xr3:uid="{00000000-0010-0000-0300-000003000000}" name="Vertex ID" dataDxfId="5"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34" dataCellStyle="NodeXL Graph Metric"/>
    <tableColumn id="2" xr3:uid="{00000000-0010-0000-0400-000002000000}" name="Value" dataDxfId="3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32"/>
    <tableColumn id="2" xr3:uid="{00000000-0010-0000-0500-000002000000}" name="Degree Frequency" dataDxfId="31">
      <calculatedColumnFormula>COUNTIF(Vertices[Degree], "&gt;= " &amp; D2) - COUNTIF(Vertices[Degree], "&gt;=" &amp; D3)</calculatedColumnFormula>
    </tableColumn>
    <tableColumn id="3" xr3:uid="{00000000-0010-0000-0500-000003000000}" name="In-Degree Bin" dataDxfId="30"/>
    <tableColumn id="4" xr3:uid="{00000000-0010-0000-0500-000004000000}" name="In-Degree Frequency" dataDxfId="29">
      <calculatedColumnFormula>COUNTIF(Vertices[In-Degree], "&gt;= " &amp; F2) - COUNTIF(Vertices[In-Degree], "&gt;=" &amp; F3)</calculatedColumnFormula>
    </tableColumn>
    <tableColumn id="5" xr3:uid="{00000000-0010-0000-0500-000005000000}" name="Out-Degree Bin" dataDxfId="28"/>
    <tableColumn id="6" xr3:uid="{00000000-0010-0000-0500-000006000000}" name="Out-Degree Frequency" dataDxfId="27">
      <calculatedColumnFormula>COUNTIF(Vertices[Out-Degree], "&gt;= " &amp; H2) - COUNTIF(Vertices[Out-Degree], "&gt;=" &amp; H3)</calculatedColumnFormula>
    </tableColumn>
    <tableColumn id="7" xr3:uid="{00000000-0010-0000-0500-000007000000}" name="Betweenness Centrality Bin" dataDxfId="26"/>
    <tableColumn id="8" xr3:uid="{00000000-0010-0000-0500-000008000000}" name="Betweenness Centrality Frequency" dataDxfId="25">
      <calculatedColumnFormula>COUNTIF(Vertices[Betweenness Centrality], "&gt;= " &amp; J2) - COUNTIF(Vertices[Betweenness Centrality], "&gt;=" &amp; J3)</calculatedColumnFormula>
    </tableColumn>
    <tableColumn id="9" xr3:uid="{00000000-0010-0000-0500-000009000000}" name="Closeness Centrality Bin" dataDxfId="24"/>
    <tableColumn id="10" xr3:uid="{00000000-0010-0000-0500-00000A000000}" name="Closeness Centrality Frequency" dataDxfId="23">
      <calculatedColumnFormula>COUNTIF(Vertices[Closeness Centrality], "&gt;= " &amp; L2) - COUNTIF(Vertices[Closeness Centrality], "&gt;=" &amp; L3)</calculatedColumnFormula>
    </tableColumn>
    <tableColumn id="11" xr3:uid="{00000000-0010-0000-0500-00000B000000}" name="Eigenvector Centrality Bin" dataDxfId="22"/>
    <tableColumn id="12" xr3:uid="{00000000-0010-0000-0500-00000C000000}" name="Eigenvector Centrality Frequency" dataDxfId="21">
      <calculatedColumnFormula>COUNTIF(Vertices[Eigenvector Centrality], "&gt;= " &amp; N2) - COUNTIF(Vertices[Eigenvector Centrality], "&gt;=" &amp; N3)</calculatedColumnFormula>
    </tableColumn>
    <tableColumn id="18" xr3:uid="{00000000-0010-0000-0500-000012000000}" name="PageRank Bin" dataDxfId="20"/>
    <tableColumn id="17" xr3:uid="{00000000-0010-0000-0500-000011000000}" name="PageRank Frequency" dataDxfId="19">
      <calculatedColumnFormula>COUNTIF(Vertices[Eigenvector Centrality], "&gt;= " &amp; P2) - COUNTIF(Vertices[Eigenvector Centrality], "&gt;=" &amp; P3)</calculatedColumnFormula>
    </tableColumn>
    <tableColumn id="13" xr3:uid="{00000000-0010-0000-0500-00000D000000}" name="Clustering Coefficient Bin" dataDxfId="18"/>
    <tableColumn id="14" xr3:uid="{00000000-0010-0000-0500-00000E000000}" name="Clustering Coefficient Frequency" dataDxfId="17">
      <calculatedColumnFormula>COUNTIF(Vertices[Clustering Coefficient], "&gt;= " &amp; R2) - COUNTIF(Vertices[Clustering Coefficient], "&gt;=" &amp; R3)</calculatedColumnFormula>
    </tableColumn>
    <tableColumn id="15" xr3:uid="{00000000-0010-0000-0500-00000F000000}" name="Dynamic Filter Bin" dataDxfId="16"/>
    <tableColumn id="16" xr3:uid="{00000000-0010-0000-0500-000010000000}" name="Dynamic Filter Frequency" dataDxfId="1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4">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
  <sheetViews>
    <sheetView workbookViewId="0">
      <pane xSplit="2" ySplit="2" topLeftCell="C3" activePane="bottomRight" state="frozen"/>
      <selection pane="topRight" activeCell="C1" sqref="C1"/>
      <selection pane="bottomLeft" activeCell="A3" sqref="A3"/>
      <selection pane="bottomRight" activeCell="A2" sqref="A2:P2"/>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8" style="1" bestFit="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 min="15" max="16" width="9.90625" bestFit="1" customWidth="1"/>
  </cols>
  <sheetData>
    <row r="1" spans="1:16" x14ac:dyDescent="0.35">
      <c r="C1" s="15" t="s">
        <v>40</v>
      </c>
      <c r="D1" s="16"/>
      <c r="E1" s="16"/>
      <c r="F1" s="16"/>
      <c r="G1" s="15"/>
      <c r="H1" s="13" t="s">
        <v>44</v>
      </c>
      <c r="I1" s="62"/>
      <c r="J1" s="62"/>
      <c r="K1" s="31" t="s">
        <v>43</v>
      </c>
      <c r="L1" s="17" t="s">
        <v>41</v>
      </c>
      <c r="M1" s="17"/>
      <c r="N1" s="14" t="s">
        <v>42</v>
      </c>
    </row>
    <row r="2" spans="1:16" ht="30" customHeight="1" x14ac:dyDescent="0.35">
      <c r="A2" s="10" t="s">
        <v>0</v>
      </c>
      <c r="B2" s="10" t="s">
        <v>1</v>
      </c>
      <c r="C2" s="7" t="s">
        <v>2</v>
      </c>
      <c r="D2" s="7" t="s">
        <v>3</v>
      </c>
      <c r="E2" s="7" t="s">
        <v>131</v>
      </c>
      <c r="F2" s="7" t="s">
        <v>4</v>
      </c>
      <c r="G2" s="7" t="s">
        <v>11</v>
      </c>
      <c r="H2" s="10" t="s">
        <v>47</v>
      </c>
      <c r="I2" s="7" t="s">
        <v>161</v>
      </c>
      <c r="J2" s="7" t="s">
        <v>162</v>
      </c>
      <c r="K2" s="7" t="s">
        <v>166</v>
      </c>
      <c r="L2" s="7" t="s">
        <v>12</v>
      </c>
      <c r="M2" s="7" t="s">
        <v>39</v>
      </c>
      <c r="N2" s="7" t="s">
        <v>26</v>
      </c>
      <c r="O2" s="7" t="s">
        <v>185</v>
      </c>
      <c r="P2" s="7" t="s">
        <v>186</v>
      </c>
    </row>
    <row r="3" spans="1:16" ht="15" customHeight="1" x14ac:dyDescent="0.35">
      <c r="A3" s="46" t="s">
        <v>175</v>
      </c>
      <c r="B3" s="46" t="s">
        <v>176</v>
      </c>
      <c r="C3" s="50"/>
      <c r="D3" s="51"/>
      <c r="E3" s="63"/>
      <c r="F3" s="52"/>
      <c r="G3" s="50"/>
      <c r="H3" s="54"/>
      <c r="I3" s="53"/>
      <c r="J3" s="53"/>
      <c r="K3" s="65"/>
      <c r="L3" s="59">
        <v>3</v>
      </c>
      <c r="M3" s="59"/>
      <c r="N3" s="60"/>
      <c r="O3" s="111" t="str">
        <f>REPLACE(INDEX(GroupVertices[Group], MATCH(Edges[[#This Row],[Vertex 1]],GroupVertices[Vertex],0)),1,1,"")</f>
        <v>2</v>
      </c>
      <c r="P3" s="111" t="str">
        <f>REPLACE(INDEX(GroupVertices[Group], MATCH(Edges[[#This Row],[Vertex 2]],GroupVertices[Vertex],0)),1,1,"")</f>
        <v>2</v>
      </c>
    </row>
    <row r="4" spans="1:16" ht="15" customHeight="1" x14ac:dyDescent="0.35">
      <c r="A4" s="79" t="s">
        <v>177</v>
      </c>
      <c r="B4" s="79" t="s">
        <v>178</v>
      </c>
      <c r="C4" s="80"/>
      <c r="D4" s="81"/>
      <c r="E4" s="80"/>
      <c r="F4" s="82"/>
      <c r="G4" s="80"/>
      <c r="H4" s="83"/>
      <c r="I4" s="84"/>
      <c r="J4" s="84"/>
      <c r="K4" s="85"/>
      <c r="L4" s="86">
        <v>4</v>
      </c>
      <c r="M4" s="86"/>
      <c r="N4" s="87"/>
      <c r="O4" s="111" t="str">
        <f>REPLACE(INDEX(GroupVertices[Group], MATCH(Edges[[#This Row],[Vertex 1]],GroupVertices[Vertex],0)),1,1,"")</f>
        <v>1</v>
      </c>
      <c r="P4" s="111" t="str">
        <f>REPLACE(INDEX(GroupVertices[Group], MATCH(Edges[[#This Row],[Vertex 2]],GroupVertices[Vertex],0)),1,1,"")</f>
        <v>1</v>
      </c>
    </row>
    <row r="5" spans="1:16" x14ac:dyDescent="0.35">
      <c r="A5" s="79" t="s">
        <v>179</v>
      </c>
      <c r="B5" s="79" t="s">
        <v>178</v>
      </c>
      <c r="C5" s="80"/>
      <c r="D5" s="81"/>
      <c r="E5" s="80"/>
      <c r="F5" s="82"/>
      <c r="G5" s="80"/>
      <c r="H5" s="83"/>
      <c r="I5" s="84"/>
      <c r="J5" s="84"/>
      <c r="K5" s="85"/>
      <c r="L5" s="86">
        <v>5</v>
      </c>
      <c r="M5" s="86"/>
      <c r="N5" s="87"/>
      <c r="O5" s="111" t="str">
        <f>REPLACE(INDEX(GroupVertices[Group], MATCH(Edges[[#This Row],[Vertex 1]],GroupVertices[Vertex],0)),1,1,"")</f>
        <v>1</v>
      </c>
      <c r="P5" s="111" t="str">
        <f>REPLACE(INDEX(GroupVertices[Group], MATCH(Edges[[#This Row],[Vertex 2]],GroupVertices[Vertex],0)),1,1,"")</f>
        <v>1</v>
      </c>
    </row>
    <row r="6" spans="1:16" x14ac:dyDescent="0.35">
      <c r="A6" s="79" t="s">
        <v>177</v>
      </c>
      <c r="B6" s="79" t="s">
        <v>179</v>
      </c>
      <c r="C6" s="80"/>
      <c r="D6" s="81"/>
      <c r="E6" s="80"/>
      <c r="F6" s="82"/>
      <c r="G6" s="80"/>
      <c r="H6" s="83"/>
      <c r="I6" s="84"/>
      <c r="J6" s="84"/>
      <c r="K6" s="85"/>
      <c r="L6" s="86">
        <v>6</v>
      </c>
      <c r="M6" s="86"/>
      <c r="N6" s="87"/>
      <c r="O6" s="111" t="str">
        <f>REPLACE(INDEX(GroupVertices[Group], MATCH(Edges[[#This Row],[Vertex 1]],GroupVertices[Vertex],0)),1,1,"")</f>
        <v>1</v>
      </c>
      <c r="P6" s="111" t="str">
        <f>REPLACE(INDEX(GroupVertices[Group], MATCH(Edges[[#This Row],[Vertex 2]],GroupVertices[Vertex],0)),1,1,"")</f>
        <v>1</v>
      </c>
    </row>
    <row r="7" spans="1:16" x14ac:dyDescent="0.35">
      <c r="A7" s="79" t="s">
        <v>180</v>
      </c>
      <c r="B7" s="79" t="s">
        <v>178</v>
      </c>
      <c r="C7" s="80"/>
      <c r="D7" s="81"/>
      <c r="E7" s="80"/>
      <c r="F7" s="82"/>
      <c r="G7" s="80"/>
      <c r="H7" s="83"/>
      <c r="I7" s="84"/>
      <c r="J7" s="84"/>
      <c r="K7" s="85"/>
      <c r="L7" s="86">
        <v>7</v>
      </c>
      <c r="M7" s="86"/>
      <c r="N7" s="87"/>
      <c r="O7" s="111" t="str">
        <f>REPLACE(INDEX(GroupVertices[Group], MATCH(Edges[[#This Row],[Vertex 1]],GroupVertices[Vertex],0)),1,1,"")</f>
        <v>1</v>
      </c>
      <c r="P7" s="111" t="str">
        <f>REPLACE(INDEX(GroupVertices[Group], MATCH(Edges[[#This Row],[Vertex 2]],GroupVertices[Vertex],0)),1,1,"")</f>
        <v>1</v>
      </c>
    </row>
    <row r="8" spans="1:16" x14ac:dyDescent="0.35">
      <c r="A8" s="79" t="s">
        <v>180</v>
      </c>
      <c r="B8" s="46" t="s">
        <v>177</v>
      </c>
      <c r="C8" s="50"/>
      <c r="D8" s="51"/>
      <c r="E8" s="50"/>
      <c r="F8" s="52"/>
      <c r="G8" s="50"/>
      <c r="H8" s="54"/>
      <c r="I8" s="53"/>
      <c r="J8" s="53"/>
      <c r="K8" s="65"/>
      <c r="L8" s="59">
        <v>8</v>
      </c>
      <c r="M8" s="59"/>
      <c r="N8" s="60"/>
      <c r="O8" s="111" t="str">
        <f>REPLACE(INDEX(GroupVertices[Group], MATCH(Edges[[#This Row],[Vertex 1]],GroupVertices[Vertex],0)),1,1,"")</f>
        <v>1</v>
      </c>
      <c r="P8" s="111" t="str">
        <f>REPLACE(INDEX(GroupVertices[Group], MATCH(Edges[[#This Row],[Vertex 2]],GroupVertices[Vertex],0)),1,1,"")</f>
        <v>1</v>
      </c>
    </row>
    <row r="9" spans="1:16" x14ac:dyDescent="0.35">
      <c r="A9" s="79" t="s">
        <v>180</v>
      </c>
      <c r="B9" s="46" t="s">
        <v>179</v>
      </c>
      <c r="C9" s="50"/>
      <c r="D9" s="51"/>
      <c r="E9" s="50"/>
      <c r="F9" s="52"/>
      <c r="G9" s="50"/>
      <c r="H9" s="54"/>
      <c r="I9" s="53"/>
      <c r="J9" s="53"/>
      <c r="K9" s="65"/>
      <c r="L9" s="59">
        <v>9</v>
      </c>
      <c r="M9" s="59"/>
      <c r="N9" s="60"/>
      <c r="O9" s="111" t="str">
        <f>REPLACE(INDEX(GroupVertices[Group], MATCH(Edges[[#This Row],[Vertex 1]],GroupVertices[Vertex],0)),1,1,"")</f>
        <v>1</v>
      </c>
      <c r="P9" s="111" t="str">
        <f>REPLACE(INDEX(GroupVertices[Group], MATCH(Edges[[#This Row],[Vertex 2]],GroupVertices[Vertex],0)),1,1,"")</f>
        <v>1</v>
      </c>
    </row>
    <row r="10" spans="1:16" x14ac:dyDescent="0.35">
      <c r="A10" s="79" t="s">
        <v>177</v>
      </c>
      <c r="B10" s="79" t="s">
        <v>175</v>
      </c>
      <c r="C10" s="80"/>
      <c r="D10" s="81"/>
      <c r="E10" s="80"/>
      <c r="F10" s="82"/>
      <c r="G10" s="80"/>
      <c r="H10" s="83"/>
      <c r="I10" s="84"/>
      <c r="J10" s="84"/>
      <c r="K10" s="85"/>
      <c r="L10" s="86">
        <v>10</v>
      </c>
      <c r="M10" s="86"/>
      <c r="N10" s="87"/>
      <c r="O10" s="111" t="str">
        <f>REPLACE(INDEX(GroupVertices[Group], MATCH(Edges[[#This Row],[Vertex 1]],GroupVertices[Vertex],0)),1,1,"")</f>
        <v>1</v>
      </c>
      <c r="P10" s="111" t="str">
        <f>REPLACE(INDEX(GroupVertices[Group], MATCH(Edges[[#This Row],[Vertex 2]],GroupVertices[Vertex],0)),1,1,"")</f>
        <v>2</v>
      </c>
    </row>
    <row r="23" spans="13:13" x14ac:dyDescent="0.35">
      <c r="M23" s="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0" xr:uid="{00000000-0002-0000-0000-000001000000}"/>
    <dataValidation allowBlank="1" showErrorMessage="1" sqref="N2:N1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0" xr:uid="{00000000-0002-0000-0000-000004000000}"/>
    <dataValidation allowBlank="1" showInputMessage="1" promptTitle="Edge Color" prompt="To select an optional edge color, right-click and select Select Color on the right-click menu." sqref="C3:C10" xr:uid="{00000000-0002-0000-0000-000005000000}"/>
    <dataValidation allowBlank="1" showInputMessage="1" errorTitle="Invalid Edge Width" error="The optional edge width must be a whole number between 1 and 10." promptTitle="Edge Width" prompt="Enter an optional edge width between 1 and 10." sqref="D3:D1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0" xr:uid="{00000000-0002-0000-0000-000008000000}">
      <formula1>ValidEdgeVisibilities</formula1>
    </dataValidation>
    <dataValidation allowBlank="1" showInputMessage="1" showErrorMessage="1" promptTitle="Vertex 1 Name" prompt="Enter the name of the edge's first vertex." sqref="A3:A10" xr:uid="{00000000-0002-0000-0000-000009000000}"/>
    <dataValidation allowBlank="1" showInputMessage="1" showErrorMessage="1" promptTitle="Vertex 2 Name" prompt="Enter the name of the edge's second vertex." sqref="B3:B1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8"/>
  <sheetViews>
    <sheetView tabSelected="1" workbookViewId="0">
      <pane xSplit="1" ySplit="2" topLeftCell="B3" activePane="bottomRight" state="frozen"/>
      <selection pane="topRight" activeCell="B1" sqref="B1"/>
      <selection pane="bottomLeft" activeCell="A3" sqref="A3"/>
      <selection pane="bottomRight" activeCell="A2" sqref="A2:AD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6.9062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1796875" style="2" bestFit="1"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1"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1"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s="7" t="s">
        <v>184</v>
      </c>
    </row>
    <row r="3" spans="1:31" ht="15" customHeight="1" x14ac:dyDescent="0.35">
      <c r="A3" s="46" t="s">
        <v>175</v>
      </c>
      <c r="B3" s="50"/>
      <c r="C3" s="50"/>
      <c r="D3" s="51">
        <v>50</v>
      </c>
      <c r="E3" s="52"/>
      <c r="F3" s="50"/>
      <c r="G3" s="50"/>
      <c r="H3" s="46" t="s">
        <v>175</v>
      </c>
      <c r="I3" s="53"/>
      <c r="J3" s="53" t="s">
        <v>73</v>
      </c>
      <c r="K3" s="54"/>
      <c r="L3" s="56"/>
      <c r="M3" s="57">
        <v>7730.4697265625</v>
      </c>
      <c r="N3" s="57">
        <v>9488.7568359375</v>
      </c>
      <c r="O3" s="55"/>
      <c r="P3" s="58"/>
      <c r="Q3" s="58"/>
      <c r="R3" s="47"/>
      <c r="S3" s="47"/>
      <c r="T3" s="47"/>
      <c r="U3" s="47"/>
      <c r="V3" s="48"/>
      <c r="W3" s="48"/>
      <c r="X3" s="49"/>
      <c r="Y3" s="48"/>
      <c r="Z3" s="48"/>
      <c r="AA3" s="59">
        <v>3</v>
      </c>
      <c r="AB3" s="59"/>
      <c r="AC3" s="60"/>
      <c r="AD3" s="111" t="str">
        <f>REPLACE(INDEX(GroupVertices[Group], MATCH(Vertices[[#This Row],[Vertex]],GroupVertices[Vertex],0)),1,1,"")</f>
        <v>2</v>
      </c>
    </row>
    <row r="4" spans="1:31" ht="15.5" customHeight="1" x14ac:dyDescent="0.35">
      <c r="A4" s="11" t="s">
        <v>176</v>
      </c>
      <c r="B4" s="12"/>
      <c r="C4" s="12"/>
      <c r="D4" s="88">
        <v>100</v>
      </c>
      <c r="E4" s="77"/>
      <c r="F4" s="12"/>
      <c r="G4" s="12"/>
      <c r="H4" s="11" t="s">
        <v>176</v>
      </c>
      <c r="I4" s="64"/>
      <c r="J4" s="53" t="s">
        <v>73</v>
      </c>
      <c r="K4" s="13"/>
      <c r="L4" s="89"/>
      <c r="M4" s="90">
        <v>9455.4462890625</v>
      </c>
      <c r="N4" s="90">
        <v>5185.43115234375</v>
      </c>
      <c r="O4" s="75"/>
      <c r="P4" s="91"/>
      <c r="Q4" s="91"/>
      <c r="R4" s="92"/>
      <c r="S4" s="92"/>
      <c r="T4" s="92"/>
      <c r="U4" s="92"/>
      <c r="V4" s="93"/>
      <c r="W4" s="93"/>
      <c r="X4" s="93"/>
      <c r="Y4" s="93"/>
      <c r="Z4" s="48"/>
      <c r="AA4" s="78">
        <v>4</v>
      </c>
      <c r="AB4" s="78"/>
      <c r="AC4" s="94"/>
      <c r="AD4" s="111" t="str">
        <f>REPLACE(INDEX(GroupVertices[Group], MATCH(Vertices[[#This Row],[Vertex]],GroupVertices[Vertex],0)),1,1,"")</f>
        <v>2</v>
      </c>
      <c r="AE4" s="2"/>
    </row>
    <row r="5" spans="1:31" x14ac:dyDescent="0.35">
      <c r="A5" s="11" t="s">
        <v>177</v>
      </c>
      <c r="B5" s="12"/>
      <c r="C5" s="12"/>
      <c r="D5" s="51">
        <v>70</v>
      </c>
      <c r="E5" s="77"/>
      <c r="F5" s="12"/>
      <c r="G5" s="12"/>
      <c r="H5" s="11" t="s">
        <v>177</v>
      </c>
      <c r="I5" s="64"/>
      <c r="J5" s="53" t="s">
        <v>73</v>
      </c>
      <c r="K5" s="13"/>
      <c r="L5" s="89"/>
      <c r="M5" s="90">
        <v>3637.78662109375</v>
      </c>
      <c r="N5" s="90">
        <v>5980.416015625</v>
      </c>
      <c r="O5" s="75"/>
      <c r="P5" s="91"/>
      <c r="Q5" s="91"/>
      <c r="R5" s="92"/>
      <c r="S5" s="92"/>
      <c r="T5" s="92"/>
      <c r="U5" s="92"/>
      <c r="V5" s="93"/>
      <c r="W5" s="93"/>
      <c r="X5" s="93"/>
      <c r="Y5" s="93"/>
      <c r="Z5" s="48"/>
      <c r="AA5" s="78">
        <v>5</v>
      </c>
      <c r="AB5" s="78"/>
      <c r="AC5" s="94"/>
      <c r="AD5" s="111" t="str">
        <f>REPLACE(INDEX(GroupVertices[Group], MATCH(Vertices[[#This Row],[Vertex]],GroupVertices[Vertex],0)),1,1,"")</f>
        <v>1</v>
      </c>
      <c r="AE5" s="2"/>
    </row>
    <row r="6" spans="1:31" x14ac:dyDescent="0.35">
      <c r="A6" s="11" t="s">
        <v>178</v>
      </c>
      <c r="B6" s="12"/>
      <c r="C6" s="12"/>
      <c r="D6" s="51">
        <v>70</v>
      </c>
      <c r="E6" s="77"/>
      <c r="F6" s="12"/>
      <c r="G6" s="12"/>
      <c r="H6" s="11" t="s">
        <v>178</v>
      </c>
      <c r="I6" s="64"/>
      <c r="J6" s="53" t="s">
        <v>73</v>
      </c>
      <c r="K6" s="13"/>
      <c r="L6" s="89"/>
      <c r="M6" s="90">
        <v>2603.57470703125</v>
      </c>
      <c r="N6" s="90">
        <v>565.67291259765625</v>
      </c>
      <c r="O6" s="75"/>
      <c r="P6" s="91"/>
      <c r="Q6" s="91"/>
      <c r="R6" s="92"/>
      <c r="S6" s="92"/>
      <c r="T6" s="92"/>
      <c r="U6" s="92"/>
      <c r="V6" s="93"/>
      <c r="W6" s="93"/>
      <c r="X6" s="93"/>
      <c r="Y6" s="93"/>
      <c r="Z6" s="48"/>
      <c r="AA6" s="78">
        <v>6</v>
      </c>
      <c r="AB6" s="78"/>
      <c r="AC6" s="94"/>
      <c r="AD6" s="111" t="str">
        <f>REPLACE(INDEX(GroupVertices[Group], MATCH(Vertices[[#This Row],[Vertex]],GroupVertices[Vertex],0)),1,1,"")</f>
        <v>1</v>
      </c>
      <c r="AE6" s="2"/>
    </row>
    <row r="7" spans="1:31" x14ac:dyDescent="0.35">
      <c r="A7" s="11" t="s">
        <v>179</v>
      </c>
      <c r="B7" s="12"/>
      <c r="C7" s="12"/>
      <c r="D7" s="51">
        <v>80</v>
      </c>
      <c r="E7" s="77"/>
      <c r="F7" s="12"/>
      <c r="G7" s="12"/>
      <c r="H7" s="11" t="s">
        <v>179</v>
      </c>
      <c r="I7" s="64"/>
      <c r="J7" s="53" t="s">
        <v>73</v>
      </c>
      <c r="K7" s="13"/>
      <c r="L7" s="89"/>
      <c r="M7" s="90">
        <v>508.205078125</v>
      </c>
      <c r="N7" s="90">
        <v>1347.5872802734375</v>
      </c>
      <c r="O7" s="75"/>
      <c r="P7" s="91"/>
      <c r="Q7" s="91"/>
      <c r="R7" s="92"/>
      <c r="S7" s="92"/>
      <c r="T7" s="92"/>
      <c r="U7" s="92"/>
      <c r="V7" s="93"/>
      <c r="W7" s="93"/>
      <c r="X7" s="93"/>
      <c r="Y7" s="93"/>
      <c r="Z7" s="48"/>
      <c r="AA7" s="78">
        <v>7</v>
      </c>
      <c r="AB7" s="78"/>
      <c r="AC7" s="94"/>
      <c r="AD7" s="111" t="str">
        <f>REPLACE(INDEX(GroupVertices[Group], MATCH(Vertices[[#This Row],[Vertex]],GroupVertices[Vertex],0)),1,1,"")</f>
        <v>1</v>
      </c>
      <c r="AE7" s="2"/>
    </row>
    <row r="8" spans="1:31" ht="16.5" customHeight="1" x14ac:dyDescent="0.35">
      <c r="A8" s="95" t="s">
        <v>180</v>
      </c>
      <c r="B8" s="96"/>
      <c r="C8" s="96"/>
      <c r="D8" s="97">
        <v>100</v>
      </c>
      <c r="E8" s="98"/>
      <c r="F8" s="96"/>
      <c r="G8" s="96"/>
      <c r="H8" s="95" t="s">
        <v>180</v>
      </c>
      <c r="I8" s="100"/>
      <c r="J8" s="53" t="s">
        <v>73</v>
      </c>
      <c r="K8" s="99"/>
      <c r="L8" s="101"/>
      <c r="M8" s="102">
        <v>555.5</v>
      </c>
      <c r="N8" s="102">
        <v>5531.9375</v>
      </c>
      <c r="O8" s="103"/>
      <c r="P8" s="104"/>
      <c r="Q8" s="104"/>
      <c r="R8" s="105"/>
      <c r="S8" s="105"/>
      <c r="T8" s="105"/>
      <c r="U8" s="105"/>
      <c r="V8" s="106"/>
      <c r="W8" s="106"/>
      <c r="X8" s="106"/>
      <c r="Y8" s="106"/>
      <c r="Z8" s="107"/>
      <c r="AA8" s="108">
        <v>8</v>
      </c>
      <c r="AB8" s="108"/>
      <c r="AC8" s="109"/>
      <c r="AD8" s="111" t="str">
        <f>REPLACE(INDEX(GroupVertices[Group], MATCH(Vertices[[#This Row],[Vertex]],GroupVertices[Vertex],0)),1,1,"")</f>
        <v>1</v>
      </c>
      <c r="AE8" s="2"/>
    </row>
  </sheetData>
  <dataConsolidate/>
  <dataValidations xWindow="1003" yWindow="415"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 xr:uid="{00000000-0002-0000-0100-000000000000}"/>
    <dataValidation allowBlank="1" errorTitle="Invalid Vertex Visibility" error="You have entered an unrecognized vertex visibility.  Try selecting from the drop-down list instead." sqref="AE3" xr:uid="{00000000-0002-0000-0100-000001000000}"/>
    <dataValidation allowBlank="1" showErrorMessage="1" sqref="AE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 xr:uid="{00000000-0002-0000-0100-000007000000}"/>
    <dataValidation allowBlank="1" showInputMessage="1" errorTitle="Invalid Vertex Image Key" promptTitle="Vertex Tooltip" prompt="Enter optional text that will pop up when the mouse is hovered over the vertex." sqref="K3:K8"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8" xr:uid="{00000000-0002-0000-0100-00000C000000}"/>
    <dataValidation allowBlank="1" showInputMessage="1" errorTitle="Invalid Vertex Image Key" promptTitle="Vertex Image File" prompt="Enter the path to an image file.  Hover over the column header for examples." sqref="F3:F8" xr:uid="{00000000-0002-0000-0100-00000D000000}"/>
    <dataValidation allowBlank="1" showInputMessage="1" promptTitle="Vertex Color" prompt="To select an optional vertex color, right-click and select Select Color on the right-click menu." sqref="B3:B8"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8"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8"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 xr:uid="{00000000-0002-0000-0100-000011000000}"/>
    <dataValidation allowBlank="1" showInputMessage="1" showErrorMessage="1" promptTitle="Vertex Name" prompt="Enter the name of the vertex." sqref="A3:A8 H3:H8" xr:uid="{00000000-0002-0000-0100-000013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 xr:uid="{00000000-0002-0000-0100-000012000000}">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E19" sqref="E19"/>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5">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5">
      <c r="A3" s="110" t="s">
        <v>182</v>
      </c>
      <c r="B3" s="112" t="s">
        <v>188</v>
      </c>
      <c r="C3" s="112" t="s">
        <v>56</v>
      </c>
      <c r="D3" s="12"/>
      <c r="E3" s="12"/>
      <c r="F3" s="13"/>
      <c r="G3" s="75"/>
      <c r="H3" s="75"/>
      <c r="I3" s="78">
        <v>3</v>
      </c>
      <c r="J3" s="61"/>
      <c r="K3" s="44"/>
      <c r="L3" s="44"/>
      <c r="M3" s="44"/>
      <c r="N3" s="44"/>
      <c r="O3" s="44"/>
      <c r="P3" s="44"/>
      <c r="Q3" s="44"/>
      <c r="R3" s="44"/>
      <c r="S3" s="44"/>
      <c r="T3" s="44"/>
      <c r="U3" s="44"/>
      <c r="V3" s="44"/>
      <c r="W3" s="45"/>
      <c r="X3" s="45"/>
    </row>
    <row r="4" spans="1:24" x14ac:dyDescent="0.35">
      <c r="A4" s="110" t="s">
        <v>183</v>
      </c>
      <c r="B4" s="112" t="s">
        <v>189</v>
      </c>
      <c r="C4" s="112" t="s">
        <v>56</v>
      </c>
      <c r="D4" s="12"/>
      <c r="E4" s="12"/>
      <c r="F4" s="13"/>
      <c r="G4" s="75"/>
      <c r="H4" s="75"/>
      <c r="I4" s="78">
        <v>4</v>
      </c>
      <c r="J4" s="78"/>
      <c r="K4" s="44"/>
      <c r="L4" s="44"/>
      <c r="M4" s="44"/>
      <c r="N4" s="44"/>
      <c r="O4" s="44"/>
      <c r="P4" s="44"/>
      <c r="Q4" s="44"/>
      <c r="R4" s="44"/>
      <c r="S4" s="44"/>
      <c r="T4" s="44"/>
      <c r="U4" s="44"/>
      <c r="V4" s="44"/>
      <c r="W4" s="45"/>
      <c r="X4"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B4"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4" xr:uid="{00000000-0002-0000-0300-000001000000}">
      <formula1>ValidGroupShapes</formula1>
    </dataValidation>
    <dataValidation allowBlank="1" showInputMessage="1" showErrorMessage="1" promptTitle="Group Name" prompt="Enter the name of the group." sqref="A3:A4"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4" xr:uid="{00000000-0002-0000-0300-000003000000}">
      <formula1>ValidBooleansDefaultFalse</formula1>
    </dataValidation>
    <dataValidation allowBlank="1" sqref="K3:K4"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4"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4"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4"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7"/>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ht="14.5" customHeight="1" x14ac:dyDescent="0.35">
      <c r="A1" s="10" t="s">
        <v>145</v>
      </c>
      <c r="B1" s="10" t="s">
        <v>5</v>
      </c>
      <c r="C1" s="10" t="s">
        <v>148</v>
      </c>
    </row>
    <row r="2" spans="1:3" x14ac:dyDescent="0.35">
      <c r="A2" s="111" t="s">
        <v>182</v>
      </c>
      <c r="B2" s="114" t="s">
        <v>177</v>
      </c>
      <c r="C2" s="111">
        <f>VLOOKUP(GroupVertices[[#This Row],[Vertex]], Vertices[], MATCH("ID", Vertices[#Headers], 0), FALSE)</f>
        <v>5</v>
      </c>
    </row>
    <row r="3" spans="1:3" x14ac:dyDescent="0.35">
      <c r="A3" s="113" t="s">
        <v>182</v>
      </c>
      <c r="B3" s="114" t="s">
        <v>178</v>
      </c>
      <c r="C3" s="111">
        <f>VLOOKUP(GroupVertices[[#This Row],[Vertex]], Vertices[], MATCH("ID", Vertices[#Headers], 0), FALSE)</f>
        <v>6</v>
      </c>
    </row>
    <row r="4" spans="1:3" x14ac:dyDescent="0.35">
      <c r="A4" s="113" t="s">
        <v>182</v>
      </c>
      <c r="B4" s="114" t="s">
        <v>179</v>
      </c>
      <c r="C4" s="111">
        <f>VLOOKUP(GroupVertices[[#This Row],[Vertex]], Vertices[], MATCH("ID", Vertices[#Headers], 0), FALSE)</f>
        <v>7</v>
      </c>
    </row>
    <row r="5" spans="1:3" x14ac:dyDescent="0.35">
      <c r="A5" s="113" t="s">
        <v>182</v>
      </c>
      <c r="B5" s="114" t="s">
        <v>180</v>
      </c>
      <c r="C5" s="111">
        <f>VLOOKUP(GroupVertices[[#This Row],[Vertex]], Vertices[], MATCH("ID", Vertices[#Headers], 0), FALSE)</f>
        <v>8</v>
      </c>
    </row>
    <row r="6" spans="1:3" x14ac:dyDescent="0.35">
      <c r="A6" s="113" t="s">
        <v>183</v>
      </c>
      <c r="B6" s="114" t="s">
        <v>175</v>
      </c>
      <c r="C6" s="111">
        <f>VLOOKUP(GroupVertices[[#This Row],[Vertex]], Vertices[], MATCH("ID", Vertices[#Headers], 0), FALSE)</f>
        <v>3</v>
      </c>
    </row>
    <row r="7" spans="1:3" x14ac:dyDescent="0.35">
      <c r="A7" s="113" t="s">
        <v>183</v>
      </c>
      <c r="B7" s="114" t="s">
        <v>176</v>
      </c>
      <c r="C7" s="111">
        <f>VLOOKUP(GroupVertices[[#This Row],[Vertex]], Vertices[], MATCH("ID", Vertices[#Headers], 0), FALSE)</f>
        <v>4</v>
      </c>
    </row>
  </sheetData>
  <dataConsolidate/>
  <dataValidations xWindow="58" yWindow="226" count="3">
    <dataValidation allowBlank="1" showInputMessage="1" showErrorMessage="1" promptTitle="Group Name" prompt="Enter the name of the group.  The group name must also be entered on the Groups worksheet." sqref="A2:A7" xr:uid="{00000000-0002-0000-0400-000000000000}"/>
    <dataValidation allowBlank="1" showInputMessage="1" showErrorMessage="1" promptTitle="Vertex Name" prompt="Enter the name of a vertex to include in the group." sqref="B2:B7" xr:uid="{00000000-0002-0000-0400-000001000000}"/>
    <dataValidation allowBlank="1" showInputMessage="1" promptTitle="Vertex ID" prompt="This is the value of the hidden ID cell in the Vertices worksheet.  It gets filled in by the items on the NodeXL, Analysis, Groups menu." sqref="C2:C7"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125</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126</v>
      </c>
      <c r="X3" t="s">
        <v>86</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164</v>
      </c>
      <c r="B60" t="s">
        <v>17</v>
      </c>
    </row>
    <row r="61" spans="1:2" x14ac:dyDescent="0.35">
      <c r="A61" s="31"/>
      <c r="B61" s="31"/>
    </row>
    <row r="62" spans="1:2" x14ac:dyDescent="0.35">
      <c r="A62" s="31"/>
      <c r="B62" s="31"/>
    </row>
    <row r="63" spans="1:2" x14ac:dyDescent="0.35">
      <c r="A63" s="31"/>
      <c r="B63" s="31"/>
    </row>
    <row r="74" spans="1:2" x14ac:dyDescent="0.35">
      <c r="A74" s="31" t="s">
        <v>82</v>
      </c>
      <c r="B74" s="44" t="str">
        <f>IF(COUNT(Vertices[Degree])&gt;0, D2, NoMetricMessage)</f>
        <v>Not Available</v>
      </c>
    </row>
    <row r="75" spans="1:2" x14ac:dyDescent="0.35">
      <c r="A75" s="31" t="s">
        <v>83</v>
      </c>
      <c r="B75" s="44" t="str">
        <f>IF(COUNT(Vertices[Degree])&gt;0, D36, NoMetricMessage)</f>
        <v>Not Available</v>
      </c>
    </row>
    <row r="76" spans="1:2" x14ac:dyDescent="0.35">
      <c r="A76" s="31" t="s">
        <v>84</v>
      </c>
      <c r="B76" s="45" t="str">
        <f>IFERROR(AVERAGE(Vertices[Degree]),NoMetricMessage)</f>
        <v>Not Available</v>
      </c>
    </row>
    <row r="77" spans="1:2" x14ac:dyDescent="0.35">
      <c r="A77" s="31" t="s">
        <v>85</v>
      </c>
      <c r="B77" s="45" t="str">
        <f>IFERROR(MEDIAN(Vertices[Degree]),NoMetricMessage)</f>
        <v>Not Available</v>
      </c>
    </row>
    <row r="88" spans="1:2" x14ac:dyDescent="0.35">
      <c r="A88" s="31" t="s">
        <v>89</v>
      </c>
      <c r="B88" s="44" t="str">
        <f>IF(COUNT(Vertices[In-Degree])&gt;0, F2, NoMetricMessage)</f>
        <v>Not Available</v>
      </c>
    </row>
    <row r="89" spans="1:2" x14ac:dyDescent="0.35">
      <c r="A89" s="31" t="s">
        <v>90</v>
      </c>
      <c r="B89" s="44" t="str">
        <f>IF(COUNT(Vertices[In-Degree])&gt;0, F36, NoMetricMessage)</f>
        <v>Not Available</v>
      </c>
    </row>
    <row r="90" spans="1:2" x14ac:dyDescent="0.35">
      <c r="A90" s="31" t="s">
        <v>91</v>
      </c>
      <c r="B90" s="45" t="str">
        <f>IFERROR(AVERAGE(Vertices[In-Degree]),NoMetricMessage)</f>
        <v>Not Available</v>
      </c>
    </row>
    <row r="91" spans="1:2" x14ac:dyDescent="0.35">
      <c r="A91" s="31" t="s">
        <v>92</v>
      </c>
      <c r="B91" s="45" t="str">
        <f>IFERROR(MEDIAN(Vertices[In-Degree]),NoMetricMessage)</f>
        <v>Not Available</v>
      </c>
    </row>
    <row r="102" spans="1:2" x14ac:dyDescent="0.35">
      <c r="A102" s="31" t="s">
        <v>95</v>
      </c>
      <c r="B102" s="44" t="str">
        <f>IF(COUNT(Vertices[Out-Degree])&gt;0, H2, NoMetricMessage)</f>
        <v>Not Available</v>
      </c>
    </row>
    <row r="103" spans="1:2" x14ac:dyDescent="0.35">
      <c r="A103" s="31" t="s">
        <v>96</v>
      </c>
      <c r="B103" s="44" t="str">
        <f>IF(COUNT(Vertices[Out-Degree])&gt;0, H36, NoMetricMessage)</f>
        <v>Not Available</v>
      </c>
    </row>
    <row r="104" spans="1:2" x14ac:dyDescent="0.35">
      <c r="A104" s="31" t="s">
        <v>97</v>
      </c>
      <c r="B104" s="45" t="str">
        <f>IFERROR(AVERAGE(Vertices[Out-Degree]),NoMetricMessage)</f>
        <v>Not Available</v>
      </c>
    </row>
    <row r="105" spans="1:2" x14ac:dyDescent="0.35">
      <c r="A105" s="31" t="s">
        <v>98</v>
      </c>
      <c r="B105" s="45" t="str">
        <f>IFERROR(MEDIAN(Vertices[Out-Degree]),NoMetricMessage)</f>
        <v>Not Available</v>
      </c>
    </row>
    <row r="116" spans="1:2" x14ac:dyDescent="0.35">
      <c r="A116" s="31" t="s">
        <v>101</v>
      </c>
      <c r="B116" s="45" t="str">
        <f>IF(COUNT(Vertices[Betweenness Centrality])&gt;0, J2, NoMetricMessage)</f>
        <v>Not Available</v>
      </c>
    </row>
    <row r="117" spans="1:2" x14ac:dyDescent="0.35">
      <c r="A117" s="31" t="s">
        <v>102</v>
      </c>
      <c r="B117" s="45" t="str">
        <f>IF(COUNT(Vertices[Betweenness Centrality])&gt;0, J36, NoMetricMessage)</f>
        <v>Not Available</v>
      </c>
    </row>
    <row r="118" spans="1:2" x14ac:dyDescent="0.35">
      <c r="A118" s="31" t="s">
        <v>103</v>
      </c>
      <c r="B118" s="45" t="str">
        <f>IFERROR(AVERAGE(Vertices[Betweenness Centrality]),NoMetricMessage)</f>
        <v>Not Available</v>
      </c>
    </row>
    <row r="119" spans="1:2" x14ac:dyDescent="0.35">
      <c r="A119" s="31" t="s">
        <v>104</v>
      </c>
      <c r="B119" s="45" t="str">
        <f>IFERROR(MEDIAN(Vertices[Betweenness Centrality]),NoMetricMessage)</f>
        <v>Not Available</v>
      </c>
    </row>
    <row r="130" spans="1:2" x14ac:dyDescent="0.35">
      <c r="A130" s="31" t="s">
        <v>107</v>
      </c>
      <c r="B130" s="45" t="str">
        <f>IF(COUNT(Vertices[Closeness Centrality])&gt;0, L2, NoMetricMessage)</f>
        <v>Not Available</v>
      </c>
    </row>
    <row r="131" spans="1:2" x14ac:dyDescent="0.35">
      <c r="A131" s="31" t="s">
        <v>108</v>
      </c>
      <c r="B131" s="45" t="str">
        <f>IF(COUNT(Vertices[Closeness Centrality])&gt;0, L36, NoMetricMessage)</f>
        <v>Not Available</v>
      </c>
    </row>
    <row r="132" spans="1:2" x14ac:dyDescent="0.35">
      <c r="A132" s="31" t="s">
        <v>109</v>
      </c>
      <c r="B132" s="45" t="str">
        <f>IFERROR(AVERAGE(Vertices[Closeness Centrality]),NoMetricMessage)</f>
        <v>Not Available</v>
      </c>
    </row>
    <row r="133" spans="1:2" x14ac:dyDescent="0.35">
      <c r="A133" s="31" t="s">
        <v>110</v>
      </c>
      <c r="B133" s="45" t="str">
        <f>IFERROR(MEDIAN(Vertices[Closeness Centrality]),NoMetricMessage)</f>
        <v>Not Available</v>
      </c>
    </row>
    <row r="144" spans="1:2" x14ac:dyDescent="0.35">
      <c r="A144" s="31" t="s">
        <v>113</v>
      </c>
      <c r="B144" s="45" t="str">
        <f>IF(COUNT(Vertices[Eigenvector Centrality])&gt;0, N2, NoMetricMessage)</f>
        <v>Not Available</v>
      </c>
    </row>
    <row r="145" spans="1:2" x14ac:dyDescent="0.35">
      <c r="A145" s="31" t="s">
        <v>114</v>
      </c>
      <c r="B145" s="45" t="str">
        <f>IF(COUNT(Vertices[Eigenvector Centrality])&gt;0, N36, NoMetricMessage)</f>
        <v>Not Available</v>
      </c>
    </row>
    <row r="146" spans="1:2" x14ac:dyDescent="0.35">
      <c r="A146" s="31" t="s">
        <v>115</v>
      </c>
      <c r="B146" s="45" t="str">
        <f>IFERROR(AVERAGE(Vertices[Eigenvector Centrality]),NoMetricMessage)</f>
        <v>Not Available</v>
      </c>
    </row>
    <row r="147" spans="1:2" x14ac:dyDescent="0.35">
      <c r="A147" s="31" t="s">
        <v>116</v>
      </c>
      <c r="B147" s="45" t="str">
        <f>IFERROR(MEDIAN(Vertices[Eigenvector Centrality]),NoMetricMessage)</f>
        <v>Not Available</v>
      </c>
    </row>
    <row r="158" spans="1:2" x14ac:dyDescent="0.35">
      <c r="A158" s="31" t="s">
        <v>141</v>
      </c>
      <c r="B158" s="45" t="str">
        <f>IF(COUNT(Vertices[PageRank])&gt;0, P2, NoMetricMessage)</f>
        <v>Not Available</v>
      </c>
    </row>
    <row r="159" spans="1:2" x14ac:dyDescent="0.35">
      <c r="A159" s="31" t="s">
        <v>142</v>
      </c>
      <c r="B159" s="45" t="str">
        <f>IF(COUNT(Vertices[PageRank])&gt;0, P36, NoMetricMessage)</f>
        <v>Not Available</v>
      </c>
    </row>
    <row r="160" spans="1:2" x14ac:dyDescent="0.35">
      <c r="A160" s="31" t="s">
        <v>143</v>
      </c>
      <c r="B160" s="45" t="str">
        <f>IFERROR(AVERAGE(Vertices[PageRank]),NoMetricMessage)</f>
        <v>Not Available</v>
      </c>
    </row>
    <row r="161" spans="1:2" x14ac:dyDescent="0.35">
      <c r="A161" s="31" t="s">
        <v>144</v>
      </c>
      <c r="B161" s="45" t="str">
        <f>IFERROR(MEDIAN(Vertices[PageRank]),NoMetricMessage)</f>
        <v>Not Available</v>
      </c>
    </row>
    <row r="172" spans="1:2" x14ac:dyDescent="0.35">
      <c r="A172" s="31" t="s">
        <v>119</v>
      </c>
      <c r="B172" s="45" t="str">
        <f>IF(COUNT(Vertices[Clustering Coefficient])&gt;0, R2, NoMetricMessage)</f>
        <v>Not Available</v>
      </c>
    </row>
    <row r="173" spans="1:2" x14ac:dyDescent="0.35">
      <c r="A173" s="31" t="s">
        <v>120</v>
      </c>
      <c r="B173" s="45" t="str">
        <f>IF(COUNT(Vertices[Clustering Coefficient])&gt;0, R36, NoMetricMessage)</f>
        <v>Not Available</v>
      </c>
    </row>
    <row r="174" spans="1:2" x14ac:dyDescent="0.35">
      <c r="A174" s="31" t="s">
        <v>121</v>
      </c>
      <c r="B174" s="45" t="str">
        <f>IFERROR(AVERAGE(Vertices[Clustering Coefficient]),NoMetricMessage)</f>
        <v>Not Available</v>
      </c>
    </row>
    <row r="175" spans="1:2" x14ac:dyDescent="0.35">
      <c r="A175" s="31" t="s">
        <v>122</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t="s">
        <v>79</v>
      </c>
    </row>
    <row r="5" spans="1:18" ht="409.5" x14ac:dyDescent="0.35">
      <c r="A5">
        <v>1</v>
      </c>
      <c r="B5" s="1" t="s">
        <v>136</v>
      </c>
      <c r="C5" t="s">
        <v>52</v>
      </c>
      <c r="D5" t="s">
        <v>59</v>
      </c>
      <c r="E5" t="s">
        <v>59</v>
      </c>
      <c r="F5">
        <v>1</v>
      </c>
      <c r="G5">
        <v>1</v>
      </c>
      <c r="H5" t="s">
        <v>71</v>
      </c>
      <c r="J5" t="s">
        <v>173</v>
      </c>
      <c r="K5" s="7" t="s">
        <v>190</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181</v>
      </c>
      <c r="K7" t="s">
        <v>187</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2023-03-23T00:31:22Z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