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1_{CC6CE6B0-29CB-4CCF-9E4F-29C3EBCD9910}" xr6:coauthVersionLast="47" xr6:coauthVersionMax="47" xr10:uidLastSave="{00000000-0000-0000-0000-000000000000}"/>
  <bookViews>
    <workbookView xWindow="-110" yWindow="-110" windowWidth="19420" windowHeight="1150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9" i="7" l="1"/>
  <c r="B158" i="7"/>
  <c r="B161" i="7"/>
  <c r="B160" i="7"/>
  <c r="P36" i="7"/>
  <c r="Q36" i="7" s="1"/>
  <c r="P2" i="7"/>
  <c r="B173" i="7"/>
  <c r="B172" i="7"/>
  <c r="B175" i="7"/>
  <c r="B174" i="7"/>
  <c r="R36" i="7"/>
  <c r="S36" i="7" s="1"/>
  <c r="R2" i="7"/>
  <c r="B145" i="7"/>
  <c r="B144" i="7"/>
  <c r="B147" i="7"/>
  <c r="B146" i="7"/>
  <c r="N36" i="7"/>
  <c r="O36" i="7" s="1"/>
  <c r="N2" i="7"/>
  <c r="B130" i="7"/>
  <c r="B133" i="7"/>
  <c r="B132" i="7"/>
  <c r="L36" i="7"/>
  <c r="M36" i="7" s="1"/>
  <c r="L2" i="7"/>
  <c r="B103" i="7"/>
  <c r="B102" i="7"/>
  <c r="B89" i="7"/>
  <c r="B88" i="7"/>
  <c r="B119" i="7"/>
  <c r="B118" i="7"/>
  <c r="J36" i="7"/>
  <c r="K36" i="7" s="1"/>
  <c r="J2" i="7"/>
  <c r="B116" i="7" s="1"/>
  <c r="B105" i="7"/>
  <c r="B104" i="7"/>
  <c r="H36" i="7"/>
  <c r="I36" i="7" s="1"/>
  <c r="H2" i="7"/>
  <c r="B91" i="7"/>
  <c r="B90" i="7"/>
  <c r="F36" i="7"/>
  <c r="G36" i="7" s="1"/>
  <c r="F2" i="7"/>
  <c r="B75" i="7"/>
  <c r="B74" i="7"/>
  <c r="B77" i="7"/>
  <c r="B76" i="7"/>
  <c r="T2" i="7"/>
  <c r="T36" i="7"/>
  <c r="B117" i="7" l="1"/>
  <c r="B131"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U34" i="7"/>
  <c r="O34" i="7" l="1"/>
  <c r="O35" i="7"/>
  <c r="K34" i="7"/>
  <c r="K35" i="7"/>
  <c r="G34" i="7"/>
  <c r="G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<sst xmlns="http://schemas.openxmlformats.org/spreadsheetml/2006/main" count="296" uniqueCount="193">
  <si>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</si>
  <si>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</si>
  <si>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</si>
  <si>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</si>
  <si>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</si>
  <si>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</si>
  <si>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</si>
  <si>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</si>
  <si>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</si>
  <si>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</si>
  <si>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</si>
  <si>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</si>
  <si>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</si>
  <si>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</si>
  <si>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</si>
  <si>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</si>
  <si>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</si>
  <si>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</si>
  <si>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</si>
  <si>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</si>
  <si>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</si>
  <si>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</si>
  <si>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</si>
  <si>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</si>
  <si>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</si>
  <si>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</si>
  <si>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</si>
  <si>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</si>
  <si>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</si>
  <si>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</si>
  <si>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</si>
  <si>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</si>
  <si>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</si>
  <si>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</si>
  <si>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</si>
  <si>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</si>
  <si>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</si>
  <si>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</si>
  <si>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</si>
  <si>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</si>
  <si>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</si>
  <si>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</si>
  <si>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</si>
  <si>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</si>
  <si>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</si>
  <si>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</si>
  <si>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</si>
  <si>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</si>
  <si>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</si>
  <si>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</si>
  <si>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</si>
  <si>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</si>
  <si>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</si>
  <si>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</si>
  <si>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</si>
  <si>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</si>
  <si>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</si>
  <si>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</si>
  <si>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</si>
  <si>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</si>
  <si>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</si>
  <si>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</si>
  <si>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</si>
  <si>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</si>
  <si>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</si>
  <si>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</si>
  <si>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</si>
  <si>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</si>
  <si>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</si>
  <si>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</si>
  <si>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</si>
  <si>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</si>
  <si>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</si>
  <si>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</si>
  <si>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</si>
  <si>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</si>
  <si>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</si>
  <si>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</si>
  <si>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</si>
  <si>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</si>
  <si>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</si>
  <si>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</si>
  <si>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</si>
  <si>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</si>
  <si>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</si>
  <si>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</si>
  <si>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</si>
  <si>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</si>
  <si>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</si>
  <si>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</si>
  <si>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</si>
  <si>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</si>
  <si>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</si>
  <si>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</si>
  <si>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</si>
  <si>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</si>
  <si>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</si>
  <si>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</si>
  <si>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</si>
  <si>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</si>
  <si>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</si>
  <si>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</si>
  <si>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</si>
  <si>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</si>
  <si>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</si>
  <si>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</si>
  <si>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</si>
  <si>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</si>
  <si>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</si>
  <si>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</si>
  <si>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</si>
  <si>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</si>
  <si>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</si>
  <si>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</si>
  <si>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</si>
  <si>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</si>
  <si>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</si>
  <si>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</si>
  <si>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</si>
  <si>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</si>
  <si>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</si>
  <si>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</si>
  <si>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</si>
  <si>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</si>
  <si>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</si>
  <si>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</si>
  <si>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</si>
  <si>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</si>
  <si>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</si>
  <si>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</si>
  <si>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</si>
  <si>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</si>
  <si>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</si>
  <si>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</si>
  <si>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</si>
  <si>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</si>
  <si>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</si>
  <si>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</si>
  <si>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</si>
  <si>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</si>
  <si>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</si>
  <si>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</si>
  <si>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</si>
  <si>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</si>
  <si>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</si>
  <si>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</si>
  <si>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</si>
  <si>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</si>
  <si>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</si>
  <si>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</si>
  <si>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</si>
  <si>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</si>
  <si>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</si>
  <si>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</si>
  <si>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</si>
  <si>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</si>
  <si>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</si>
  <si>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</si>
  <si>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</si>
  <si>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</si>
  <si>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</si>
  <si>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</si>
  <si>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</si>
  <si>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</si>
  <si>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</si>
  <si>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</si>
  <si>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</si>
  <si>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</si>
  <si>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</si>
  <si>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</si>
  <si>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</si>
  <si>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</si>
  <si>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</si>
  <si>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</si>
  <si>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Artemis</t>
  </si>
  <si>
    <t>Liam</t>
  </si>
  <si>
    <t>Frank</t>
  </si>
  <si>
    <t>Charlie</t>
  </si>
  <si>
    <t>Cricket</t>
  </si>
  <si>
    <t>Dee</t>
  </si>
  <si>
    <t>Mac</t>
  </si>
  <si>
    <t>Dennis</t>
  </si>
  <si>
    <t>Graph History</t>
  </si>
  <si>
    <t>Directed</t>
  </si>
  <si>
    <t>LayoutAlgorithm░The graph was laid out using the Fruchterman-Reingold layout algorithm.▓GraphDirectedness░The graph is directed.</t>
  </si>
  <si>
    <t>Key</t>
  </si>
  <si>
    <t>Action Label</t>
  </si>
  <si>
    <t>Action URL</t>
  </si>
  <si>
    <t>Brand Logo</t>
  </si>
  <si>
    <t>Brand URL</t>
  </si>
  <si>
    <t>Hashtag</t>
  </si>
  <si>
    <t>URL</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</si>
  <si>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&lt;value&gt;BrandesFastCentralities&lt;/value&gt;_x000D_
      &lt;/setting&gt;_x000D_
    &lt;/GraphMetricUserSettings&gt;_x000D_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</si>
</sst>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sz val="11"/>
      <color rgb="FF000000"/>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0" fontId="11" fillId="0" borderId="12" xfId="0" applyFont="1" applyBorder="1" applyAlignment="1">
      <alignment vertical="center" wrapText="1"/>
    </xf>
    <xf numFmtId="1" fontId="0" fillId="5" borderId="1" xfId="4" applyNumberFormat="1" applyFont="1"/>
    <xf numFmtId="0" fontId="0" fillId="2" borderId="1" xfId="1" applyNumberFormat="1" applyFont="1"/>
    <xf numFmtId="0" fontId="11" fillId="0" borderId="13" xfId="0" applyFont="1" applyBorder="1" applyAlignment="1">
      <alignment vertical="center" wrapText="1"/>
    </xf>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0" fillId="0" borderId="0" xfId="0" applyFill="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1">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0"/>
      <tableStyleElement type="headerRow" dxfId="99"/>
    </tableStyle>
    <tableStyle name="NodeXL Table" pivot="0" count="1" xr9:uid="{00000000-0011-0000-FFFF-FFFF01000000}">
      <tableStyleElement type="headerRow" dxfId="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611-431A-82A1-94B7E1437FAB}"/>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104-4EC4-81DB-3C40D4A99353}"/>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76C-4CE1-BB3A-6A761B659848}"/>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4</c:v>
                </c:pt>
              </c:strCache>
            </c:strRef>
          </c:tx>
          <c:spPr>
            <a:solidFill>
              <a:schemeClr val="accent1"/>
            </a:solidFill>
          </c:spPr>
          <c:invertIfNegative val="0"/>
          <c:cat>
            <c:numRef>
              <c:f>'Overall Metrics'!$J$2:$J$41</c:f>
              <c:numCache>
                <c:formatCode>#,##0.00</c:formatCode>
                <c:ptCount val="40"/>
                <c:pt idx="0">
                  <c:v>0</c:v>
                </c:pt>
                <c:pt idx="1">
                  <c:v>0.70588235294117652</c:v>
                </c:pt>
                <c:pt idx="2">
                  <c:v>1.411764705882353</c:v>
                </c:pt>
                <c:pt idx="3">
                  <c:v>2.1176470588235294</c:v>
                </c:pt>
                <c:pt idx="4">
                  <c:v>2.8235294117647061</c:v>
                </c:pt>
                <c:pt idx="5">
                  <c:v>3.5294117647058827</c:v>
                </c:pt>
                <c:pt idx="6">
                  <c:v>4.2352941176470589</c:v>
                </c:pt>
                <c:pt idx="7">
                  <c:v>4.9411764705882355</c:v>
                </c:pt>
                <c:pt idx="8">
                  <c:v>5.6470588235294121</c:v>
                </c:pt>
                <c:pt idx="9">
                  <c:v>6.3529411764705888</c:v>
                </c:pt>
                <c:pt idx="10">
                  <c:v>7.0588235294117654</c:v>
                </c:pt>
                <c:pt idx="11">
                  <c:v>7.764705882352942</c:v>
                </c:pt>
                <c:pt idx="12">
                  <c:v>8.4705882352941178</c:v>
                </c:pt>
                <c:pt idx="13">
                  <c:v>9.1764705882352935</c:v>
                </c:pt>
                <c:pt idx="14">
                  <c:v>9.8823529411764692</c:v>
                </c:pt>
                <c:pt idx="15">
                  <c:v>10.588235294117645</c:v>
                </c:pt>
                <c:pt idx="16">
                  <c:v>11.294117647058821</c:v>
                </c:pt>
                <c:pt idx="17">
                  <c:v>11.999999999999996</c:v>
                </c:pt>
                <c:pt idx="18">
                  <c:v>12.705882352941172</c:v>
                </c:pt>
                <c:pt idx="19">
                  <c:v>13.411764705882348</c:v>
                </c:pt>
                <c:pt idx="20">
                  <c:v>14.117647058823524</c:v>
                </c:pt>
                <c:pt idx="21">
                  <c:v>14.823529411764699</c:v>
                </c:pt>
                <c:pt idx="22">
                  <c:v>15.529411764705875</c:v>
                </c:pt>
                <c:pt idx="23">
                  <c:v>16.235294117647051</c:v>
                </c:pt>
                <c:pt idx="24">
                  <c:v>16.941176470588228</c:v>
                </c:pt>
                <c:pt idx="25">
                  <c:v>17.647058823529406</c:v>
                </c:pt>
                <c:pt idx="26">
                  <c:v>18.352941176470583</c:v>
                </c:pt>
                <c:pt idx="27">
                  <c:v>19.058823529411761</c:v>
                </c:pt>
                <c:pt idx="28">
                  <c:v>19.764705882352938</c:v>
                </c:pt>
                <c:pt idx="29">
                  <c:v>20.470588235294116</c:v>
                </c:pt>
                <c:pt idx="30">
                  <c:v>21.176470588235293</c:v>
                </c:pt>
                <c:pt idx="31">
                  <c:v>21.882352941176471</c:v>
                </c:pt>
                <c:pt idx="32">
                  <c:v>22.588235294117649</c:v>
                </c:pt>
                <c:pt idx="33">
                  <c:v>23.294117647058826</c:v>
                </c:pt>
                <c:pt idx="34">
                  <c:v>24</c:v>
                </c:pt>
              </c:numCache>
            </c:numRef>
          </c:cat>
          <c:val>
            <c:numRef>
              <c:f>'Overall Metrics'!$K$2:$K$41</c:f>
              <c:numCache>
                <c:formatCode>General</c:formatCode>
                <c:ptCount val="40"/>
                <c:pt idx="0">
                  <c:v>4</c:v>
                </c:pt>
                <c:pt idx="1">
                  <c:v>1</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9BC6-44FA-A3BA-FB12BF8E7E5D}"/>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1</c:v>
                </c:pt>
              </c:strCache>
            </c:strRef>
          </c:tx>
          <c:spPr>
            <a:solidFill>
              <a:schemeClr val="accent1"/>
            </a:solidFill>
          </c:spPr>
          <c:invertIfNegative val="0"/>
          <c:cat>
            <c:numRef>
              <c:f>'Overall Metrics'!$L$2:$L$41</c:f>
              <c:numCache>
                <c:formatCode>#,##0.00</c:formatCode>
                <c:ptCount val="40"/>
                <c:pt idx="0">
                  <c:v>0.466667</c:v>
                </c:pt>
                <c:pt idx="1">
                  <c:v>0.47581732352941175</c:v>
                </c:pt>
                <c:pt idx="2">
                  <c:v>0.4849676470588235</c:v>
                </c:pt>
                <c:pt idx="3">
                  <c:v>0.49411797058823526</c:v>
                </c:pt>
                <c:pt idx="4">
                  <c:v>0.50326829411764706</c:v>
                </c:pt>
                <c:pt idx="5">
                  <c:v>0.51241861764705887</c:v>
                </c:pt>
                <c:pt idx="6">
                  <c:v>0.52156894117647068</c:v>
                </c:pt>
                <c:pt idx="7">
                  <c:v>0.53071926470588249</c:v>
                </c:pt>
                <c:pt idx="8">
                  <c:v>0.5398695882352943</c:v>
                </c:pt>
                <c:pt idx="9">
                  <c:v>0.5490199117647061</c:v>
                </c:pt>
                <c:pt idx="10">
                  <c:v>0.55817023529411791</c:v>
                </c:pt>
                <c:pt idx="11">
                  <c:v>0.56732055882352972</c:v>
                </c:pt>
                <c:pt idx="12">
                  <c:v>0.57647088235294153</c:v>
                </c:pt>
                <c:pt idx="13">
                  <c:v>0.58562120588235334</c:v>
                </c:pt>
                <c:pt idx="14">
                  <c:v>0.59477152941176514</c:v>
                </c:pt>
                <c:pt idx="15">
                  <c:v>0.60392185294117695</c:v>
                </c:pt>
                <c:pt idx="16">
                  <c:v>0.61307217647058876</c:v>
                </c:pt>
                <c:pt idx="17">
                  <c:v>0.62222250000000057</c:v>
                </c:pt>
                <c:pt idx="18">
                  <c:v>0.63137282352941237</c:v>
                </c:pt>
                <c:pt idx="19">
                  <c:v>0.64052314705882418</c:v>
                </c:pt>
                <c:pt idx="20">
                  <c:v>0.64967347058823599</c:v>
                </c:pt>
                <c:pt idx="21">
                  <c:v>0.6588237941176478</c:v>
                </c:pt>
                <c:pt idx="22">
                  <c:v>0.66797411764705961</c:v>
                </c:pt>
                <c:pt idx="23">
                  <c:v>0.67712444117647141</c:v>
                </c:pt>
                <c:pt idx="24">
                  <c:v>0.68627476470588322</c:v>
                </c:pt>
                <c:pt idx="25">
                  <c:v>0.69542508823529503</c:v>
                </c:pt>
                <c:pt idx="26">
                  <c:v>0.70457541176470684</c:v>
                </c:pt>
                <c:pt idx="27">
                  <c:v>0.71372573529411865</c:v>
                </c:pt>
                <c:pt idx="28">
                  <c:v>0.72287605882353045</c:v>
                </c:pt>
                <c:pt idx="29">
                  <c:v>0.73202638235294226</c:v>
                </c:pt>
                <c:pt idx="30">
                  <c:v>0.74117670588235407</c:v>
                </c:pt>
                <c:pt idx="31">
                  <c:v>0.75032702941176588</c:v>
                </c:pt>
                <c:pt idx="32">
                  <c:v>0.75947735294117769</c:v>
                </c:pt>
                <c:pt idx="33">
                  <c:v>0.76862767647058949</c:v>
                </c:pt>
                <c:pt idx="34">
                  <c:v>0.77777799999999997</c:v>
                </c:pt>
              </c:numCache>
            </c:numRef>
          </c:cat>
          <c:val>
            <c:numRef>
              <c:f>'Overall Metrics'!$M$2:$M$41</c:f>
              <c:numCache>
                <c:formatCode>General</c:formatCode>
                <c:ptCount val="40"/>
                <c:pt idx="0">
                  <c:v>1</c:v>
                </c:pt>
                <c:pt idx="1">
                  <c:v>0</c:v>
                </c:pt>
                <c:pt idx="2">
                  <c:v>0</c:v>
                </c:pt>
                <c:pt idx="3">
                  <c:v>1</c:v>
                </c:pt>
                <c:pt idx="4">
                  <c:v>0</c:v>
                </c:pt>
                <c:pt idx="5">
                  <c:v>0</c:v>
                </c:pt>
                <c:pt idx="6">
                  <c:v>0</c:v>
                </c:pt>
                <c:pt idx="7">
                  <c:v>3</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A93C-4C4C-8E86-60F189709159}"/>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0884-4151-8C20-0945F13DF82B}"/>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DB8-4B78-9541-30765A7A3797}"/>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E8E-47E4-91D4-F962CA37585A}"/>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328-429B-8A29-3FF32D6F11E4}"/>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20" totalsRowShown="0" headerRowDxfId="97" dataDxfId="96">
  <autoFilter ref="A2:N20" xr:uid="{00000000-0009-0000-0100-000001000000}"/>
  <tableColumns count="14">
    <tableColumn id="1" xr3:uid="{00000000-0010-0000-0000-000001000000}" name="Vertex 1"/>
    <tableColumn id="2" xr3:uid="{00000000-0010-0000-0000-000002000000}" name="Vertex 2"/>
    <tableColumn id="3" xr3:uid="{00000000-0010-0000-0000-000003000000}" name="Color" dataDxfId="95" dataCellStyle="NodeXL Visual Property"/>
    <tableColumn id="4" xr3:uid="{00000000-0010-0000-0000-000004000000}" name="Width" dataDxfId="94"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9">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8068CCB-129D-47C5-9DD7-4667D765B7A8}" name="ExportOptions" displayName="ExportOptions" ref="A1:B7" totalsRowShown="0" headerRowDxfId="7" dataDxfId="6" dataCellStyle="Normal">
  <autoFilter ref="A1:B7" xr:uid="{38068CCB-129D-47C5-9DD7-4667D765B7A8}"/>
  <tableColumns count="2">
    <tableColumn id="1" xr3:uid="{91A50313-3AE8-4A08-8760-AC1C482B153B}" name="Key" dataDxfId="5" dataCellStyle="Normal"/>
    <tableColumn id="2" xr3:uid="{81870940-8BEE-4432-BA1A-EEAB3EA0AE08}" name="Value" dataDxfId="4"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10" totalsRowShown="0" headerRowDxfId="83" dataDxfId="82">
  <autoFilter ref="A2:AC10" xr:uid="{00000000-0009-0000-0100-000002000000}"/>
  <tableColumns count="29">
    <tableColumn id="1" xr3:uid="{00000000-0010-0000-0100-000001000000}" name="Vertex" dataDxfId="81" dataCellStyle="NodeXL Required"/>
    <tableColumn id="2" xr3:uid="{00000000-0010-0000-0100-000002000000}" name="Color" dataDxfId="80" dataCellStyle="NodeXL Visual Property"/>
    <tableColumn id="5" xr3:uid="{00000000-0010-0000-0100-000005000000}" name="Shape" dataDxfId="79" dataCellStyle="NodeXL Visual Property"/>
    <tableColumn id="6" xr3:uid="{00000000-0010-0000-0100-000006000000}" name="Size" dataDxfId="78" dataCellStyle="NodeXL Visual Property"/>
    <tableColumn id="4" xr3:uid="{00000000-0010-0000-0100-000004000000}" name="Opacity" dataDxfId="77" dataCellStyle="NodeXL Visual Property"/>
    <tableColumn id="7" xr3:uid="{00000000-0010-0000-0100-000007000000}" name="Image File" dataDxfId="76" dataCellStyle="NodeXL Visual Property"/>
    <tableColumn id="3" xr3:uid="{00000000-0010-0000-0100-000003000000}" name="Visibility" dataDxfId="75" dataCellStyle="NodeXL Visual Property"/>
    <tableColumn id="10" xr3:uid="{00000000-0010-0000-0100-00000A000000}" name="Label" dataDxfId="8" dataCellStyle="NodeXL Required"/>
    <tableColumn id="16" xr3:uid="{00000000-0010-0000-0100-000010000000}" name="Label Fill Color" dataDxfId="74" dataCellStyle="NodeXL Label"/>
    <tableColumn id="9" xr3:uid="{00000000-0010-0000-0100-000009000000}" name="Label Position" dataDxfId="73" dataCellStyle="NodeXL Label"/>
    <tableColumn id="8" xr3:uid="{00000000-0010-0000-0100-000008000000}" name="Tooltip" dataDxfId="72" dataCellStyle="NodeXL Label"/>
    <tableColumn id="18" xr3:uid="{00000000-0010-0000-0100-000012000000}" name="Layout Order" dataDxfId="71" dataCellStyle="NodeXL Layout"/>
    <tableColumn id="13" xr3:uid="{00000000-0010-0000-0100-00000D000000}" name="X" dataDxfId="70" dataCellStyle="NodeXL Layout"/>
    <tableColumn id="14" xr3:uid="{00000000-0010-0000-0100-00000E000000}" name="Y" dataDxfId="69" dataCellStyle="NodeXL Layout"/>
    <tableColumn id="12" xr3:uid="{00000000-0010-0000-0100-00000C000000}" name="Locked?" dataDxfId="68" dataCellStyle="NodeXL Layout"/>
    <tableColumn id="19" xr3:uid="{00000000-0010-0000-0100-000013000000}" name="Polar R" dataDxfId="67" dataCellStyle="NodeXL Layout"/>
    <tableColumn id="20" xr3:uid="{00000000-0010-0000-0100-000014000000}" name="Polar Angle" dataDxfId="66" dataCellStyle="NodeXL Layout"/>
    <tableColumn id="21" xr3:uid="{00000000-0010-0000-0100-000015000000}" name="Degree" dataDxfId="65" dataCellStyle="NodeXL Graph Metric"/>
    <tableColumn id="22" xr3:uid="{00000000-0010-0000-0100-000016000000}" name="In-Degree" dataDxfId="64" dataCellStyle="NodeXL Graph Metric"/>
    <tableColumn id="23" xr3:uid="{00000000-0010-0000-0100-000017000000}" name="Out-Degree" dataDxfId="3" dataCellStyle="NodeXL Graph Metric"/>
    <tableColumn id="24" xr3:uid="{00000000-0010-0000-0100-000018000000}" name="Betweenness Centrality" dataDxfId="2" dataCellStyle="NodeXL Graph Metric"/>
    <tableColumn id="25" xr3:uid="{00000000-0010-0000-0100-000019000000}" name="Closeness Centrality" dataDxfId="0" dataCellStyle="NodeXL Graph Metric"/>
    <tableColumn id="26" xr3:uid="{00000000-0010-0000-0100-00001A000000}" name="Eigenvector Centrality" dataDxfId="1" dataCellStyle="NodeXL Graph Metric"/>
    <tableColumn id="15" xr3:uid="{00000000-0010-0000-0100-00000F000000}" name="PageRank" dataDxfId="63" dataCellStyle="NodeXL Graph Metric"/>
    <tableColumn id="27" xr3:uid="{00000000-0010-0000-0100-00001B000000}" name="Clustering Coefficient" dataDxfId="62" dataCellStyle="NodeXL Graph Metric"/>
    <tableColumn id="29" xr3:uid="{00000000-0010-0000-0100-00001D000000}" name="Reciprocated Vertex Pair Ratio" dataDxfId="61" dataCellStyle="NodeXL Graph Metric"/>
    <tableColumn id="11" xr3:uid="{00000000-0010-0000-0100-00000B000000}" name="ID" dataDxfId="60" dataCellStyle="NodeXL Do Not Edit"/>
    <tableColumn id="28" xr3:uid="{00000000-0010-0000-0100-00001C000000}" name="Dynamic Filter" dataDxfId="59" dataCellStyle="NodeXL Do Not Edit"/>
    <tableColumn id="17" xr3:uid="{00000000-0010-0000-0100-000011000000}" name="Add Your Own Columns Here" dataDxfId="58"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7">
  <autoFilter ref="A2:X3" xr:uid="{00000000-0009-0000-0100-000004000000}"/>
  <tableColumns count="24">
    <tableColumn id="1" xr3:uid="{00000000-0010-0000-0200-000001000000}" name="Group" dataDxfId="56" dataCellStyle="NodeXL Required"/>
    <tableColumn id="2" xr3:uid="{00000000-0010-0000-0200-000002000000}" name="Vertex Color" dataDxfId="55" dataCellStyle="NodeXL Visual Property"/>
    <tableColumn id="3" xr3:uid="{00000000-0010-0000-0200-000003000000}" name="Vertex Shape" dataDxfId="54" dataCellStyle="NodeXL Visual Property"/>
    <tableColumn id="22" xr3:uid="{00000000-0010-0000-0200-000016000000}" name="Visibility" dataDxfId="53" dataCellStyle="NodeXL Visual Property"/>
    <tableColumn id="4" xr3:uid="{00000000-0010-0000-0200-000004000000}" name="Collapsed?" dataCellStyle="NodeXL Visual Property"/>
    <tableColumn id="18" xr3:uid="{00000000-0010-0000-0200-000012000000}" name="Label" dataDxfId="52"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1" dataCellStyle="NodeXL Do Not Edit"/>
    <tableColumn id="19" xr3:uid="{00000000-0010-0000-0200-000013000000}" name="Collapsed Properties" dataDxfId="50" dataCellStyle="NodeXL Do Not Edit"/>
    <tableColumn id="5" xr3:uid="{00000000-0010-0000-0200-000005000000}" name="Vertices" dataDxfId="49" dataCellStyle="NodeXL Graph Metric"/>
    <tableColumn id="7" xr3:uid="{00000000-0010-0000-0200-000007000000}" name="Unique Edges" dataDxfId="48" dataCellStyle="NodeXL Graph Metric"/>
    <tableColumn id="8" xr3:uid="{00000000-0010-0000-0200-000008000000}" name="Edges With Duplicates" dataDxfId="47" dataCellStyle="NodeXL Graph Metric"/>
    <tableColumn id="9" xr3:uid="{00000000-0010-0000-0200-000009000000}" name="Total Edges" dataDxfId="46" dataCellStyle="NodeXL Graph Metric"/>
    <tableColumn id="10" xr3:uid="{00000000-0010-0000-0200-00000A000000}" name="Self-Loops" dataDxfId="45" dataCellStyle="NodeXL Graph Metric"/>
    <tableColumn id="24" xr3:uid="{00000000-0010-0000-0200-000018000000}" name="Reciprocated Vertex Pair Ratio" dataDxfId="44" dataCellStyle="NodeXL Graph Metric"/>
    <tableColumn id="25" xr3:uid="{00000000-0010-0000-0200-000019000000}" name="Reciprocated Edge Ratio" dataDxfId="43" dataCellStyle="NodeXL Graph Metric"/>
    <tableColumn id="11" xr3:uid="{00000000-0010-0000-0200-00000B000000}" name="Connected Components" dataDxfId="42" dataCellStyle="NodeXL Graph Metric"/>
    <tableColumn id="12" xr3:uid="{00000000-0010-0000-0200-00000C000000}" name="Single-Vertex Connected Components" dataDxfId="41" dataCellStyle="NodeXL Graph Metric"/>
    <tableColumn id="13" xr3:uid="{00000000-0010-0000-0200-00000D000000}" name="Maximum Vertices in a Connected Component" dataDxfId="40" dataCellStyle="NodeXL Graph Metric"/>
    <tableColumn id="14" xr3:uid="{00000000-0010-0000-0200-00000E000000}" name="Maximum Edges in a Connected Component" dataDxfId="39" dataCellStyle="NodeXL Graph Metric"/>
    <tableColumn id="15" xr3:uid="{00000000-0010-0000-0200-00000F000000}" name="Maximum Geodesic Distance (Diameter)" dataDxfId="38" dataCellStyle="NodeXL Graph Metric"/>
    <tableColumn id="16" xr3:uid="{00000000-0010-0000-0200-000010000000}" name="Average Geodesic Distance" dataDxfId="37" dataCellStyle="NodeXL Graph Metric"/>
    <tableColumn id="17" xr3:uid="{00000000-0010-0000-0200-000011000000}" name="Graph Density" dataDxfId="36"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35" dataDxfId="34">
  <autoFilter ref="A1:C2" xr:uid="{00000000-0009-0000-0100-000005000000}"/>
  <tableColumns count="3">
    <tableColumn id="1" xr3:uid="{00000000-0010-0000-0300-000001000000}" name="Group" dataDxfId="33"/>
    <tableColumn id="2" xr3:uid="{00000000-0010-0000-0300-000002000000}" name="Vertex" dataDxfId="32"/>
    <tableColumn id="3" xr3:uid="{00000000-0010-0000-0300-000003000000}" name="Vertex ID"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30" dataCellStyle="NodeXL Graph Metric"/>
    <tableColumn id="2" xr3:uid="{00000000-0010-0000-0400-000002000000}" name="Value" dataDxfId="29"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8"/>
    <tableColumn id="2" xr3:uid="{00000000-0010-0000-0500-000002000000}" name="Degree Frequency" dataDxfId="27">
      <calculatedColumnFormula>COUNTIF(Vertices[Degree], "&gt;= " &amp; D2) - COUNTIF(Vertices[Degree], "&gt;=" &amp; D3)</calculatedColumnFormula>
    </tableColumn>
    <tableColumn id="3" xr3:uid="{00000000-0010-0000-0500-000003000000}" name="In-Degree Bin" dataDxfId="26"/>
    <tableColumn id="4" xr3:uid="{00000000-0010-0000-0500-000004000000}" name="In-Degree Frequency" dataDxfId="25">
      <calculatedColumnFormula>COUNTIF(Vertices[In-Degree], "&gt;= " &amp; F2) - COUNTIF(Vertices[In-Degree], "&gt;=" &amp; F3)</calculatedColumnFormula>
    </tableColumn>
    <tableColumn id="5" xr3:uid="{00000000-0010-0000-0500-000005000000}" name="Out-Degree Bin" dataDxfId="24"/>
    <tableColumn id="6" xr3:uid="{00000000-0010-0000-0500-000006000000}" name="Out-Degree Frequency" dataDxfId="23">
      <calculatedColumnFormula>COUNTIF(Vertices[Out-Degree], "&gt;= " &amp; H2) - COUNTIF(Vertices[Out-Degree], "&gt;=" &amp; H3)</calculatedColumnFormula>
    </tableColumn>
    <tableColumn id="7" xr3:uid="{00000000-0010-0000-0500-000007000000}" name="Betweenness Centrality Bin" dataDxfId="22"/>
    <tableColumn id="8" xr3:uid="{00000000-0010-0000-0500-000008000000}" name="Betweenness Centrality Frequency" dataDxfId="21">
      <calculatedColumnFormula>COUNTIF(Vertices[Betweenness Centrality], "&gt;= " &amp; J2) - COUNTIF(Vertices[Betweenness Centrality], "&gt;=" &amp; J3)</calculatedColumnFormula>
    </tableColumn>
    <tableColumn id="9" xr3:uid="{00000000-0010-0000-0500-000009000000}" name="Closeness Centrality Bin" dataDxfId="20"/>
    <tableColumn id="10" xr3:uid="{00000000-0010-0000-0500-00000A000000}" name="Closeness Centrality Frequency" dataDxfId="19">
      <calculatedColumnFormula>COUNTIF(Vertices[Closeness Centrality], "&gt;= " &amp; L2) - COUNTIF(Vertices[Closeness Centrality], "&gt;=" &amp; L3)</calculatedColumnFormula>
    </tableColumn>
    <tableColumn id="11" xr3:uid="{00000000-0010-0000-0500-00000B000000}" name="Eigenvector Centrality Bin" dataDxfId="18"/>
    <tableColumn id="12" xr3:uid="{00000000-0010-0000-0500-00000C000000}" name="Eigenvector Centrality Frequency" dataDxfId="17">
      <calculatedColumnFormula>COUNTIF(Vertices[Eigenvector Centrality], "&gt;= " &amp; N2) - COUNTIF(Vertices[Eigenvector Centrality], "&gt;=" &amp; N3)</calculatedColumnFormula>
    </tableColumn>
    <tableColumn id="18" xr3:uid="{00000000-0010-0000-0500-000012000000}" name="PageRank Bin" dataDxfId="16"/>
    <tableColumn id="17" xr3:uid="{00000000-0010-0000-0500-000011000000}" name="PageRank Frequency" dataDxfId="15">
      <calculatedColumnFormula>COUNTIF(Vertices[Eigenvector Centrality], "&gt;= " &amp; P2) - COUNTIF(Vertices[Eigenvector Centrality], "&gt;=" &amp; P3)</calculatedColumnFormula>
    </tableColumn>
    <tableColumn id="13" xr3:uid="{00000000-0010-0000-0500-00000D000000}" name="Clustering Coefficient Bin" dataDxfId="14"/>
    <tableColumn id="14" xr3:uid="{00000000-0010-0000-0500-00000E000000}" name="Clustering Coefficient Frequency" dataDxfId="13">
      <calculatedColumnFormula>COUNTIF(Vertices[Clustering Coefficient], "&gt;= " &amp; R2) - COUNTIF(Vertices[Clustering Coefficient], "&gt;=" &amp; R3)</calculatedColumnFormula>
    </tableColumn>
    <tableColumn id="15" xr3:uid="{00000000-0010-0000-0500-00000F000000}" name="Dynamic Filter Bin" dataDxfId="12"/>
    <tableColumn id="16" xr3:uid="{00000000-0010-0000-0500-000010000000}" name="Dynamic Filter Frequency" dataDxfId="11">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0">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workbookViewId="0">
      <pane xSplit="2" ySplit="2" topLeftCell="P3" activePane="bottomRight" state="frozen"/>
      <selection pane="topRight" activeCell="C1" sqref="C1"/>
      <selection pane="bottomLeft" activeCell="A3" sqref="A3"/>
      <selection pane="bottomRight" activeCell="A2" sqref="A2:N2"/>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8" style="1" bestFit="1" customWidth="1"/>
    <col min="9" max="9" width="12.36328125" bestFit="1" customWidth="1"/>
    <col min="10" max="10" width="12.453125" bestFit="1" customWidth="1"/>
    <col min="11" max="11" width="15.54296875" customWidth="1"/>
    <col min="12" max="12" width="11" hidden="1" customWidth="1"/>
    <col min="13" max="13" width="10.90625" hidden="1" customWidth="1"/>
    <col min="14" max="14" width="16" bestFit="1" customWidth="1"/>
  </cols>
  <sheetData>
    <row r="1" spans="1:14" x14ac:dyDescent="0.35">
      <c r="C1" s="15" t="s">
        <v>39</v>
      </c>
      <c r="D1" s="16"/>
      <c r="E1" s="16"/>
      <c r="F1" s="16"/>
      <c r="G1" s="15"/>
      <c r="H1" s="13" t="s">
        <v>43</v>
      </c>
      <c r="I1" s="62"/>
      <c r="J1" s="62"/>
      <c r="K1" s="31" t="s">
        <v>42</v>
      </c>
      <c r="L1" s="17" t="s">
        <v>40</v>
      </c>
      <c r="M1" s="17"/>
      <c r="N1" s="14" t="s">
        <v>41</v>
      </c>
    </row>
    <row r="2" spans="1:14" ht="30" customHeight="1" x14ac:dyDescent="0.35">
      <c r="A2" s="10" t="s">
        <v>0</v>
      </c>
      <c r="B2" s="10" t="s">
        <v>1</v>
      </c>
      <c r="C2" s="7" t="s">
        <v>2</v>
      </c>
      <c r="D2" s="7" t="s">
        <v>3</v>
      </c>
      <c r="E2" s="7" t="s">
        <v>130</v>
      </c>
      <c r="F2" s="7" t="s">
        <v>4</v>
      </c>
      <c r="G2" s="7" t="s">
        <v>11</v>
      </c>
      <c r="H2" s="10" t="s">
        <v>46</v>
      </c>
      <c r="I2" s="7" t="s">
        <v>160</v>
      </c>
      <c r="J2" s="7" t="s">
        <v>161</v>
      </c>
      <c r="K2" s="7" t="s">
        <v>165</v>
      </c>
      <c r="L2" s="7" t="s">
        <v>12</v>
      </c>
      <c r="M2" s="7" t="s">
        <v>38</v>
      </c>
      <c r="N2" s="7" t="s">
        <v>26</v>
      </c>
    </row>
    <row r="3" spans="1:14" ht="15" customHeight="1" thickBot="1" x14ac:dyDescent="0.4">
      <c r="A3" s="77" t="s">
        <v>174</v>
      </c>
      <c r="B3" s="80" t="s">
        <v>176</v>
      </c>
      <c r="C3" s="50"/>
      <c r="D3" s="51"/>
      <c r="E3" s="63"/>
      <c r="F3" s="52"/>
      <c r="G3" s="50"/>
      <c r="H3" s="54"/>
      <c r="I3" s="53"/>
      <c r="J3" s="53"/>
      <c r="K3" s="65"/>
      <c r="L3" s="59">
        <v>3</v>
      </c>
      <c r="M3" s="59"/>
      <c r="N3" s="60"/>
    </row>
    <row r="4" spans="1:14" ht="15" customHeight="1" thickBot="1" x14ac:dyDescent="0.4">
      <c r="A4" s="77" t="s">
        <v>175</v>
      </c>
      <c r="B4" s="80" t="s">
        <v>174</v>
      </c>
      <c r="C4" s="50"/>
      <c r="D4" s="51"/>
      <c r="E4" s="50"/>
      <c r="F4" s="52"/>
      <c r="G4" s="50"/>
      <c r="H4" s="54"/>
      <c r="I4" s="53"/>
      <c r="J4" s="53"/>
      <c r="K4" s="65"/>
      <c r="L4" s="59">
        <v>4</v>
      </c>
      <c r="M4" s="59"/>
      <c r="N4" s="60"/>
    </row>
    <row r="5" spans="1:14" ht="15" thickBot="1" x14ac:dyDescent="0.4">
      <c r="A5" s="77" t="s">
        <v>174</v>
      </c>
      <c r="B5" s="80" t="s">
        <v>178</v>
      </c>
      <c r="C5" s="50"/>
      <c r="D5" s="51"/>
      <c r="E5" s="50"/>
      <c r="F5" s="52"/>
      <c r="G5" s="50"/>
      <c r="H5" s="54"/>
      <c r="I5" s="53"/>
      <c r="J5" s="53"/>
      <c r="K5" s="65"/>
      <c r="L5" s="59">
        <v>5</v>
      </c>
      <c r="M5" s="59"/>
      <c r="N5" s="60"/>
    </row>
    <row r="6" spans="1:14" ht="15" thickBot="1" x14ac:dyDescent="0.4">
      <c r="A6" s="77" t="s">
        <v>176</v>
      </c>
      <c r="B6" s="80" t="s">
        <v>177</v>
      </c>
      <c r="C6" s="50"/>
      <c r="D6" s="51"/>
      <c r="E6" s="50"/>
      <c r="F6" s="52"/>
      <c r="G6" s="50"/>
      <c r="H6" s="54"/>
      <c r="I6" s="53"/>
      <c r="J6" s="53"/>
      <c r="K6" s="65"/>
      <c r="L6" s="59">
        <v>6</v>
      </c>
      <c r="M6" s="59"/>
      <c r="N6" s="60"/>
    </row>
    <row r="7" spans="1:14" ht="15" thickBot="1" x14ac:dyDescent="0.4">
      <c r="A7" s="77" t="s">
        <v>177</v>
      </c>
      <c r="B7" s="80" t="s">
        <v>180</v>
      </c>
      <c r="C7" s="50"/>
      <c r="D7" s="51"/>
      <c r="E7" s="50"/>
      <c r="F7" s="52"/>
      <c r="G7" s="50"/>
      <c r="H7" s="54"/>
      <c r="I7" s="53"/>
      <c r="J7" s="53"/>
      <c r="K7" s="65"/>
      <c r="L7" s="59">
        <v>7</v>
      </c>
      <c r="M7" s="59"/>
      <c r="N7" s="60"/>
    </row>
    <row r="8" spans="1:14" ht="15" thickBot="1" x14ac:dyDescent="0.4">
      <c r="A8" s="77" t="s">
        <v>178</v>
      </c>
      <c r="B8" s="80" t="s">
        <v>176</v>
      </c>
      <c r="C8" s="50"/>
      <c r="D8" s="51"/>
      <c r="E8" s="50"/>
      <c r="F8" s="52"/>
      <c r="G8" s="50"/>
      <c r="H8" s="54"/>
      <c r="I8" s="53"/>
      <c r="J8" s="53"/>
      <c r="K8" s="65"/>
      <c r="L8" s="59">
        <v>8</v>
      </c>
      <c r="M8" s="59"/>
      <c r="N8" s="60"/>
    </row>
    <row r="9" spans="1:14" ht="15" thickBot="1" x14ac:dyDescent="0.4">
      <c r="A9" s="77" t="s">
        <v>179</v>
      </c>
      <c r="B9" s="80" t="s">
        <v>181</v>
      </c>
      <c r="C9" s="50"/>
      <c r="D9" s="51"/>
      <c r="E9" s="50"/>
      <c r="F9" s="52"/>
      <c r="G9" s="50"/>
      <c r="H9" s="54"/>
      <c r="I9" s="53"/>
      <c r="J9" s="53"/>
      <c r="K9" s="65"/>
      <c r="L9" s="59">
        <v>9</v>
      </c>
      <c r="M9" s="59"/>
      <c r="N9" s="60"/>
    </row>
    <row r="10" spans="1:14" ht="15" thickBot="1" x14ac:dyDescent="0.4">
      <c r="A10" s="77" t="s">
        <v>176</v>
      </c>
      <c r="B10" s="80" t="s">
        <v>174</v>
      </c>
      <c r="C10" s="50"/>
      <c r="D10" s="51"/>
      <c r="E10" s="50"/>
      <c r="F10" s="52"/>
      <c r="G10" s="50"/>
      <c r="H10" s="54"/>
      <c r="I10" s="53"/>
      <c r="J10" s="53"/>
      <c r="K10" s="65"/>
      <c r="L10" s="59">
        <v>10</v>
      </c>
      <c r="M10" s="59"/>
      <c r="N10" s="60"/>
    </row>
    <row r="11" spans="1:14" ht="15" thickBot="1" x14ac:dyDescent="0.4">
      <c r="A11" s="77" t="s">
        <v>179</v>
      </c>
      <c r="B11" s="80" t="s">
        <v>180</v>
      </c>
      <c r="C11" s="50"/>
      <c r="D11" s="51"/>
      <c r="E11" s="50"/>
      <c r="F11" s="52"/>
      <c r="G11" s="50"/>
      <c r="H11" s="54"/>
      <c r="I11" s="53"/>
      <c r="J11" s="53"/>
      <c r="K11" s="65"/>
      <c r="L11" s="59">
        <v>11</v>
      </c>
      <c r="M11" s="59"/>
      <c r="N11" s="60"/>
    </row>
    <row r="12" spans="1:14" ht="15" thickBot="1" x14ac:dyDescent="0.4">
      <c r="A12" s="77" t="s">
        <v>177</v>
      </c>
      <c r="B12" s="80" t="s">
        <v>176</v>
      </c>
      <c r="C12" s="50"/>
      <c r="D12" s="51"/>
      <c r="E12" s="50"/>
      <c r="F12" s="52"/>
      <c r="G12" s="50"/>
      <c r="H12" s="54"/>
      <c r="I12" s="53"/>
      <c r="J12" s="53"/>
      <c r="K12" s="65"/>
      <c r="L12" s="59">
        <v>12</v>
      </c>
      <c r="M12" s="59"/>
      <c r="N12" s="60"/>
    </row>
    <row r="13" spans="1:14" ht="15" thickBot="1" x14ac:dyDescent="0.4">
      <c r="A13" s="77" t="s">
        <v>176</v>
      </c>
      <c r="B13" s="80" t="s">
        <v>180</v>
      </c>
      <c r="C13" s="50"/>
      <c r="D13" s="51"/>
      <c r="E13" s="50"/>
      <c r="F13" s="52"/>
      <c r="G13" s="50"/>
      <c r="H13" s="54"/>
      <c r="I13" s="53"/>
      <c r="J13" s="53"/>
      <c r="K13" s="65"/>
      <c r="L13" s="59">
        <v>13</v>
      </c>
      <c r="M13" s="59"/>
      <c r="N13" s="60"/>
    </row>
    <row r="14" spans="1:14" ht="15" thickBot="1" x14ac:dyDescent="0.4">
      <c r="A14" s="77" t="s">
        <v>175</v>
      </c>
      <c r="B14" s="80" t="s">
        <v>176</v>
      </c>
      <c r="C14" s="50"/>
      <c r="D14" s="51"/>
      <c r="E14" s="50"/>
      <c r="F14" s="52"/>
      <c r="G14" s="50"/>
      <c r="H14" s="54"/>
      <c r="I14" s="53"/>
      <c r="J14" s="53"/>
      <c r="K14" s="65"/>
      <c r="L14" s="59">
        <v>14</v>
      </c>
      <c r="M14" s="59"/>
      <c r="N14" s="60"/>
    </row>
    <row r="15" spans="1:14" ht="15" thickBot="1" x14ac:dyDescent="0.4">
      <c r="A15" s="77" t="s">
        <v>177</v>
      </c>
      <c r="B15" s="80" t="s">
        <v>181</v>
      </c>
      <c r="C15" s="50"/>
      <c r="D15" s="51"/>
      <c r="E15" s="50"/>
      <c r="F15" s="52"/>
      <c r="G15" s="50"/>
      <c r="H15" s="54"/>
      <c r="I15" s="53"/>
      <c r="J15" s="53"/>
      <c r="K15" s="65"/>
      <c r="L15" s="59">
        <v>15</v>
      </c>
      <c r="M15" s="59"/>
      <c r="N15" s="60"/>
    </row>
    <row r="16" spans="1:14" ht="15" thickBot="1" x14ac:dyDescent="0.4">
      <c r="A16" s="77" t="s">
        <v>175</v>
      </c>
      <c r="B16" s="80" t="s">
        <v>178</v>
      </c>
      <c r="C16" s="50"/>
      <c r="D16" s="51"/>
      <c r="E16" s="50"/>
      <c r="F16" s="52"/>
      <c r="G16" s="50"/>
      <c r="H16" s="54"/>
      <c r="I16" s="53"/>
      <c r="J16" s="53"/>
      <c r="K16" s="65"/>
      <c r="L16" s="59">
        <v>16</v>
      </c>
      <c r="M16" s="59"/>
      <c r="N16" s="60"/>
    </row>
    <row r="17" spans="1:14" ht="15" thickBot="1" x14ac:dyDescent="0.4">
      <c r="A17" s="77" t="s">
        <v>180</v>
      </c>
      <c r="B17" s="80" t="s">
        <v>177</v>
      </c>
      <c r="C17" s="50"/>
      <c r="D17" s="51"/>
      <c r="E17" s="50"/>
      <c r="F17" s="52"/>
      <c r="G17" s="50"/>
      <c r="H17" s="54"/>
      <c r="I17" s="53"/>
      <c r="J17" s="53"/>
      <c r="K17" s="65"/>
      <c r="L17" s="59">
        <v>17</v>
      </c>
      <c r="M17" s="59"/>
      <c r="N17" s="60"/>
    </row>
    <row r="18" spans="1:14" ht="15" thickBot="1" x14ac:dyDescent="0.4">
      <c r="A18" s="77" t="s">
        <v>176</v>
      </c>
      <c r="B18" s="80" t="s">
        <v>178</v>
      </c>
      <c r="C18" s="50"/>
      <c r="D18" s="51"/>
      <c r="E18" s="50"/>
      <c r="F18" s="52"/>
      <c r="G18" s="50"/>
      <c r="H18" s="54"/>
      <c r="I18" s="53"/>
      <c r="J18" s="53"/>
      <c r="K18" s="65"/>
      <c r="L18" s="59">
        <v>18</v>
      </c>
      <c r="M18" s="59"/>
      <c r="N18" s="60"/>
    </row>
    <row r="19" spans="1:14" ht="15" thickBot="1" x14ac:dyDescent="0.4">
      <c r="A19" s="77" t="s">
        <v>180</v>
      </c>
      <c r="B19" s="80" t="s">
        <v>181</v>
      </c>
      <c r="C19" s="50"/>
      <c r="D19" s="51"/>
      <c r="E19" s="50"/>
      <c r="F19" s="52"/>
      <c r="G19" s="50"/>
      <c r="H19" s="54"/>
      <c r="I19" s="53"/>
      <c r="J19" s="53"/>
      <c r="K19" s="65"/>
      <c r="L19" s="59">
        <v>19</v>
      </c>
      <c r="M19" s="59"/>
      <c r="N19" s="60"/>
    </row>
    <row r="20" spans="1:14" ht="15" thickBot="1" x14ac:dyDescent="0.4">
      <c r="A20" s="77" t="s">
        <v>180</v>
      </c>
      <c r="B20" s="80" t="s">
        <v>179</v>
      </c>
      <c r="C20" s="50"/>
      <c r="D20" s="51"/>
      <c r="E20" s="50"/>
      <c r="F20" s="52"/>
      <c r="G20" s="50"/>
      <c r="H20" s="54"/>
      <c r="I20" s="53"/>
      <c r="J20" s="53"/>
      <c r="K20" s="65"/>
      <c r="L20" s="59">
        <v>20</v>
      </c>
      <c r="M20" s="59"/>
      <c r="N20" s="60"/>
    </row>
    <row r="23" spans="1:14" x14ac:dyDescent="0.35">
      <c r="M23" s="6"/>
    </row>
  </sheetData>
  <dataConsolidate/>
  <dataValidations count="1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 xr:uid="{00000000-0002-0000-0000-000001000000}"/>
    <dataValidation allowBlank="1" showErrorMessage="1" sqref="N2:N2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 xr:uid="{00000000-0002-0000-0000-000004000000}"/>
    <dataValidation allowBlank="1" showInputMessage="1" promptTitle="Edge Color" prompt="To select an optional edge color, right-click and select Select Color on the right-click menu." sqref="C3:C20" xr:uid="{00000000-0002-0000-0000-000005000000}"/>
    <dataValidation allowBlank="1" showInputMessage="1" errorTitle="Invalid Edge Width" error="The optional edge width must be a whole number between 1 and 10." promptTitle="Edge Width" prompt="Enter an optional edge width between 1 and 10." sqref="D3:D2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0" xr:uid="{00000000-0002-0000-0000-000008000000}">
      <formula1>ValidEdgeVisibilities</formula1>
    </dataValidation>
    <dataValidation allowBlank="1" showInputMessage="1" showErrorMessage="1" errorTitle="Invalid Edge Visibility" error="You have entered an unrecognized edge visibility.  Try selecting from the drop-down list instead." promptTitle="Edge Label" prompt="Enter an optional edge label." sqref="H3:H2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10"/>
  <sheetViews>
    <sheetView tabSelected="1" workbookViewId="0">
      <pane xSplit="1" ySplit="2" topLeftCell="S3" activePane="bottomRight" state="frozen"/>
      <selection pane="topRight" activeCell="B1" sqref="B1"/>
      <selection pane="bottomLeft" activeCell="A3" sqref="A3"/>
      <selection pane="bottomRight" activeCell="A2" sqref="A2:AC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30" ht="30" customHeight="1" x14ac:dyDescent="0.3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row>
    <row r="3" spans="1:30" ht="15" customHeight="1" x14ac:dyDescent="0.35">
      <c r="A3" s="46" t="s">
        <v>174</v>
      </c>
      <c r="B3" s="50"/>
      <c r="C3" s="50" t="s">
        <v>55</v>
      </c>
      <c r="D3" s="51">
        <v>100</v>
      </c>
      <c r="E3" s="52"/>
      <c r="F3" s="50"/>
      <c r="G3" s="50"/>
      <c r="H3" s="46" t="s">
        <v>174</v>
      </c>
      <c r="I3" s="53"/>
      <c r="J3" s="53" t="s">
        <v>72</v>
      </c>
      <c r="K3" s="54"/>
      <c r="L3" s="56"/>
      <c r="M3" s="57">
        <v>5281.197265625</v>
      </c>
      <c r="N3" s="57">
        <v>9330.962890625</v>
      </c>
      <c r="O3" s="55"/>
      <c r="P3" s="58"/>
      <c r="Q3" s="58"/>
      <c r="R3" s="47"/>
      <c r="S3" s="47"/>
      <c r="T3" s="47"/>
      <c r="U3" s="48">
        <v>0</v>
      </c>
      <c r="V3" s="48">
        <v>0.538462</v>
      </c>
      <c r="W3" s="48"/>
      <c r="X3" s="49"/>
      <c r="Y3" s="48"/>
      <c r="Z3" s="48"/>
      <c r="AA3" s="59">
        <v>3</v>
      </c>
      <c r="AB3" s="59"/>
      <c r="AC3" s="60"/>
      <c r="AD3"/>
    </row>
    <row r="4" spans="1:30" ht="29" x14ac:dyDescent="0.35">
      <c r="A4" s="11" t="s">
        <v>176</v>
      </c>
      <c r="B4" s="12"/>
      <c r="C4" s="50" t="s">
        <v>55</v>
      </c>
      <c r="D4" s="51">
        <v>100</v>
      </c>
      <c r="E4" s="78"/>
      <c r="F4" s="12"/>
      <c r="G4" s="12"/>
      <c r="H4" s="11" t="s">
        <v>176</v>
      </c>
      <c r="I4" s="64"/>
      <c r="J4" s="53" t="s">
        <v>72</v>
      </c>
      <c r="K4" s="13"/>
      <c r="L4" s="81"/>
      <c r="M4" s="82">
        <v>5096.73681640625</v>
      </c>
      <c r="N4" s="82">
        <v>5634.646484375</v>
      </c>
      <c r="O4" s="75"/>
      <c r="P4" s="83"/>
      <c r="Q4" s="83"/>
      <c r="R4" s="84"/>
      <c r="S4" s="84"/>
      <c r="T4" s="84"/>
      <c r="U4" s="48">
        <v>24</v>
      </c>
      <c r="V4" s="48">
        <v>0.77777799999999997</v>
      </c>
      <c r="W4" s="85"/>
      <c r="X4" s="85"/>
      <c r="Y4" s="85"/>
      <c r="Z4" s="48"/>
      <c r="AA4" s="79">
        <v>4</v>
      </c>
      <c r="AB4" s="79"/>
      <c r="AC4" s="86"/>
    </row>
    <row r="5" spans="1:30" ht="29" x14ac:dyDescent="0.35">
      <c r="A5" s="11" t="s">
        <v>175</v>
      </c>
      <c r="B5" s="12"/>
      <c r="C5" s="50" t="s">
        <v>55</v>
      </c>
      <c r="D5" s="51">
        <v>100</v>
      </c>
      <c r="E5" s="78"/>
      <c r="F5" s="12"/>
      <c r="G5" s="12"/>
      <c r="H5" s="11" t="s">
        <v>175</v>
      </c>
      <c r="I5" s="64"/>
      <c r="J5" s="53" t="s">
        <v>72</v>
      </c>
      <c r="K5" s="13"/>
      <c r="L5" s="81"/>
      <c r="M5" s="82">
        <v>9511.375</v>
      </c>
      <c r="N5" s="82">
        <v>7608.43115234375</v>
      </c>
      <c r="O5" s="75"/>
      <c r="P5" s="83"/>
      <c r="Q5" s="83"/>
      <c r="R5" s="84"/>
      <c r="S5" s="84"/>
      <c r="T5" s="84"/>
      <c r="U5" s="48">
        <v>0</v>
      </c>
      <c r="V5" s="48">
        <v>0.538462</v>
      </c>
      <c r="W5" s="85"/>
      <c r="X5" s="85"/>
      <c r="Y5" s="85"/>
      <c r="Z5" s="48"/>
      <c r="AA5" s="79">
        <v>5</v>
      </c>
      <c r="AB5" s="79"/>
      <c r="AC5" s="86"/>
    </row>
    <row r="6" spans="1:30" ht="29" x14ac:dyDescent="0.35">
      <c r="A6" s="11" t="s">
        <v>178</v>
      </c>
      <c r="B6" s="12"/>
      <c r="C6" s="50" t="s">
        <v>55</v>
      </c>
      <c r="D6" s="51">
        <v>100</v>
      </c>
      <c r="E6" s="78"/>
      <c r="F6" s="12"/>
      <c r="G6" s="12"/>
      <c r="H6" s="11" t="s">
        <v>178</v>
      </c>
      <c r="I6" s="64"/>
      <c r="J6" s="53" t="s">
        <v>72</v>
      </c>
      <c r="K6" s="13"/>
      <c r="L6" s="81"/>
      <c r="M6" s="82">
        <v>7475.22021484375</v>
      </c>
      <c r="N6" s="82">
        <v>1747.4405517578125</v>
      </c>
      <c r="O6" s="75"/>
      <c r="P6" s="83"/>
      <c r="Q6" s="83"/>
      <c r="R6" s="84"/>
      <c r="S6" s="84"/>
      <c r="T6" s="84"/>
      <c r="U6" s="48">
        <v>0</v>
      </c>
      <c r="V6" s="48">
        <v>0.538462</v>
      </c>
      <c r="W6" s="85"/>
      <c r="X6" s="85"/>
      <c r="Y6" s="85"/>
      <c r="Z6" s="48"/>
      <c r="AA6" s="79">
        <v>6</v>
      </c>
      <c r="AB6" s="79"/>
      <c r="AC6" s="86"/>
    </row>
    <row r="7" spans="1:30" ht="29" x14ac:dyDescent="0.35">
      <c r="A7" s="11" t="s">
        <v>177</v>
      </c>
      <c r="B7" s="12"/>
      <c r="C7" s="50" t="s">
        <v>55</v>
      </c>
      <c r="D7" s="51">
        <v>100</v>
      </c>
      <c r="E7" s="78"/>
      <c r="F7" s="12"/>
      <c r="G7" s="12"/>
      <c r="H7" s="11" t="s">
        <v>177</v>
      </c>
      <c r="I7" s="64"/>
      <c r="J7" s="53" t="s">
        <v>72</v>
      </c>
      <c r="K7" s="13"/>
      <c r="L7" s="81"/>
      <c r="M7" s="82">
        <v>498.34243774414063</v>
      </c>
      <c r="N7" s="82">
        <v>3016.38330078125</v>
      </c>
      <c r="O7" s="75"/>
      <c r="P7" s="83"/>
      <c r="Q7" s="83"/>
      <c r="R7" s="84"/>
      <c r="S7" s="84"/>
      <c r="T7" s="84"/>
      <c r="U7" s="48">
        <v>4</v>
      </c>
      <c r="V7" s="48">
        <v>0.63636400000000004</v>
      </c>
      <c r="W7" s="85"/>
      <c r="X7" s="85"/>
      <c r="Y7" s="85"/>
      <c r="Z7" s="48"/>
      <c r="AA7" s="79">
        <v>7</v>
      </c>
      <c r="AB7" s="79"/>
      <c r="AC7" s="86"/>
    </row>
    <row r="8" spans="1:30" ht="29" x14ac:dyDescent="0.35">
      <c r="A8" s="11" t="s">
        <v>180</v>
      </c>
      <c r="B8" s="12"/>
      <c r="C8" s="50" t="s">
        <v>55</v>
      </c>
      <c r="D8" s="51">
        <v>100</v>
      </c>
      <c r="E8" s="78"/>
      <c r="F8" s="12"/>
      <c r="G8" s="12"/>
      <c r="H8" s="11" t="s">
        <v>180</v>
      </c>
      <c r="I8" s="64"/>
      <c r="J8" s="53" t="s">
        <v>72</v>
      </c>
      <c r="K8" s="13"/>
      <c r="L8" s="81"/>
      <c r="M8" s="82">
        <v>498.34243774414063</v>
      </c>
      <c r="N8" s="82">
        <v>5580.8056640625</v>
      </c>
      <c r="O8" s="75"/>
      <c r="P8" s="83"/>
      <c r="Q8" s="83"/>
      <c r="R8" s="84"/>
      <c r="S8" s="84"/>
      <c r="T8" s="84"/>
      <c r="U8" s="48">
        <v>13</v>
      </c>
      <c r="V8" s="48">
        <v>0.7</v>
      </c>
      <c r="W8" s="85"/>
      <c r="X8" s="85"/>
      <c r="Y8" s="85"/>
      <c r="Z8" s="48"/>
      <c r="AA8" s="79">
        <v>8</v>
      </c>
      <c r="AB8" s="79"/>
      <c r="AC8" s="86"/>
    </row>
    <row r="9" spans="1:30" ht="29" x14ac:dyDescent="0.35">
      <c r="A9" s="11" t="s">
        <v>179</v>
      </c>
      <c r="B9" s="12"/>
      <c r="C9" s="50" t="s">
        <v>55</v>
      </c>
      <c r="D9" s="51">
        <v>100</v>
      </c>
      <c r="E9" s="78"/>
      <c r="F9" s="12"/>
      <c r="G9" s="12"/>
      <c r="H9" s="11" t="s">
        <v>179</v>
      </c>
      <c r="I9" s="64"/>
      <c r="J9" s="53" t="s">
        <v>72</v>
      </c>
      <c r="K9" s="13"/>
      <c r="L9" s="81"/>
      <c r="M9" s="82">
        <v>2629.693359375</v>
      </c>
      <c r="N9" s="82">
        <v>653.67047119140625</v>
      </c>
      <c r="O9" s="75"/>
      <c r="P9" s="83"/>
      <c r="Q9" s="83"/>
      <c r="R9" s="84"/>
      <c r="S9" s="84"/>
      <c r="T9" s="84"/>
      <c r="U9" s="48">
        <v>0</v>
      </c>
      <c r="V9" s="48">
        <v>0.466667</v>
      </c>
      <c r="W9" s="85"/>
      <c r="X9" s="85"/>
      <c r="Y9" s="85"/>
      <c r="Z9" s="48"/>
      <c r="AA9" s="79">
        <v>9</v>
      </c>
      <c r="AB9" s="79"/>
      <c r="AC9" s="86"/>
    </row>
    <row r="10" spans="1:30" ht="29" x14ac:dyDescent="0.35">
      <c r="A10" s="87" t="s">
        <v>181</v>
      </c>
      <c r="B10" s="88"/>
      <c r="C10" s="50" t="s">
        <v>55</v>
      </c>
      <c r="D10" s="51">
        <v>100</v>
      </c>
      <c r="E10" s="89"/>
      <c r="F10" s="88"/>
      <c r="G10" s="88"/>
      <c r="H10" s="87" t="s">
        <v>181</v>
      </c>
      <c r="I10" s="91"/>
      <c r="J10" s="53" t="s">
        <v>72</v>
      </c>
      <c r="K10" s="90"/>
      <c r="L10" s="92"/>
      <c r="M10" s="93">
        <v>9492.060546875</v>
      </c>
      <c r="N10" s="93">
        <v>2476.228271484375</v>
      </c>
      <c r="O10" s="94"/>
      <c r="P10" s="95"/>
      <c r="Q10" s="95"/>
      <c r="R10" s="96"/>
      <c r="S10" s="96"/>
      <c r="T10" s="96"/>
      <c r="U10" s="48">
        <v>1</v>
      </c>
      <c r="V10" s="48">
        <v>0.5</v>
      </c>
      <c r="W10" s="97"/>
      <c r="X10" s="97"/>
      <c r="Y10" s="97"/>
      <c r="Z10" s="98"/>
      <c r="AA10" s="99">
        <v>10</v>
      </c>
      <c r="AB10" s="99"/>
      <c r="AC10" s="100"/>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 xr:uid="{00000000-0002-0000-0100-000007000000}"/>
    <dataValidation allowBlank="1" showInputMessage="1" errorTitle="Invalid Vertex Image Key" promptTitle="Vertex Tooltip" prompt="Enter optional text that will pop up when the mouse is hovered over the vertex." sqref="K3:K1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10" xr:uid="{00000000-0002-0000-0100-00000C000000}"/>
    <dataValidation allowBlank="1" showInputMessage="1" errorTitle="Invalid Vertex Image Key" promptTitle="Vertex Image File" prompt="Enter the path to an image file.  Hover over the column header for examples." sqref="F3:F10" xr:uid="{00000000-0002-0000-0100-00000D000000}"/>
    <dataValidation allowBlank="1" showInputMessage="1" promptTitle="Vertex Color" prompt="To select an optional vertex color, right-click and select Select Color on the right-click menu." sqref="B3:B1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 xr:uid="{00000000-0002-0000-0100-000012000000}">
      <formula1>ValidVertexLabelPositions</formula1>
    </dataValidation>
    <dataValidation allowBlank="1" showInputMessage="1" showErrorMessage="1" promptTitle="Vertex Name" prompt="Enter the name of the vertex." sqref="A3:A10 H3:H10"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49</v>
      </c>
    </row>
    <row r="2" spans="1:1" ht="15" customHeight="1" x14ac:dyDescent="0.35"/>
    <row r="3" spans="1:1" ht="15" customHeight="1" x14ac:dyDescent="0.35">
      <c r="A3" s="29" t="s">
        <v>50</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66" t="s">
        <v>39</v>
      </c>
      <c r="C1" s="67"/>
      <c r="D1" s="67"/>
      <c r="E1" s="68"/>
      <c r="F1" s="64" t="s">
        <v>43</v>
      </c>
      <c r="G1" s="69" t="s">
        <v>44</v>
      </c>
      <c r="H1" s="70"/>
      <c r="I1" s="71" t="s">
        <v>40</v>
      </c>
      <c r="J1" s="72"/>
      <c r="K1" s="73" t="s">
        <v>42</v>
      </c>
      <c r="L1" s="74"/>
      <c r="M1" s="74"/>
      <c r="N1" s="74"/>
      <c r="O1" s="74"/>
      <c r="P1" s="74"/>
      <c r="Q1" s="74"/>
      <c r="R1" s="74"/>
      <c r="S1" s="74"/>
      <c r="T1" s="74"/>
      <c r="U1" s="74"/>
      <c r="V1" s="74"/>
      <c r="W1" s="74"/>
      <c r="X1" s="74"/>
    </row>
    <row r="2" spans="1:24" s="7" customFormat="1" ht="30" customHeight="1" x14ac:dyDescent="0.3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 thickTop="1" x14ac:dyDescent="0.35">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4</v>
      </c>
      <c r="L2" s="35">
        <f>MIN(Vertices[Closeness Centrality])</f>
        <v>0.466667</v>
      </c>
      <c r="M2" s="36">
        <f>COUNTIF(Vertices[Closeness Centrality], "&gt;= " &amp; L2) - COUNTIF(Vertices[Closeness Centrality], "&gt;=" &amp; L3)</f>
        <v>1</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35">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0.70588235294117652</v>
      </c>
      <c r="K3" s="38">
        <f>COUNTIF(Vertices[Betweenness Centrality], "&gt;= " &amp; J3) - COUNTIF(Vertices[Betweenness Centrality], "&gt;=" &amp; J4)</f>
        <v>1</v>
      </c>
      <c r="L3" s="37">
        <f t="shared" ref="L3:L35" si="5">L2+($L$36-$L$2)/BinDivisor</f>
        <v>0.47581732352941175</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35">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1.411764705882353</v>
      </c>
      <c r="K4" s="36">
        <f>COUNTIF(Vertices[Betweenness Centrality], "&gt;= " &amp; J4) - COUNTIF(Vertices[Betweenness Centrality], "&gt;=" &amp; J5)</f>
        <v>0</v>
      </c>
      <c r="L4" s="35">
        <f t="shared" si="5"/>
        <v>0.4849676470588235</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35">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2.1176470588235294</v>
      </c>
      <c r="K5" s="38">
        <f>COUNTIF(Vertices[Betweenness Centrality], "&gt;= " &amp; J5) - COUNTIF(Vertices[Betweenness Centrality], "&gt;=" &amp; J6)</f>
        <v>0</v>
      </c>
      <c r="L5" s="37">
        <f t="shared" si="5"/>
        <v>0.49411797058823526</v>
      </c>
      <c r="M5" s="38">
        <f>COUNTIF(Vertices[Closeness Centrality], "&gt;= " &amp; L5) - COUNTIF(Vertices[Closeness Centrality], "&gt;=" &amp; L6)</f>
        <v>1</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5">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2.8235294117647061</v>
      </c>
      <c r="K6" s="36">
        <f>COUNTIF(Vertices[Betweenness Centrality], "&gt;= " &amp; J6) - COUNTIF(Vertices[Betweenness Centrality], "&gt;=" &amp; J7)</f>
        <v>0</v>
      </c>
      <c r="L6" s="35">
        <f t="shared" si="5"/>
        <v>0.50326829411764706</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3.5294117647058827</v>
      </c>
      <c r="K7" s="38">
        <f>COUNTIF(Vertices[Betweenness Centrality], "&gt;= " &amp; J7) - COUNTIF(Vertices[Betweenness Centrality], "&gt;=" &amp; J8)</f>
        <v>1</v>
      </c>
      <c r="L7" s="37">
        <f t="shared" si="5"/>
        <v>0.51241861764705887</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4.2352941176470589</v>
      </c>
      <c r="K8" s="36">
        <f>COUNTIF(Vertices[Betweenness Centrality], "&gt;= " &amp; J8) - COUNTIF(Vertices[Betweenness Centrality], "&gt;=" &amp; J9)</f>
        <v>0</v>
      </c>
      <c r="L8" s="35">
        <f t="shared" si="5"/>
        <v>0.52156894117647068</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4.9411764705882355</v>
      </c>
      <c r="K9" s="38">
        <f>COUNTIF(Vertices[Betweenness Centrality], "&gt;= " &amp; J9) - COUNTIF(Vertices[Betweenness Centrality], "&gt;=" &amp; J10)</f>
        <v>0</v>
      </c>
      <c r="L9" s="37">
        <f t="shared" si="5"/>
        <v>0.53071926470588249</v>
      </c>
      <c r="M9" s="38">
        <f>COUNTIF(Vertices[Closeness Centrality], "&gt;= " &amp; L9) - COUNTIF(Vertices[Closeness Centrality], "&gt;=" &amp; L10)</f>
        <v>3</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5.6470588235294121</v>
      </c>
      <c r="K10" s="36">
        <f>COUNTIF(Vertices[Betweenness Centrality], "&gt;= " &amp; J10) - COUNTIF(Vertices[Betweenness Centrality], "&gt;=" &amp; J11)</f>
        <v>0</v>
      </c>
      <c r="L10" s="35">
        <f t="shared" si="5"/>
        <v>0.5398695882352943</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6.3529411764705888</v>
      </c>
      <c r="K11" s="38">
        <f>COUNTIF(Vertices[Betweenness Centrality], "&gt;= " &amp; J11) - COUNTIF(Vertices[Betweenness Centrality], "&gt;=" &amp; J12)</f>
        <v>0</v>
      </c>
      <c r="L11" s="37">
        <f t="shared" si="5"/>
        <v>0.5490199117647061</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7.0588235294117654</v>
      </c>
      <c r="K12" s="36">
        <f>COUNTIF(Vertices[Betweenness Centrality], "&gt;= " &amp; J12) - COUNTIF(Vertices[Betweenness Centrality], "&gt;=" &amp; J13)</f>
        <v>0</v>
      </c>
      <c r="L12" s="35">
        <f t="shared" si="5"/>
        <v>0.55817023529411791</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7.764705882352942</v>
      </c>
      <c r="K13" s="38">
        <f>COUNTIF(Vertices[Betweenness Centrality], "&gt;= " &amp; J13) - COUNTIF(Vertices[Betweenness Centrality], "&gt;=" &amp; J14)</f>
        <v>0</v>
      </c>
      <c r="L13" s="37">
        <f t="shared" si="5"/>
        <v>0.56732055882352972</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8.4705882352941178</v>
      </c>
      <c r="K14" s="36">
        <f>COUNTIF(Vertices[Betweenness Centrality], "&gt;= " &amp; J14) - COUNTIF(Vertices[Betweenness Centrality], "&gt;=" &amp; J15)</f>
        <v>0</v>
      </c>
      <c r="L14" s="35">
        <f t="shared" si="5"/>
        <v>0.57647088235294153</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9.1764705882352935</v>
      </c>
      <c r="K15" s="38">
        <f>COUNTIF(Vertices[Betweenness Centrality], "&gt;= " &amp; J15) - COUNTIF(Vertices[Betweenness Centrality], "&gt;=" &amp; J16)</f>
        <v>0</v>
      </c>
      <c r="L15" s="37">
        <f t="shared" si="5"/>
        <v>0.58562120588235334</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9.8823529411764692</v>
      </c>
      <c r="K16" s="36">
        <f>COUNTIF(Vertices[Betweenness Centrality], "&gt;= " &amp; J16) - COUNTIF(Vertices[Betweenness Centrality], "&gt;=" &amp; J17)</f>
        <v>0</v>
      </c>
      <c r="L16" s="35">
        <f t="shared" si="5"/>
        <v>0.59477152941176514</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10.588235294117645</v>
      </c>
      <c r="K17" s="38">
        <f>COUNTIF(Vertices[Betweenness Centrality], "&gt;= " &amp; J17) - COUNTIF(Vertices[Betweenness Centrality], "&gt;=" &amp; J18)</f>
        <v>0</v>
      </c>
      <c r="L17" s="37">
        <f t="shared" si="5"/>
        <v>0.60392185294117695</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11.294117647058821</v>
      </c>
      <c r="K18" s="36">
        <f>COUNTIF(Vertices[Betweenness Centrality], "&gt;= " &amp; J18) - COUNTIF(Vertices[Betweenness Centrality], "&gt;=" &amp; J19)</f>
        <v>0</v>
      </c>
      <c r="L18" s="35">
        <f t="shared" si="5"/>
        <v>0.61307217647058876</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11.999999999999996</v>
      </c>
      <c r="K19" s="38">
        <f>COUNTIF(Vertices[Betweenness Centrality], "&gt;= " &amp; J19) - COUNTIF(Vertices[Betweenness Centrality], "&gt;=" &amp; J20)</f>
        <v>0</v>
      </c>
      <c r="L19" s="37">
        <f t="shared" si="5"/>
        <v>0.62222250000000057</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12.705882352941172</v>
      </c>
      <c r="K20" s="36">
        <f>COUNTIF(Vertices[Betweenness Centrality], "&gt;= " &amp; J20) - COUNTIF(Vertices[Betweenness Centrality], "&gt;=" &amp; J21)</f>
        <v>1</v>
      </c>
      <c r="L20" s="35">
        <f t="shared" si="5"/>
        <v>0.63137282352941237</v>
      </c>
      <c r="M20" s="36">
        <f>COUNTIF(Vertices[Closeness Centrality], "&gt;= " &amp; L20) - COUNTIF(Vertices[Closeness Centrality], "&gt;=" &amp; L21)</f>
        <v>1</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13.411764705882348</v>
      </c>
      <c r="K21" s="38">
        <f>COUNTIF(Vertices[Betweenness Centrality], "&gt;= " &amp; J21) - COUNTIF(Vertices[Betweenness Centrality], "&gt;=" &amp; J22)</f>
        <v>0</v>
      </c>
      <c r="L21" s="37">
        <f t="shared" si="5"/>
        <v>0.64052314705882418</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14.117647058823524</v>
      </c>
      <c r="K22" s="36">
        <f>COUNTIF(Vertices[Betweenness Centrality], "&gt;= " &amp; J22) - COUNTIF(Vertices[Betweenness Centrality], "&gt;=" &amp; J23)</f>
        <v>0</v>
      </c>
      <c r="L22" s="35">
        <f t="shared" si="5"/>
        <v>0.64967347058823599</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14.823529411764699</v>
      </c>
      <c r="K23" s="38">
        <f>COUNTIF(Vertices[Betweenness Centrality], "&gt;= " &amp; J23) - COUNTIF(Vertices[Betweenness Centrality], "&gt;=" &amp; J24)</f>
        <v>0</v>
      </c>
      <c r="L23" s="37">
        <f t="shared" si="5"/>
        <v>0.6588237941176478</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15.529411764705875</v>
      </c>
      <c r="K24" s="36">
        <f>COUNTIF(Vertices[Betweenness Centrality], "&gt;= " &amp; J24) - COUNTIF(Vertices[Betweenness Centrality], "&gt;=" &amp; J25)</f>
        <v>0</v>
      </c>
      <c r="L24" s="35">
        <f t="shared" si="5"/>
        <v>0.66797411764705961</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16.235294117647051</v>
      </c>
      <c r="K25" s="38">
        <f>COUNTIF(Vertices[Betweenness Centrality], "&gt;= " &amp; J25) - COUNTIF(Vertices[Betweenness Centrality], "&gt;=" &amp; J26)</f>
        <v>0</v>
      </c>
      <c r="L25" s="37">
        <f t="shared" si="5"/>
        <v>0.67712444117647141</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16.941176470588228</v>
      </c>
      <c r="K26" s="36">
        <f>COUNTIF(Vertices[Betweenness Centrality], "&gt;= " &amp; J26) - COUNTIF(Vertices[Betweenness Centrality], "&gt;=" &amp; J27)</f>
        <v>0</v>
      </c>
      <c r="L26" s="35">
        <f t="shared" si="5"/>
        <v>0.68627476470588322</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5">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17.647058823529406</v>
      </c>
      <c r="K27" s="38">
        <f>COUNTIF(Vertices[Betweenness Centrality], "&gt;= " &amp; J27) - COUNTIF(Vertices[Betweenness Centrality], "&gt;=" &amp; J28)</f>
        <v>0</v>
      </c>
      <c r="L27" s="37">
        <f t="shared" si="5"/>
        <v>0.69542508823529503</v>
      </c>
      <c r="M27" s="38">
        <f>COUNTIF(Vertices[Closeness Centrality], "&gt;= " &amp; L27) - COUNTIF(Vertices[Closeness Centrality], "&gt;=" &amp; L28)</f>
        <v>1</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5">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18.352941176470583</v>
      </c>
      <c r="K28" s="36">
        <f>COUNTIF(Vertices[Betweenness Centrality], "&gt;= " &amp; J28) - COUNTIF(Vertices[Betweenness Centrality], "&gt;=" &amp; J29)</f>
        <v>0</v>
      </c>
      <c r="L28" s="35">
        <f t="shared" si="5"/>
        <v>0.70457541176470684</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5">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19.058823529411761</v>
      </c>
      <c r="K29" s="38">
        <f>COUNTIF(Vertices[Betweenness Centrality], "&gt;= " &amp; J29) - COUNTIF(Vertices[Betweenness Centrality], "&gt;=" &amp; J30)</f>
        <v>0</v>
      </c>
      <c r="L29" s="37">
        <f t="shared" si="5"/>
        <v>0.71372573529411865</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5">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19.764705882352938</v>
      </c>
      <c r="K30" s="36">
        <f>COUNTIF(Vertices[Betweenness Centrality], "&gt;= " &amp; J30) - COUNTIF(Vertices[Betweenness Centrality], "&gt;=" &amp; J31)</f>
        <v>0</v>
      </c>
      <c r="L30" s="35">
        <f t="shared" si="5"/>
        <v>0.72287605882353045</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5">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20.470588235294116</v>
      </c>
      <c r="K31" s="38">
        <f>COUNTIF(Vertices[Betweenness Centrality], "&gt;= " &amp; J31) - COUNTIF(Vertices[Betweenness Centrality], "&gt;=" &amp; J32)</f>
        <v>0</v>
      </c>
      <c r="L31" s="37">
        <f t="shared" si="5"/>
        <v>0.73202638235294226</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5">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21.176470588235293</v>
      </c>
      <c r="K32" s="36">
        <f>COUNTIF(Vertices[Betweenness Centrality], "&gt;= " &amp; J32) - COUNTIF(Vertices[Betweenness Centrality], "&gt;=" &amp; J33)</f>
        <v>0</v>
      </c>
      <c r="L32" s="35">
        <f t="shared" si="5"/>
        <v>0.74117670588235407</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5">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21.882352941176471</v>
      </c>
      <c r="K33" s="38">
        <f>COUNTIF(Vertices[Betweenness Centrality], "&gt;= " &amp; J33) - COUNTIF(Vertices[Betweenness Centrality], "&gt;=" &amp; J34)</f>
        <v>0</v>
      </c>
      <c r="L33" s="37">
        <f t="shared" si="5"/>
        <v>0.75032702941176588</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5">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22.588235294117649</v>
      </c>
      <c r="K34" s="36">
        <f>COUNTIF(Vertices[Betweenness Centrality], "&gt;= " &amp; J34) - COUNTIF(Vertices[Betweenness Centrality], "&gt;=" &amp; J35)</f>
        <v>0</v>
      </c>
      <c r="L34" s="35">
        <f t="shared" si="5"/>
        <v>0.75947735294117769</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5">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23.294117647058826</v>
      </c>
      <c r="K35" s="38">
        <f>COUNTIF(Vertices[Betweenness Centrality], "&gt;= " &amp; J35) - COUNTIF(Vertices[Betweenness Centrality], "&gt;=" &amp; J36)</f>
        <v>0</v>
      </c>
      <c r="L35" s="37">
        <f t="shared" si="5"/>
        <v>0.76862767647058949</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5">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24</v>
      </c>
      <c r="K36" s="40">
        <f>COUNTIF(Vertices[Betweenness Centrality], "&gt;= " &amp; J36) - COUNTIF(Vertices[Betweenness Centrality], "&gt;=" &amp;#REF!)</f>
        <v>1</v>
      </c>
      <c r="L36" s="39">
        <f>MAX(Vertices[Closeness Centrality])</f>
        <v>0.77777799999999997</v>
      </c>
      <c r="M36" s="40">
        <f>COUNTIF(Vertices[Closeness Centrality], "&gt;= " &amp; L36) - COUNTIF(Vertices[Closeness Centrality], "&gt;=" &amp;#REF!)</f>
        <v>1</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35">
      <c r="A37" s="76"/>
      <c r="B37" s="76"/>
    </row>
    <row r="38" spans="1:21" x14ac:dyDescent="0.35">
      <c r="A38" s="76"/>
      <c r="B38" s="76"/>
    </row>
    <row r="39" spans="1:21" x14ac:dyDescent="0.35">
      <c r="A39" s="76"/>
      <c r="B39" s="76"/>
    </row>
    <row r="40" spans="1:21" x14ac:dyDescent="0.35">
      <c r="A40" s="76"/>
      <c r="B40" s="76"/>
    </row>
    <row r="41" spans="1:21" x14ac:dyDescent="0.35">
      <c r="A41" s="76"/>
      <c r="B41" s="76"/>
    </row>
    <row r="42" spans="1:21" x14ac:dyDescent="0.35">
      <c r="A42" s="32"/>
      <c r="B42" s="32"/>
    </row>
    <row r="43" spans="1:21" x14ac:dyDescent="0.35">
      <c r="A43" s="32"/>
      <c r="B43" s="32"/>
    </row>
    <row r="44" spans="1:21" x14ac:dyDescent="0.35">
      <c r="A44" s="32"/>
      <c r="B44" s="32"/>
    </row>
    <row r="45" spans="1:21" x14ac:dyDescent="0.35">
      <c r="A45" s="32"/>
      <c r="B45" s="32"/>
    </row>
    <row r="46" spans="1:21" x14ac:dyDescent="0.35">
      <c r="A46" s="32"/>
      <c r="B46" s="32"/>
    </row>
    <row r="47" spans="1:21" x14ac:dyDescent="0.35">
      <c r="A47" s="32"/>
      <c r="B47" s="32"/>
    </row>
    <row r="48" spans="1:21" x14ac:dyDescent="0.35">
      <c r="A48" s="32"/>
      <c r="B48" s="32"/>
    </row>
    <row r="49" spans="1:2" x14ac:dyDescent="0.35">
      <c r="A49" s="32"/>
      <c r="B49" s="32"/>
    </row>
    <row r="50" spans="1:2" x14ac:dyDescent="0.35">
      <c r="A50" s="76"/>
      <c r="B50" s="76"/>
    </row>
    <row r="51" spans="1:2" x14ac:dyDescent="0.35">
      <c r="A51" s="76"/>
      <c r="B51" s="76"/>
    </row>
    <row r="52" spans="1:2" x14ac:dyDescent="0.35">
      <c r="A52" s="32"/>
      <c r="B52" s="32"/>
    </row>
    <row r="53" spans="1:2" x14ac:dyDescent="0.35">
      <c r="A53" s="76"/>
      <c r="B53" s="76"/>
    </row>
    <row r="54" spans="1:2" x14ac:dyDescent="0.35">
      <c r="A54" s="32"/>
      <c r="B54" s="32"/>
    </row>
    <row r="55" spans="1:2" x14ac:dyDescent="0.35">
      <c r="A55" s="32"/>
      <c r="B55" s="32"/>
    </row>
    <row r="56" spans="1:2" x14ac:dyDescent="0.35">
      <c r="A56" s="32"/>
      <c r="B56" s="32"/>
    </row>
    <row r="57" spans="1:2" x14ac:dyDescent="0.35">
      <c r="A57" s="76"/>
      <c r="B57" s="76"/>
    </row>
    <row r="60" spans="1:2" x14ac:dyDescent="0.35">
      <c r="A60" t="s">
        <v>163</v>
      </c>
      <c r="B60" t="s">
        <v>17</v>
      </c>
    </row>
    <row r="61" spans="1:2" x14ac:dyDescent="0.35">
      <c r="A61" s="31"/>
      <c r="B61" s="31"/>
    </row>
    <row r="62" spans="1:2" x14ac:dyDescent="0.35">
      <c r="A62" s="31"/>
      <c r="B62" s="31"/>
    </row>
    <row r="63" spans="1:2" x14ac:dyDescent="0.35">
      <c r="A63" s="31"/>
      <c r="B63" s="31"/>
    </row>
    <row r="74" spans="1:2" x14ac:dyDescent="0.35">
      <c r="A74" s="31" t="s">
        <v>81</v>
      </c>
      <c r="B74" s="44" t="str">
        <f>IF(COUNT(Vertices[Degree])&gt;0, D2, NoMetricMessage)</f>
        <v>Not Available</v>
      </c>
    </row>
    <row r="75" spans="1:2" x14ac:dyDescent="0.35">
      <c r="A75" s="31" t="s">
        <v>82</v>
      </c>
      <c r="B75" s="44" t="str">
        <f>IF(COUNT(Vertices[Degree])&gt;0, D36, NoMetricMessage)</f>
        <v>Not Available</v>
      </c>
    </row>
    <row r="76" spans="1:2" x14ac:dyDescent="0.35">
      <c r="A76" s="31" t="s">
        <v>83</v>
      </c>
      <c r="B76" s="45" t="str">
        <f>IFERROR(AVERAGE(Vertices[Degree]),NoMetricMessage)</f>
        <v>Not Available</v>
      </c>
    </row>
    <row r="77" spans="1:2" x14ac:dyDescent="0.35">
      <c r="A77" s="31" t="s">
        <v>84</v>
      </c>
      <c r="B77" s="45" t="str">
        <f>IFERROR(MEDIAN(Vertices[Degree]),NoMetricMessage)</f>
        <v>Not Available</v>
      </c>
    </row>
    <row r="88" spans="1:2" x14ac:dyDescent="0.35">
      <c r="A88" s="31" t="s">
        <v>88</v>
      </c>
      <c r="B88" s="44" t="str">
        <f>IF(COUNT(Vertices[In-Degree])&gt;0, F2, NoMetricMessage)</f>
        <v>Not Available</v>
      </c>
    </row>
    <row r="89" spans="1:2" x14ac:dyDescent="0.35">
      <c r="A89" s="31" t="s">
        <v>89</v>
      </c>
      <c r="B89" s="44" t="str">
        <f>IF(COUNT(Vertices[In-Degree])&gt;0, F36, NoMetricMessage)</f>
        <v>Not Available</v>
      </c>
    </row>
    <row r="90" spans="1:2" x14ac:dyDescent="0.35">
      <c r="A90" s="31" t="s">
        <v>90</v>
      </c>
      <c r="B90" s="45" t="str">
        <f>IFERROR(AVERAGE(Vertices[In-Degree]),NoMetricMessage)</f>
        <v>Not Available</v>
      </c>
    </row>
    <row r="91" spans="1:2" x14ac:dyDescent="0.35">
      <c r="A91" s="31" t="s">
        <v>91</v>
      </c>
      <c r="B91" s="45" t="str">
        <f>IFERROR(MEDIAN(Vertices[In-Degree]),NoMetricMessage)</f>
        <v>Not Available</v>
      </c>
    </row>
    <row r="102" spans="1:2" x14ac:dyDescent="0.35">
      <c r="A102" s="31" t="s">
        <v>94</v>
      </c>
      <c r="B102" s="44" t="str">
        <f>IF(COUNT(Vertices[Out-Degree])&gt;0, H2, NoMetricMessage)</f>
        <v>Not Available</v>
      </c>
    </row>
    <row r="103" spans="1:2" x14ac:dyDescent="0.35">
      <c r="A103" s="31" t="s">
        <v>95</v>
      </c>
      <c r="B103" s="44" t="str">
        <f>IF(COUNT(Vertices[Out-Degree])&gt;0, H36, NoMetricMessage)</f>
        <v>Not Available</v>
      </c>
    </row>
    <row r="104" spans="1:2" x14ac:dyDescent="0.35">
      <c r="A104" s="31" t="s">
        <v>96</v>
      </c>
      <c r="B104" s="45" t="str">
        <f>IFERROR(AVERAGE(Vertices[Out-Degree]),NoMetricMessage)</f>
        <v>Not Available</v>
      </c>
    </row>
    <row r="105" spans="1:2" x14ac:dyDescent="0.35">
      <c r="A105" s="31" t="s">
        <v>97</v>
      </c>
      <c r="B105" s="45" t="str">
        <f>IFERROR(MEDIAN(Vertices[Out-Degree]),NoMetricMessage)</f>
        <v>Not Available</v>
      </c>
    </row>
    <row r="116" spans="1:2" x14ac:dyDescent="0.35">
      <c r="A116" s="31" t="s">
        <v>100</v>
      </c>
      <c r="B116" s="45">
        <f>IF(COUNT(Vertices[Betweenness Centrality])&gt;0, J2, NoMetricMessage)</f>
        <v>0</v>
      </c>
    </row>
    <row r="117" spans="1:2" x14ac:dyDescent="0.35">
      <c r="A117" s="31" t="s">
        <v>101</v>
      </c>
      <c r="B117" s="45">
        <f>IF(COUNT(Vertices[Betweenness Centrality])&gt;0, J36, NoMetricMessage)</f>
        <v>24</v>
      </c>
    </row>
    <row r="118" spans="1:2" x14ac:dyDescent="0.35">
      <c r="A118" s="31" t="s">
        <v>102</v>
      </c>
      <c r="B118" s="45">
        <f>IFERROR(AVERAGE(Vertices[Betweenness Centrality]),NoMetricMessage)</f>
        <v>5.25</v>
      </c>
    </row>
    <row r="119" spans="1:2" x14ac:dyDescent="0.35">
      <c r="A119" s="31" t="s">
        <v>103</v>
      </c>
      <c r="B119" s="45">
        <f>IFERROR(MEDIAN(Vertices[Betweenness Centrality]),NoMetricMessage)</f>
        <v>0.5</v>
      </c>
    </row>
    <row r="130" spans="1:2" x14ac:dyDescent="0.35">
      <c r="A130" s="31" t="s">
        <v>106</v>
      </c>
      <c r="B130" s="45">
        <f>IF(COUNT(Vertices[Closeness Centrality])&gt;0, L2, NoMetricMessage)</f>
        <v>0.466667</v>
      </c>
    </row>
    <row r="131" spans="1:2" x14ac:dyDescent="0.35">
      <c r="A131" s="31" t="s">
        <v>107</v>
      </c>
      <c r="B131" s="45">
        <f>IF(COUNT(Vertices[Closeness Centrality])&gt;0, L36, NoMetricMessage)</f>
        <v>0.77777799999999997</v>
      </c>
    </row>
    <row r="132" spans="1:2" x14ac:dyDescent="0.35">
      <c r="A132" s="31" t="s">
        <v>108</v>
      </c>
      <c r="B132" s="45">
        <f>IFERROR(AVERAGE(Vertices[Closeness Centrality]),NoMetricMessage)</f>
        <v>0.58702437500000004</v>
      </c>
    </row>
    <row r="133" spans="1:2" x14ac:dyDescent="0.35">
      <c r="A133" s="31" t="s">
        <v>109</v>
      </c>
      <c r="B133" s="45">
        <f>IFERROR(MEDIAN(Vertices[Closeness Centrality]),NoMetricMessage)</f>
        <v>0.538462</v>
      </c>
    </row>
    <row r="144" spans="1:2" x14ac:dyDescent="0.35">
      <c r="A144" s="31" t="s">
        <v>112</v>
      </c>
      <c r="B144" s="45" t="str">
        <f>IF(COUNT(Vertices[Eigenvector Centrality])&gt;0, N2, NoMetricMessage)</f>
        <v>Not Available</v>
      </c>
    </row>
    <row r="145" spans="1:2" x14ac:dyDescent="0.35">
      <c r="A145" s="31" t="s">
        <v>113</v>
      </c>
      <c r="B145" s="45" t="str">
        <f>IF(COUNT(Vertices[Eigenvector Centrality])&gt;0, N36, NoMetricMessage)</f>
        <v>Not Available</v>
      </c>
    </row>
    <row r="146" spans="1:2" x14ac:dyDescent="0.35">
      <c r="A146" s="31" t="s">
        <v>114</v>
      </c>
      <c r="B146" s="45" t="str">
        <f>IFERROR(AVERAGE(Vertices[Eigenvector Centrality]),NoMetricMessage)</f>
        <v>Not Available</v>
      </c>
    </row>
    <row r="147" spans="1:2" x14ac:dyDescent="0.35">
      <c r="A147" s="31" t="s">
        <v>115</v>
      </c>
      <c r="B147" s="45" t="str">
        <f>IFERROR(MEDIAN(Vertices[Eigenvector Centrality]),NoMetricMessage)</f>
        <v>Not Available</v>
      </c>
    </row>
    <row r="158" spans="1:2" x14ac:dyDescent="0.35">
      <c r="A158" s="31" t="s">
        <v>140</v>
      </c>
      <c r="B158" s="45" t="str">
        <f>IF(COUNT(Vertices[PageRank])&gt;0, P2, NoMetricMessage)</f>
        <v>Not Available</v>
      </c>
    </row>
    <row r="159" spans="1:2" x14ac:dyDescent="0.35">
      <c r="A159" s="31" t="s">
        <v>141</v>
      </c>
      <c r="B159" s="45" t="str">
        <f>IF(COUNT(Vertices[PageRank])&gt;0, P36, NoMetricMessage)</f>
        <v>Not Available</v>
      </c>
    </row>
    <row r="160" spans="1:2" x14ac:dyDescent="0.35">
      <c r="A160" s="31" t="s">
        <v>142</v>
      </c>
      <c r="B160" s="45" t="str">
        <f>IFERROR(AVERAGE(Vertices[PageRank]),NoMetricMessage)</f>
        <v>Not Available</v>
      </c>
    </row>
    <row r="161" spans="1:2" x14ac:dyDescent="0.35">
      <c r="A161" s="31" t="s">
        <v>143</v>
      </c>
      <c r="B161" s="45" t="str">
        <f>IFERROR(MEDIAN(Vertices[PageRank]),NoMetricMessage)</f>
        <v>Not Available</v>
      </c>
    </row>
    <row r="172" spans="1:2" x14ac:dyDescent="0.35">
      <c r="A172" s="31" t="s">
        <v>118</v>
      </c>
      <c r="B172" s="45" t="str">
        <f>IF(COUNT(Vertices[Clustering Coefficient])&gt;0, R2, NoMetricMessage)</f>
        <v>Not Available</v>
      </c>
    </row>
    <row r="173" spans="1:2" x14ac:dyDescent="0.35">
      <c r="A173" s="31" t="s">
        <v>119</v>
      </c>
      <c r="B173" s="45" t="str">
        <f>IF(COUNT(Vertices[Clustering Coefficient])&gt;0, R36, NoMetricMessage)</f>
        <v>Not Available</v>
      </c>
    </row>
    <row r="174" spans="1:2" x14ac:dyDescent="0.35">
      <c r="A174" s="31" t="s">
        <v>120</v>
      </c>
      <c r="B174" s="45" t="str">
        <f>IFERROR(AVERAGE(Vertices[Clustering Coefficient]),NoMetricMessage)</f>
        <v>Not Available</v>
      </c>
    </row>
    <row r="175" spans="1:2" x14ac:dyDescent="0.3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183</v>
      </c>
    </row>
    <row r="4" spans="1:18" x14ac:dyDescent="0.35">
      <c r="A4" s="1" t="s">
        <v>53</v>
      </c>
      <c r="B4" s="1" t="s">
        <v>134</v>
      </c>
      <c r="C4" t="s">
        <v>53</v>
      </c>
      <c r="D4" t="s">
        <v>57</v>
      </c>
      <c r="E4" t="s">
        <v>57</v>
      </c>
      <c r="F4" s="1" t="s">
        <v>53</v>
      </c>
      <c r="G4">
        <v>0</v>
      </c>
      <c r="H4" t="s">
        <v>69</v>
      </c>
      <c r="J4" t="s">
        <v>78</v>
      </c>
    </row>
    <row r="5" spans="1:18" ht="409.5" x14ac:dyDescent="0.35">
      <c r="A5">
        <v>1</v>
      </c>
      <c r="B5" s="1" t="s">
        <v>135</v>
      </c>
      <c r="C5" t="s">
        <v>51</v>
      </c>
      <c r="D5" t="s">
        <v>58</v>
      </c>
      <c r="E5" t="s">
        <v>58</v>
      </c>
      <c r="F5">
        <v>1</v>
      </c>
      <c r="G5">
        <v>1</v>
      </c>
      <c r="H5" t="s">
        <v>70</v>
      </c>
      <c r="J5" t="s">
        <v>172</v>
      </c>
      <c r="K5" s="7" t="s">
        <v>192</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182</v>
      </c>
      <c r="K7" t="s">
        <v>184</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E828-CD22-4F9E-85F4-DEC08B3B6E4C}">
  <dimension ref="A1:B7"/>
  <sheetViews>
    <sheetView workbookViewId="0"/>
  </sheetViews>
  <sheetFormatPr defaultRowHeight="14.5" x14ac:dyDescent="0.35"/>
  <cols>
    <col min="1" max="1" width="6" bestFit="1" customWidth="1"/>
    <col min="2" max="2" width="7.7265625" bestFit="1" customWidth="1"/>
  </cols>
  <sheetData>
    <row r="1" spans="1:2" ht="14.5" customHeight="1" x14ac:dyDescent="0.35">
      <c r="A1" s="7" t="s">
        <v>185</v>
      </c>
      <c r="B1" s="7" t="s">
        <v>17</v>
      </c>
    </row>
    <row r="2" spans="1:2" x14ac:dyDescent="0.35">
      <c r="A2" s="101" t="s">
        <v>186</v>
      </c>
      <c r="B2" s="101"/>
    </row>
    <row r="3" spans="1:2" x14ac:dyDescent="0.35">
      <c r="A3" s="102" t="s">
        <v>187</v>
      </c>
      <c r="B3" s="101"/>
    </row>
    <row r="4" spans="1:2" x14ac:dyDescent="0.35">
      <c r="A4" s="102" t="s">
        <v>188</v>
      </c>
      <c r="B4" s="101"/>
    </row>
    <row r="5" spans="1:2" x14ac:dyDescent="0.35">
      <c r="A5" s="102" t="s">
        <v>189</v>
      </c>
      <c r="B5" s="101"/>
    </row>
    <row r="6" spans="1:2" x14ac:dyDescent="0.35">
      <c r="A6" s="102" t="s">
        <v>190</v>
      </c>
      <c r="B6" s="101"/>
    </row>
    <row r="7" spans="1:2" x14ac:dyDescent="0.35">
      <c r="A7" s="102" t="s">
        <v>191</v>
      </c>
      <c r="B7" s="10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2023-03-23T00:54:26Z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