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https://nitrklacin-my.sharepoint.com/personal/521ee6017_nitrkl_ac_in/Documents/Desktop/"/>
    </mc:Choice>
  </mc:AlternateContent>
  <xr:revisionPtr revIDLastSave="5" documentId="13_ncr:1_{A3F9179B-2199-4FA7-A096-E7EA6ABE64C7}" xr6:coauthVersionLast="47" xr6:coauthVersionMax="47" xr10:uidLastSave="{37778F75-539E-43A2-80FD-DC6476CFD413}"/>
  <bookViews>
    <workbookView xWindow="-120" yWindow="-120" windowWidth="20730" windowHeight="11160" activeTab="5" xr2:uid="{00000000-000D-0000-FFFF-FFFF00000000}"/>
  </bookViews>
  <sheets>
    <sheet name="1.Pot Core" sheetId="1" r:id="rId1"/>
    <sheet name="2.EE Core" sheetId="2" r:id="rId2"/>
    <sheet name="3.EC Core" sheetId="3" r:id="rId3"/>
    <sheet name="4.ETD Core" sheetId="4" r:id="rId4"/>
    <sheet name="5.PQ Core" sheetId="5" r:id="rId5"/>
    <sheet name="AW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I4" i="5"/>
  <c r="I5" i="5"/>
  <c r="I6" i="5"/>
  <c r="I7" i="5"/>
  <c r="I8" i="5"/>
  <c r="I9" i="5"/>
  <c r="I10" i="5"/>
  <c r="I3" i="5"/>
  <c r="I4" i="4"/>
  <c r="I5" i="4"/>
  <c r="I6" i="4"/>
  <c r="I7" i="4"/>
  <c r="I3" i="4"/>
  <c r="I4" i="3"/>
  <c r="I5" i="3"/>
  <c r="I6" i="3"/>
  <c r="I3" i="3"/>
  <c r="I3" i="2"/>
  <c r="I4" i="2"/>
  <c r="I5" i="2"/>
  <c r="I6" i="2"/>
  <c r="I7" i="2"/>
  <c r="I8" i="2"/>
  <c r="I9" i="2"/>
  <c r="I10" i="2"/>
  <c r="I11" i="2"/>
  <c r="J10" i="5"/>
  <c r="J9" i="5"/>
  <c r="J8" i="5"/>
  <c r="J7" i="5"/>
  <c r="J6" i="5"/>
  <c r="J5" i="5"/>
  <c r="J4" i="5"/>
  <c r="J3" i="5"/>
  <c r="J7" i="4"/>
  <c r="J6" i="4"/>
  <c r="J5" i="4"/>
  <c r="J4" i="4"/>
  <c r="J3" i="4"/>
  <c r="J6" i="3"/>
  <c r="J5" i="3"/>
  <c r="J4" i="3"/>
  <c r="J3" i="3"/>
  <c r="J11" i="2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<sst xmlns="http://schemas.openxmlformats.org/spreadsheetml/2006/main" count="131" uniqueCount="91">
  <si>
    <t>Pot Core Data</t>
  </si>
  <si>
    <t>Core Type</t>
  </si>
  <si>
    <t>Geometrical Cnstant (Kg)</t>
  </si>
  <si>
    <t>Geometrical Cnstant (Kgfe)</t>
  </si>
  <si>
    <t>Boboin Winding Area WA</t>
  </si>
  <si>
    <t xml:space="preserve">Cross-Sectional Area, Ac </t>
  </si>
  <si>
    <t>Mean Length per turn (MLT)</t>
  </si>
  <si>
    <t>Thermal Resistance Rth</t>
  </si>
  <si>
    <t>S.No.</t>
  </si>
  <si>
    <t>Magnetic path length, Lm (m)</t>
  </si>
  <si>
    <t>Core Weight (g)</t>
  </si>
  <si>
    <t>EE Core Data</t>
  </si>
  <si>
    <t>EC Core Data</t>
  </si>
  <si>
    <t>ETD Core Data</t>
  </si>
  <si>
    <t>PQ Core Data</t>
  </si>
  <si>
    <t>EE12</t>
  </si>
  <si>
    <t>EE16</t>
  </si>
  <si>
    <t>EE19</t>
  </si>
  <si>
    <t>EE22</t>
  </si>
  <si>
    <t>EE30</t>
  </si>
  <si>
    <t>EE40</t>
  </si>
  <si>
    <t>EE50</t>
  </si>
  <si>
    <t>EE60</t>
  </si>
  <si>
    <t>EE70/68/19</t>
  </si>
  <si>
    <t>EC35</t>
  </si>
  <si>
    <t>EC41</t>
  </si>
  <si>
    <t>EC52</t>
  </si>
  <si>
    <t>EC70</t>
  </si>
  <si>
    <t>ETD29</t>
  </si>
  <si>
    <t>ETD34</t>
  </si>
  <si>
    <t>ETD39</t>
  </si>
  <si>
    <t>ETD44</t>
  </si>
  <si>
    <t>ETD49</t>
  </si>
  <si>
    <t>PQ20/16</t>
  </si>
  <si>
    <t>PQ20/20</t>
  </si>
  <si>
    <t>PQ26/20</t>
  </si>
  <si>
    <t>PQ26/25</t>
  </si>
  <si>
    <t>PQ32/20</t>
  </si>
  <si>
    <t>PQ32/30</t>
  </si>
  <si>
    <t>PQ35/35</t>
  </si>
  <si>
    <t>PQ40/40</t>
  </si>
  <si>
    <t>AWG#</t>
  </si>
  <si>
    <t>Bare Area    (10-3)cm2</t>
  </si>
  <si>
    <t>Diameter, cm</t>
  </si>
  <si>
    <t>Resistance, 10-6 ohm.cm</t>
  </si>
  <si>
    <t>Maximum Current (A)</t>
  </si>
  <si>
    <t>Standard Wire Gauge</t>
  </si>
  <si>
    <t>AWG 0000</t>
  </si>
  <si>
    <t>AWG 000</t>
  </si>
  <si>
    <t>AWG 00</t>
  </si>
  <si>
    <t>AWG 0</t>
  </si>
  <si>
    <t>AWG 1</t>
  </si>
  <si>
    <t>AWG 2</t>
  </si>
  <si>
    <t>AWG 3</t>
  </si>
  <si>
    <t>AWG 4</t>
  </si>
  <si>
    <t>AWG 5</t>
  </si>
  <si>
    <t>AWG 6</t>
  </si>
  <si>
    <t>AWG 7</t>
  </si>
  <si>
    <t>AWG 8</t>
  </si>
  <si>
    <t>AWG 9</t>
  </si>
  <si>
    <t>AWG 10</t>
  </si>
  <si>
    <t>AWG 11</t>
  </si>
  <si>
    <t>AWG 12</t>
  </si>
  <si>
    <t>AWG 13</t>
  </si>
  <si>
    <t>AWG 14</t>
  </si>
  <si>
    <t>AWG 15</t>
  </si>
  <si>
    <t>AWG 16</t>
  </si>
  <si>
    <t>AWG 17</t>
  </si>
  <si>
    <t>AWG 18</t>
  </si>
  <si>
    <t>AWG 19</t>
  </si>
  <si>
    <t>AWG 20</t>
  </si>
  <si>
    <t>AWG 21</t>
  </si>
  <si>
    <t>AWG 22</t>
  </si>
  <si>
    <t>AWG 23</t>
  </si>
  <si>
    <t>AWG 24</t>
  </si>
  <si>
    <t>AWG 25</t>
  </si>
  <si>
    <t>AWG 26</t>
  </si>
  <si>
    <t>AWG 27</t>
  </si>
  <si>
    <t>AWG 28</t>
  </si>
  <si>
    <t>AWG 29</t>
  </si>
  <si>
    <t>AWG 30</t>
  </si>
  <si>
    <t>AWG 31</t>
  </si>
  <si>
    <t>AWG 32</t>
  </si>
  <si>
    <t>AWG 33</t>
  </si>
  <si>
    <t>AWG 34</t>
  </si>
  <si>
    <t>AWG 35</t>
  </si>
  <si>
    <t>AWG 36</t>
  </si>
  <si>
    <t>AWG 37</t>
  </si>
  <si>
    <t>AWG 38</t>
  </si>
  <si>
    <t>AWG 39</t>
  </si>
  <si>
    <t>AWG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</si>
</sst>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8"/>
      <name val="Times New Roman"/>
      <family val="1"/>
    </font>
    <font>
      <sz val="16"/>
      <color rgb="FF7030A0"/>
      <name val="Times New Roman"/>
      <family val="1"/>
    </font>
    <font>
      <sz val="11"/>
      <name val="Calibri"/>
      <family val="2"/>
    </font>
    <font>
      <sz val="14"/>
      <color rgb="FF7030A0"/>
      <name val="Times New Roman"/>
      <family val="1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11" fontId="0" fillId="0" borderId="0" xfId="0" applyNumberFormat="1"/>
    <xf numFmtId="49" fontId="1" fillId="0" borderId="0" xfId="0" applyNumberFormat="1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 vertical="center" wrapText="1"/>
    </xf>
    <xf numFmtId="49" fontId="6" fillId="0" borderId="0" xfId="1" applyNumberFormat="1" applyFont="1"/>
    <xf numFmtId="1" fontId="6" fillId="0" borderId="0" xfId="1" applyNumberFormat="1" applyFont="1"/>
    <xf numFmtId="0" fontId="6" fillId="0" borderId="0" xfId="1" applyFont="1"/>
    <xf numFmtId="0" fontId="7" fillId="0" borderId="0" xfId="0" applyFont="1"/>
    <xf numFmtId="164" fontId="7" fillId="0" borderId="0" xfId="0" applyNumberFormat="1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Normal" xfId="0" builtinId="0"/>
    <cellStyle name="Normal 2" xfId="1" xr:uid="{8C82E608-7A73-4E29-BA6D-47F09B4C4B34}"/>
  </cellStyles>
  <dxfs count="67">
    <dxf>
      <font>
        <strike val="0"/>
        <outline val="0"/>
        <shadow val="0"/>
        <u val="none"/>
        <vertAlign val="baseline"/>
        <sz val="12"/>
      </font>
      <numFmt numFmtId="0" formatCode="General"/>
    </dxf>
    <dxf>
      <font>
        <strike val="0"/>
        <outline val="0"/>
        <shadow val="0"/>
        <u val="none"/>
        <vertAlign val="baseline"/>
        <sz val="12"/>
      </font>
      <numFmt numFmtId="164" formatCode="0.0000"/>
    </dxf>
    <dxf>
      <font>
        <strike val="0"/>
        <outline val="0"/>
        <shadow val="0"/>
        <u val="none"/>
        <vertAlign val="baseline"/>
        <sz val="12"/>
      </font>
      <numFmt numFmtId="164" formatCode="0.0000"/>
    </dxf>
    <dxf>
      <font>
        <strike val="0"/>
        <outline val="0"/>
        <shadow val="0"/>
        <u val="none"/>
        <vertAlign val="baseline"/>
        <sz val="12"/>
      </font>
      <numFmt numFmtId="0" formatCode="General"/>
    </dxf>
    <dxf>
      <font>
        <strike val="0"/>
        <outline val="0"/>
        <shadow val="0"/>
        <u val="none"/>
        <vertAlign val="baseline"/>
        <sz val="12"/>
      </font>
      <numFmt numFmtId="1" formatCode="0"/>
    </dxf>
    <dxf>
      <font>
        <strike val="0"/>
        <outline val="0"/>
        <shadow val="0"/>
        <u val="none"/>
        <vertAlign val="baseline"/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Times New Roman"/>
        <family val="1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1F637F-CB11-4312-AE2C-30D7B728A669}" name="Table1" displayName="Table1" ref="A2:J12" totalsRowShown="0" headerRowDxfId="66" dataDxfId="65">
  <autoFilter ref="A2:J12" xr:uid="{921F637F-CB11-4312-AE2C-30D7B728A669}"/>
  <tableColumns count="10">
    <tableColumn id="13" xr3:uid="{2C8A67B5-7954-49A5-A776-7D4FEE7ED72D}" name="S.No." dataDxfId="64"/>
    <tableColumn id="1" xr3:uid="{F20308B6-0E9D-436E-A3E5-1DF4D1143C5F}" name="Core Type" dataDxfId="63"/>
    <tableColumn id="2" xr3:uid="{8F24976E-2BD0-4341-8764-D9BF8703313C}" name="Cross-Sectional Area, Ac " dataDxfId="62"/>
    <tableColumn id="3" xr3:uid="{F5C75056-C79B-4061-9168-E6A69349AE94}" name="Boboin Winding Area WA" dataDxfId="61"/>
    <tableColumn id="4" xr3:uid="{EE690595-2017-4918-8B6C-88ACDF99C99B}" name="Mean Length per turn (MLT)" dataDxfId="60"/>
    <tableColumn id="5" xr3:uid="{8A688224-EA4D-4DC1-AD19-96AD519354E5}" name="Magnetic path length, Lm (m)" dataDxfId="59"/>
    <tableColumn id="6" xr3:uid="{3E80D1F7-F78B-455C-A208-1936A7B07DCF}" name="Thermal Resistance Rth" dataDxfId="58"/>
    <tableColumn id="7" xr3:uid="{C6655BF3-722E-4A89-8630-993E62994D00}" name="Core Weight (g)" dataDxfId="57"/>
    <tableColumn id="8" xr3:uid="{A5948C16-0F7D-4436-89B2-CF2F2F42D879}" name="Geometrical Cnstant (Kg)" dataDxfId="56"/>
    <tableColumn id="9" xr3:uid="{0EC84556-095F-4A5D-BE12-9203CA9F7B69}" name="Geometrical Cnstant (Kgfe)" dataDxfId="5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56DB15-F170-4814-869C-E2FA77629230}" name="Table13" displayName="Table13" ref="A2:J11" totalsRowShown="0" headerRowDxfId="54" dataDxfId="53">
  <autoFilter ref="A2:J11" xr:uid="{921F637F-CB11-4312-AE2C-30D7B728A669}"/>
  <tableColumns count="10">
    <tableColumn id="13" xr3:uid="{1BC86689-9773-468D-8775-0DF840C95805}" name="S.No." dataDxfId="52"/>
    <tableColumn id="1" xr3:uid="{F671CFBB-5A5C-437A-88BE-3FCA58EC7A23}" name="Core Type" dataDxfId="51"/>
    <tableColumn id="2" xr3:uid="{182D8252-F0B0-4C44-B09E-C2149C737564}" name="Cross-Sectional Area, Ac " dataDxfId="50"/>
    <tableColumn id="3" xr3:uid="{BACCBCB4-7342-4AF5-8E8F-32D0DD1A6D86}" name="Boboin Winding Area WA" dataDxfId="49"/>
    <tableColumn id="4" xr3:uid="{1B780898-2B51-4C59-9F56-5C5DFF574C9B}" name="Mean Length per turn (MLT)" dataDxfId="48"/>
    <tableColumn id="5" xr3:uid="{8FBAD82A-692A-49BC-A340-BA507FF8CF6A}" name="Magnetic path length, Lm (m)" dataDxfId="47"/>
    <tableColumn id="6" xr3:uid="{56DBCECB-6988-421B-92A5-6D1BF9E5D7E0}" name="Thermal Resistance Rth" dataDxfId="46"/>
    <tableColumn id="7" xr3:uid="{0E946013-22AB-4A8E-A392-C6224391856D}" name="Core Weight (g)" dataDxfId="45"/>
    <tableColumn id="8" xr3:uid="{840DA473-03CF-47FD-8F53-669BF9A192B7}" name="Geometrical Cnstant (Kg)" dataDxfId="44">
      <calculatedColumnFormula>Table13[[#This Row],[Cross-Sectional Area, Ac ]]^2*Table13[[#This Row],[Boboin Winding Area WA]]/Table13[[#This Row],[Mean Length per turn (MLT)]]</calculatedColumnFormula>
    </tableColumn>
    <tableColumn id="9" xr3:uid="{A837867B-B315-46B3-9731-507BD7CB5159}" name="Geometrical Cnstant (Kgfe)" dataDxfId="43">
      <calculatedColumnFormula>Table13[[#This Row],[Boboin Winding Area WA]]*Table13[[#This Row],[Cross-Sectional Area, Ac ]]^(2*(1-1/2.7))/(Table13[[#This Row],[Mean Length per turn (MLT)]]*Table13[[#This Row],[Magnetic path length, Lm (m)]]^(2/2.7))*0.305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A0E3DC-D1EB-4264-8D57-E43694D109AF}" name="Table134" displayName="Table134" ref="A2:J6" totalsRowShown="0" headerRowDxfId="42" dataDxfId="41">
  <autoFilter ref="A2:J6" xr:uid="{921F637F-CB11-4312-AE2C-30D7B728A669}"/>
  <tableColumns count="10">
    <tableColumn id="13" xr3:uid="{6513F1CD-8816-40FB-BA59-65BFD28AFA25}" name="S.No." dataDxfId="40"/>
    <tableColumn id="1" xr3:uid="{A20A63E6-C211-4938-8798-6EA066C2A3A3}" name="Core Type" dataDxfId="39"/>
    <tableColumn id="2" xr3:uid="{D6884C0F-F7AB-41CC-A58A-2F54677E1077}" name="Cross-Sectional Area, Ac " dataDxfId="38"/>
    <tableColumn id="3" xr3:uid="{B9BF70DE-AE71-49E6-B7E0-8BB0981D8786}" name="Boboin Winding Area WA" dataDxfId="37"/>
    <tableColumn id="4" xr3:uid="{A6ACFB32-6514-40BE-B494-78846E1F324D}" name="Mean Length per turn (MLT)" dataDxfId="36"/>
    <tableColumn id="5" xr3:uid="{113EE294-037A-4CF1-88C6-75B7EFEF378B}" name="Magnetic path length, Lm (m)" dataDxfId="35"/>
    <tableColumn id="6" xr3:uid="{45413EB8-2E59-44E8-A98F-E35B3552A3BB}" name="Thermal Resistance Rth" dataDxfId="34"/>
    <tableColumn id="7" xr3:uid="{75476F20-6D26-4678-8713-2ED8766C20D5}" name="Core Weight (g)" dataDxfId="33"/>
    <tableColumn id="8" xr3:uid="{FDE5B483-40FF-41EA-AFC8-D0EF0CE3981A}" name="Geometrical Cnstant (Kg)" dataDxfId="32">
      <calculatedColumnFormula>Table134[[#This Row],[Cross-Sectional Area, Ac ]]^2*Table134[[#This Row],[Boboin Winding Area WA]]/Table134[[#This Row],[Mean Length per turn (MLT)]]</calculatedColumnFormula>
    </tableColumn>
    <tableColumn id="9" xr3:uid="{2A16EA95-44E2-43DF-AB50-720383C791D6}" name="Geometrical Cnstant (Kgfe)" dataDxfId="31">
      <calculatedColumnFormula>Table134[[#This Row],[Boboin Winding Area WA]]*Table134[[#This Row],[Cross-Sectional Area, Ac ]]^(2*(1-1/2.7))/(Table134[[#This Row],[Mean Length per turn (MLT)]]*Table134[[#This Row],[Magnetic path length, Lm (m)]]^(2/2.7))*0.305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11ECEA-1E77-4C35-9DF0-A25F223D0A7D}" name="Table1345" displayName="Table1345" ref="A2:J7" totalsRowShown="0" headerRowDxfId="30" dataDxfId="29">
  <autoFilter ref="A2:J7" xr:uid="{921F637F-CB11-4312-AE2C-30D7B728A669}"/>
  <tableColumns count="10">
    <tableColumn id="13" xr3:uid="{0C80470B-B488-4585-A37C-5FDACF90CD12}" name="S.No." dataDxfId="28"/>
    <tableColumn id="1" xr3:uid="{B956D886-FC76-4E7F-B935-972779CE7FD6}" name="Core Type" dataDxfId="27"/>
    <tableColumn id="2" xr3:uid="{25D4E396-8F70-4EB8-B7E3-0325B1125D2F}" name="Cross-Sectional Area, Ac " dataDxfId="26"/>
    <tableColumn id="3" xr3:uid="{8F79A53C-A854-4841-9B8F-8896F5A07747}" name="Boboin Winding Area WA" dataDxfId="25"/>
    <tableColumn id="4" xr3:uid="{EB924F76-F7C6-4697-BE59-4F32B670E5C9}" name="Mean Length per turn (MLT)" dataDxfId="24"/>
    <tableColumn id="5" xr3:uid="{DA4DC211-15F9-4AD3-BC79-DB1C43C87ADB}" name="Magnetic path length, Lm (m)" dataDxfId="23"/>
    <tableColumn id="6" xr3:uid="{FBE879B9-07FB-4EB7-B22B-000442CE38CF}" name="Thermal Resistance Rth" dataDxfId="22"/>
    <tableColumn id="7" xr3:uid="{064E2C52-5835-49D9-9C02-5BEB7826B17D}" name="Core Weight (g)" dataDxfId="21"/>
    <tableColumn id="8" xr3:uid="{E71F2BB1-C2F6-470A-A524-F4EE099AA73C}" name="Geometrical Cnstant (Kg)" dataDxfId="20">
      <calculatedColumnFormula>Table1345[[#This Row],[Cross-Sectional Area, Ac ]]^2*Table1345[[#This Row],[Boboin Winding Area WA]]/Table1345[[#This Row],[Mean Length per turn (MLT)]]</calculatedColumnFormula>
    </tableColumn>
    <tableColumn id="9" xr3:uid="{F96E4822-C43A-448B-BF23-8922415389D1}" name="Geometrical Cnstant (Kgfe)" dataDxfId="19">
      <calculatedColumnFormula>Table1345[[#This Row],[Boboin Winding Area WA]]*Table1345[[#This Row],[Cross-Sectional Area, Ac ]]^(2*(1-1/2.7))/(Table1345[[#This Row],[Mean Length per turn (MLT)]]*Table1345[[#This Row],[Magnetic path length, Lm (m)]]^(2/2.7))*0.305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75F3613-F1C5-441E-B195-F2B26EAA932C}" name="Table13456" displayName="Table13456" ref="A2:J10" totalsRowShown="0" headerRowDxfId="18" dataDxfId="17">
  <autoFilter ref="A2:J10" xr:uid="{921F637F-CB11-4312-AE2C-30D7B728A669}"/>
  <tableColumns count="10">
    <tableColumn id="13" xr3:uid="{0383E163-5547-4D72-B006-F6E925E94FD5}" name="S.No." dataDxfId="16"/>
    <tableColumn id="1" xr3:uid="{B22BB32F-E56C-451E-BDE8-58D215C5C6DF}" name="Core Type" dataDxfId="15"/>
    <tableColumn id="2" xr3:uid="{A4CF6338-870F-4582-A9F8-1183BDC0ECD5}" name="Cross-Sectional Area, Ac " dataDxfId="14"/>
    <tableColumn id="3" xr3:uid="{7246DD4F-86D7-4D47-B31F-C78ADAEF8114}" name="Boboin Winding Area WA" dataDxfId="13"/>
    <tableColumn id="4" xr3:uid="{7147D247-8063-4E27-9A0A-384385303E2E}" name="Mean Length per turn (MLT)" dataDxfId="12"/>
    <tableColumn id="5" xr3:uid="{544DA987-8A49-443B-81FC-61EBC9AE5DF1}" name="Magnetic path length, Lm (m)" dataDxfId="11"/>
    <tableColumn id="6" xr3:uid="{DAA3BC8D-B3D0-4351-BE68-6D85642FAEC0}" name="Thermal Resistance Rth" dataDxfId="10"/>
    <tableColumn id="7" xr3:uid="{8AD36C00-66AC-4451-BFAC-4F432E599960}" name="Core Weight (g)" dataDxfId="9"/>
    <tableColumn id="8" xr3:uid="{5050C048-B057-4FE7-A062-4B7AA5A3EE34}" name="Geometrical Cnstant (Kg)" dataDxfId="8">
      <calculatedColumnFormula>Table13456[[#This Row],[Cross-Sectional Area, Ac ]]^2*Table13456[[#This Row],[Boboin Winding Area WA]]/Table13456[[#This Row],[Mean Length per turn (MLT)]]</calculatedColumnFormula>
    </tableColumn>
    <tableColumn id="9" xr3:uid="{3ABBDA86-8E05-45F6-8E48-519751D93FEC}" name="Geometrical Cnstant (Kgfe)" dataDxfId="7">
      <calculatedColumnFormula>Table13456[[#This Row],[Boboin Winding Area WA]]*Table13456[[#This Row],[Cross-Sectional Area, Ac ]]^(2*(1-1/2.7))/(Table13456[[#This Row],[Mean Length per turn (MLT)]]*Table13456[[#This Row],[Magnetic path length, Lm (m)]]^(2/2.7))*0.305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B2202A-06F1-40D1-BAF1-912EBADD7160}" name="Table7" displayName="Table7" ref="A2:E46" totalsRowShown="0" headerRowDxfId="6" dataDxfId="5">
  <autoFilter ref="A2:E46" xr:uid="{59B2202A-06F1-40D1-BAF1-912EBADD7160}"/>
  <tableColumns count="5">
    <tableColumn id="1" xr3:uid="{D8C9054B-27CA-4466-AA2A-E8A545D92AD9}" name="AWG#" dataDxfId="4" dataCellStyle="Normal 2"/>
    <tableColumn id="2" xr3:uid="{6591E792-860F-4188-B730-08B8247B4F43}" name="Diameter, cm" dataDxfId="3" dataCellStyle="Normal 2"/>
    <tableColumn id="3" xr3:uid="{50B03067-477F-43CC-91E5-6E15C56A8D6E}" name="Bare Area    (10-3)cm2" dataDxfId="2"/>
    <tableColumn id="4" xr3:uid="{37AC0594-ACDE-4378-A917-F8C46337914A}" name="Resistance, 10-6 ohm.cm" dataDxfId="1"/>
    <tableColumn id="5" xr3:uid="{F12BE8E7-D8BB-49CC-95BA-EE6C0F35AE22}" name="Maximum Current (A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zoomScale="85" zoomScaleNormal="85" zoomScaleSheetLayoutView="115" workbookViewId="0">
      <selection sqref="A1:J1"/>
    </sheetView>
  </sheetViews>
  <sheetFormatPr defaultRowHeight="15" x14ac:dyDescent="0.25"/>
  <cols>
    <col min="1" max="1" width="6.85546875" customWidth="1"/>
    <col min="2" max="2" width="7.42578125" customWidth="1"/>
    <col min="3" max="3" width="11.140625" customWidth="1"/>
    <col min="4" max="4" width="13.42578125" customWidth="1"/>
    <col min="5" max="5" width="12.5703125" customWidth="1"/>
    <col min="6" max="6" width="12.85546875" customWidth="1"/>
    <col min="7" max="7" width="11.5703125" customWidth="1"/>
    <col min="8" max="8" width="10.7109375" customWidth="1"/>
    <col min="9" max="9" width="15.7109375" customWidth="1"/>
    <col min="10" max="10" width="12.28515625" customWidth="1"/>
    <col min="11" max="11" width="9.85546875" bestFit="1" customWidth="1"/>
  </cols>
  <sheetData>
    <row r="1" spans="1:10" ht="19.5" customHeight="1" x14ac:dyDescent="0.3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46.5" customHeight="1" x14ac:dyDescent="0.25">
      <c r="A2" s="1" t="s">
        <v>8</v>
      </c>
      <c r="B2" s="1" t="s">
        <v>1</v>
      </c>
      <c r="C2" s="1" t="s">
        <v>5</v>
      </c>
      <c r="D2" s="1" t="s">
        <v>4</v>
      </c>
      <c r="E2" s="1" t="s">
        <v>6</v>
      </c>
      <c r="F2" s="1" t="s">
        <v>9</v>
      </c>
      <c r="G2" s="1" t="s">
        <v>7</v>
      </c>
      <c r="H2" s="1" t="s">
        <v>10</v>
      </c>
      <c r="I2" s="1" t="s">
        <v>2</v>
      </c>
      <c r="J2" s="1" t="s">
        <v>3</v>
      </c>
    </row>
    <row r="3" spans="1:10" ht="20.100000000000001" customHeight="1" x14ac:dyDescent="0.25">
      <c r="A3" s="2">
        <v>1</v>
      </c>
      <c r="B3" s="5">
        <v>704</v>
      </c>
      <c r="C3" s="2">
        <v>7.0000000000000007E-2</v>
      </c>
      <c r="D3" s="3">
        <v>2.2000000000000001E-4</v>
      </c>
      <c r="E3" s="2">
        <v>1.46</v>
      </c>
      <c r="F3" s="2">
        <v>1</v>
      </c>
      <c r="G3" s="2"/>
      <c r="H3" s="2">
        <v>0.5</v>
      </c>
      <c r="I3" s="3">
        <v>7.3835616438356173E-7</v>
      </c>
      <c r="J3" s="3">
        <v>1.6145395117471972E-6</v>
      </c>
    </row>
    <row r="4" spans="1:10" ht="20.100000000000001" customHeight="1" x14ac:dyDescent="0.25">
      <c r="A4" s="2">
        <v>2</v>
      </c>
      <c r="B4" s="5">
        <v>905</v>
      </c>
      <c r="C4" s="2">
        <v>0.10100000000000001</v>
      </c>
      <c r="D4" s="2">
        <v>3.4000000000000002E-2</v>
      </c>
      <c r="E4" s="2">
        <v>1.9</v>
      </c>
      <c r="F4" s="2">
        <v>1.26</v>
      </c>
      <c r="G4" s="2"/>
      <c r="H4" s="2">
        <v>1</v>
      </c>
      <c r="I4" s="3">
        <v>1.8254421052631584E-4</v>
      </c>
      <c r="J4" s="3">
        <v>2.5636520126628363E-4</v>
      </c>
    </row>
    <row r="5" spans="1:10" ht="20.100000000000001" customHeight="1" x14ac:dyDescent="0.25">
      <c r="A5" s="2">
        <v>3</v>
      </c>
      <c r="B5" s="5">
        <v>1107</v>
      </c>
      <c r="C5" s="2">
        <v>0.16700000000000001</v>
      </c>
      <c r="D5" s="2">
        <v>5.5E-2</v>
      </c>
      <c r="E5" s="2">
        <v>2.2999999999999998</v>
      </c>
      <c r="F5" s="2">
        <v>1.55</v>
      </c>
      <c r="G5" s="2"/>
      <c r="H5" s="2">
        <v>1.8</v>
      </c>
      <c r="I5" s="3">
        <v>6.6691086956521752E-4</v>
      </c>
      <c r="J5" s="3">
        <v>5.5353714438794008E-4</v>
      </c>
    </row>
    <row r="6" spans="1:10" ht="20.100000000000001" customHeight="1" x14ac:dyDescent="0.25">
      <c r="A6" s="2">
        <v>4</v>
      </c>
      <c r="B6" s="5">
        <v>1408</v>
      </c>
      <c r="C6" s="2">
        <v>0.251</v>
      </c>
      <c r="D6" s="2">
        <v>9.7000000000000003E-2</v>
      </c>
      <c r="E6" s="2">
        <v>2.9</v>
      </c>
      <c r="F6" s="2">
        <v>2</v>
      </c>
      <c r="G6" s="2">
        <v>100</v>
      </c>
      <c r="H6" s="2">
        <v>3.2</v>
      </c>
      <c r="I6" s="3">
        <v>2.1072748275862072E-3</v>
      </c>
      <c r="J6" s="3">
        <v>1.0708335486355057E-3</v>
      </c>
    </row>
    <row r="7" spans="1:10" ht="20.100000000000001" customHeight="1" x14ac:dyDescent="0.25">
      <c r="A7" s="2">
        <v>5</v>
      </c>
      <c r="B7" s="5">
        <v>1811</v>
      </c>
      <c r="C7" s="2">
        <v>0.433</v>
      </c>
      <c r="D7" s="2">
        <v>0.187</v>
      </c>
      <c r="E7" s="2">
        <v>3.71</v>
      </c>
      <c r="F7" s="2">
        <v>2.6</v>
      </c>
      <c r="G7" s="2">
        <v>60</v>
      </c>
      <c r="H7" s="2">
        <v>7.3</v>
      </c>
      <c r="I7" s="3">
        <v>9.4502541778975734E-3</v>
      </c>
      <c r="J7" s="3">
        <v>2.6401213474657298E-3</v>
      </c>
    </row>
    <row r="8" spans="1:10" ht="20.100000000000001" customHeight="1" x14ac:dyDescent="0.25">
      <c r="A8" s="2">
        <v>6</v>
      </c>
      <c r="B8" s="5">
        <v>2213</v>
      </c>
      <c r="C8" s="2">
        <v>0.63500000000000001</v>
      </c>
      <c r="D8" s="2">
        <v>0.29699999999999999</v>
      </c>
      <c r="E8" s="2">
        <v>4.42</v>
      </c>
      <c r="F8" s="2">
        <v>3.15</v>
      </c>
      <c r="G8" s="2">
        <v>38</v>
      </c>
      <c r="H8" s="2">
        <v>13</v>
      </c>
      <c r="I8" s="3">
        <v>2.7094530542986425E-2</v>
      </c>
      <c r="J8" s="3">
        <v>4.9448836569338525E-3</v>
      </c>
    </row>
    <row r="9" spans="1:10" ht="20.100000000000001" customHeight="1" x14ac:dyDescent="0.25">
      <c r="A9" s="2">
        <v>7</v>
      </c>
      <c r="B9" s="5">
        <v>2616</v>
      </c>
      <c r="C9" s="2">
        <v>0.94799999999999995</v>
      </c>
      <c r="D9" s="2">
        <v>0.40600000000000003</v>
      </c>
      <c r="E9" s="2">
        <v>5.28</v>
      </c>
      <c r="F9" s="2">
        <v>3.75</v>
      </c>
      <c r="G9" s="2">
        <v>30</v>
      </c>
      <c r="H9" s="2">
        <v>20</v>
      </c>
      <c r="I9" s="3">
        <v>6.9104890909090902E-2</v>
      </c>
      <c r="J9" s="3">
        <v>8.2371938766953208E-3</v>
      </c>
    </row>
    <row r="10" spans="1:10" ht="20.100000000000001" customHeight="1" x14ac:dyDescent="0.25">
      <c r="A10" s="2">
        <v>8</v>
      </c>
      <c r="B10" s="5">
        <v>3019</v>
      </c>
      <c r="C10" s="2">
        <v>1.38</v>
      </c>
      <c r="D10" s="2">
        <v>0.58699999999999997</v>
      </c>
      <c r="E10" s="2">
        <v>6.2</v>
      </c>
      <c r="F10" s="2">
        <v>4.5</v>
      </c>
      <c r="G10" s="2">
        <v>23</v>
      </c>
      <c r="H10" s="2">
        <v>34</v>
      </c>
      <c r="I10" s="3">
        <v>0.18030367741935477</v>
      </c>
      <c r="J10" s="3">
        <v>1.4217694052674413E-2</v>
      </c>
    </row>
    <row r="11" spans="1:10" ht="20.100000000000001" customHeight="1" x14ac:dyDescent="0.25">
      <c r="A11" s="2">
        <v>9</v>
      </c>
      <c r="B11" s="5">
        <v>3622</v>
      </c>
      <c r="C11" s="2">
        <v>2.02</v>
      </c>
      <c r="D11" s="2">
        <v>0.748</v>
      </c>
      <c r="E11" s="2">
        <v>7.42</v>
      </c>
      <c r="F11" s="2">
        <v>5.3</v>
      </c>
      <c r="G11" s="2">
        <v>19</v>
      </c>
      <c r="H11" s="2">
        <v>57</v>
      </c>
      <c r="I11" s="3">
        <v>0.41133951482479786</v>
      </c>
      <c r="J11" s="3">
        <v>2.1667730591195832E-2</v>
      </c>
    </row>
    <row r="12" spans="1:10" ht="20.100000000000001" customHeight="1" x14ac:dyDescent="0.25">
      <c r="A12" s="2">
        <v>10</v>
      </c>
      <c r="B12" s="5">
        <v>4229</v>
      </c>
      <c r="C12" s="2">
        <v>2.66</v>
      </c>
      <c r="D12" s="2">
        <v>1.4</v>
      </c>
      <c r="E12" s="2">
        <v>8.6</v>
      </c>
      <c r="F12" s="2">
        <v>6.81</v>
      </c>
      <c r="G12" s="2">
        <v>13.5</v>
      </c>
      <c r="H12" s="2">
        <v>104</v>
      </c>
      <c r="I12" s="3">
        <v>1.1518418604651162</v>
      </c>
      <c r="J12" s="3">
        <v>4.109789232481844E-2</v>
      </c>
    </row>
  </sheetData>
  <mergeCells count="1">
    <mergeCell ref="A1:J1"/>
  </mergeCells>
  <pageMargins left="0.7" right="0.7" top="0.75" bottom="0.75" header="0.3" footer="0.3"/>
  <pageSetup paperSize="8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814DC-396D-4E97-8D71-B75A815AC158}">
  <dimension ref="A1:J11"/>
  <sheetViews>
    <sheetView zoomScale="115" zoomScaleNormal="115" workbookViewId="0">
      <selection sqref="A1:J1"/>
    </sheetView>
  </sheetViews>
  <sheetFormatPr defaultRowHeight="15" x14ac:dyDescent="0.25"/>
  <cols>
    <col min="1" max="1" width="6.85546875" customWidth="1"/>
    <col min="2" max="2" width="12.42578125" bestFit="1" customWidth="1"/>
    <col min="3" max="3" width="11.140625" customWidth="1"/>
    <col min="4" max="4" width="13.42578125" customWidth="1"/>
    <col min="5" max="5" width="12.5703125" customWidth="1"/>
    <col min="6" max="6" width="12.85546875" customWidth="1"/>
    <col min="7" max="7" width="11.5703125" customWidth="1"/>
    <col min="8" max="8" width="10.7109375" customWidth="1"/>
    <col min="9" max="9" width="15.7109375" customWidth="1"/>
    <col min="10" max="10" width="12.28515625" customWidth="1"/>
  </cols>
  <sheetData>
    <row r="1" spans="1:10" ht="21.75" customHeight="1" x14ac:dyDescent="0.3">
      <c r="A1" s="13" t="s">
        <v>11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46.5" customHeight="1" x14ac:dyDescent="0.25">
      <c r="A2" s="1" t="s">
        <v>8</v>
      </c>
      <c r="B2" s="1" t="s">
        <v>1</v>
      </c>
      <c r="C2" s="1" t="s">
        <v>5</v>
      </c>
      <c r="D2" s="1" t="s">
        <v>4</v>
      </c>
      <c r="E2" s="1" t="s">
        <v>6</v>
      </c>
      <c r="F2" s="1" t="s">
        <v>9</v>
      </c>
      <c r="G2" s="1" t="s">
        <v>7</v>
      </c>
      <c r="H2" s="1" t="s">
        <v>10</v>
      </c>
      <c r="I2" s="1" t="s">
        <v>2</v>
      </c>
      <c r="J2" s="1" t="s">
        <v>3</v>
      </c>
    </row>
    <row r="3" spans="1:10" ht="20.100000000000001" customHeight="1" x14ac:dyDescent="0.25">
      <c r="A3" s="2">
        <v>1</v>
      </c>
      <c r="B3" s="2" t="s">
        <v>15</v>
      </c>
      <c r="C3" s="2">
        <v>0.14000000000000001</v>
      </c>
      <c r="D3" s="2">
        <v>8.5000000000000006E-2</v>
      </c>
      <c r="E3" s="2">
        <v>2.2799999999999998</v>
      </c>
      <c r="F3" s="2">
        <v>2.7</v>
      </c>
      <c r="G3" s="2"/>
      <c r="H3" s="2">
        <v>2.34</v>
      </c>
      <c r="I3" s="3">
        <f>Table13[[#This Row],[Cross-Sectional Area, Ac ]]^2*Table13[[#This Row],[Boboin Winding Area WA]]/Table13[[#This Row],[Mean Length per turn (MLT)]]</f>
        <v>7.307017543859651E-4</v>
      </c>
      <c r="J3" s="3">
        <f>Table13[[#This Row],[Boboin Winding Area WA]]*Table13[[#This Row],[Cross-Sectional Area, Ac ]]^(2*(1-1/2.7))/(Table13[[#This Row],[Mean Length per turn (MLT)]]*Table13[[#This Row],[Magnetic path length, Lm (m)]]^(2/2.7))*0.305</f>
        <v>4.5815140904354785E-4</v>
      </c>
    </row>
    <row r="4" spans="1:10" ht="20.100000000000001" customHeight="1" x14ac:dyDescent="0.25">
      <c r="A4" s="2">
        <v>2</v>
      </c>
      <c r="B4" s="2" t="s">
        <v>16</v>
      </c>
      <c r="C4" s="2">
        <v>0.19</v>
      </c>
      <c r="D4" s="2">
        <v>0.19</v>
      </c>
      <c r="E4" s="2">
        <v>3.4</v>
      </c>
      <c r="F4" s="2">
        <v>3.45</v>
      </c>
      <c r="G4" s="2"/>
      <c r="H4" s="2">
        <v>3.29</v>
      </c>
      <c r="I4" s="3">
        <f>Table13[[#This Row],[Cross-Sectional Area, Ac ]]^2*Table13[[#This Row],[Boboin Winding Area WA]]/Table13[[#This Row],[Mean Length per turn (MLT)]]</f>
        <v>2.017352941176471E-3</v>
      </c>
      <c r="J4" s="3">
        <f>Table13[[#This Row],[Boboin Winding Area WA]]*Table13[[#This Row],[Cross-Sectional Area, Ac ]]^(2*(1-1/2.7))/(Table13[[#This Row],[Mean Length per turn (MLT)]]*Table13[[#This Row],[Magnetic path length, Lm (m)]]^(2/2.7))*0.305</f>
        <v>8.4130564349366209E-4</v>
      </c>
    </row>
    <row r="5" spans="1:10" ht="20.100000000000001" customHeight="1" x14ac:dyDescent="0.25">
      <c r="A5" s="2">
        <v>3</v>
      </c>
      <c r="B5" s="2" t="s">
        <v>17</v>
      </c>
      <c r="C5" s="2">
        <v>0.23</v>
      </c>
      <c r="D5" s="2">
        <v>0.28399999999999997</v>
      </c>
      <c r="E5" s="2">
        <v>3.69</v>
      </c>
      <c r="F5" s="2">
        <v>3.94</v>
      </c>
      <c r="G5" s="2"/>
      <c r="H5" s="2">
        <v>4.83</v>
      </c>
      <c r="I5" s="3">
        <f>Table13[[#This Row],[Cross-Sectional Area, Ac ]]^2*Table13[[#This Row],[Boboin Winding Area WA]]/Table13[[#This Row],[Mean Length per turn (MLT)]]</f>
        <v>4.0714363143631435E-3</v>
      </c>
      <c r="J5" s="3">
        <f>Table13[[#This Row],[Boboin Winding Area WA]]*Table13[[#This Row],[Cross-Sectional Area, Ac ]]^(2*(1-1/2.7))/(Table13[[#This Row],[Mean Length per turn (MLT)]]*Table13[[#This Row],[Magnetic path length, Lm (m)]]^(2/2.7))*0.305</f>
        <v>1.3357751761818161E-3</v>
      </c>
    </row>
    <row r="6" spans="1:10" ht="20.100000000000001" customHeight="1" x14ac:dyDescent="0.25">
      <c r="A6" s="2">
        <v>4</v>
      </c>
      <c r="B6" s="2" t="s">
        <v>18</v>
      </c>
      <c r="C6" s="2">
        <v>0.41</v>
      </c>
      <c r="D6" s="2">
        <v>0.19600000000000001</v>
      </c>
      <c r="E6" s="2">
        <v>3.99</v>
      </c>
      <c r="F6" s="2">
        <v>3.96</v>
      </c>
      <c r="G6" s="2"/>
      <c r="H6" s="2">
        <v>8.81</v>
      </c>
      <c r="I6" s="3">
        <f>Table13[[#This Row],[Cross-Sectional Area, Ac ]]^2*Table13[[#This Row],[Boboin Winding Area WA]]/Table13[[#This Row],[Mean Length per turn (MLT)]]</f>
        <v>8.2575438596491201E-3</v>
      </c>
      <c r="J6" s="3">
        <f>Table13[[#This Row],[Boboin Winding Area WA]]*Table13[[#This Row],[Cross-Sectional Area, Ac ]]^(2*(1-1/2.7))/(Table13[[#This Row],[Mean Length per turn (MLT)]]*Table13[[#This Row],[Magnetic path length, Lm (m)]]^(2/2.7))*0.305</f>
        <v>1.7588966692371703E-3</v>
      </c>
    </row>
    <row r="7" spans="1:10" ht="20.100000000000001" customHeight="1" x14ac:dyDescent="0.25">
      <c r="A7" s="2">
        <v>5</v>
      </c>
      <c r="B7" s="2" t="s">
        <v>19</v>
      </c>
      <c r="C7" s="2">
        <v>1.0900000000000001</v>
      </c>
      <c r="D7" s="2">
        <v>0.47599999999999998</v>
      </c>
      <c r="E7" s="2">
        <v>6.6</v>
      </c>
      <c r="F7" s="2">
        <v>5.77</v>
      </c>
      <c r="G7" s="2"/>
      <c r="H7" s="2">
        <v>32.4</v>
      </c>
      <c r="I7" s="3">
        <f>Table13[[#This Row],[Cross-Sectional Area, Ac ]]^2*Table13[[#This Row],[Boboin Winding Area WA]]/Table13[[#This Row],[Mean Length per turn (MLT)]]</f>
        <v>8.5687212121212136E-2</v>
      </c>
      <c r="J7" s="3">
        <f>Table13[[#This Row],[Boboin Winding Area WA]]*Table13[[#This Row],[Cross-Sectional Area, Ac ]]^(2*(1-1/2.7))/(Table13[[#This Row],[Mean Length per turn (MLT)]]*Table13[[#This Row],[Magnetic path length, Lm (m)]]^(2/2.7))*0.305</f>
        <v>6.6935819511217279E-3</v>
      </c>
    </row>
    <row r="8" spans="1:10" ht="20.100000000000001" customHeight="1" x14ac:dyDescent="0.25">
      <c r="A8" s="2">
        <v>6</v>
      </c>
      <c r="B8" s="2" t="s">
        <v>20</v>
      </c>
      <c r="C8" s="2">
        <v>1.27</v>
      </c>
      <c r="D8" s="2">
        <v>1.1000000000000001</v>
      </c>
      <c r="E8" s="2">
        <v>8.5</v>
      </c>
      <c r="F8" s="2">
        <v>7.7</v>
      </c>
      <c r="G8" s="2"/>
      <c r="H8" s="2">
        <v>50.3</v>
      </c>
      <c r="I8" s="3">
        <f>Table13[[#This Row],[Cross-Sectional Area, Ac ]]^2*Table13[[#This Row],[Boboin Winding Area WA]]/Table13[[#This Row],[Mean Length per turn (MLT)]]</f>
        <v>0.20872823529411766</v>
      </c>
      <c r="J8" s="3">
        <f>Table13[[#This Row],[Boboin Winding Area WA]]*Table13[[#This Row],[Cross-Sectional Area, Ac ]]^(2*(1-1/2.7))/(Table13[[#This Row],[Mean Length per turn (MLT)]]*Table13[[#This Row],[Magnetic path length, Lm (m)]]^(2/2.7))*0.305</f>
        <v>1.1757895584224028E-2</v>
      </c>
    </row>
    <row r="9" spans="1:10" ht="20.100000000000001" customHeight="1" x14ac:dyDescent="0.25">
      <c r="A9" s="2">
        <v>7</v>
      </c>
      <c r="B9" s="2" t="s">
        <v>21</v>
      </c>
      <c r="C9" s="2">
        <v>2.2599999999999998</v>
      </c>
      <c r="D9" s="2">
        <v>1.78</v>
      </c>
      <c r="E9" s="2">
        <v>10</v>
      </c>
      <c r="F9" s="2">
        <v>9.58</v>
      </c>
      <c r="G9" s="2"/>
      <c r="H9" s="2">
        <v>116</v>
      </c>
      <c r="I9" s="3">
        <f>Table13[[#This Row],[Cross-Sectional Area, Ac ]]^2*Table13[[#This Row],[Boboin Winding Area WA]]/Table13[[#This Row],[Mean Length per turn (MLT)]]</f>
        <v>0.90915279999999987</v>
      </c>
      <c r="J9" s="3">
        <f>Table13[[#This Row],[Boboin Winding Area WA]]*Table13[[#This Row],[Cross-Sectional Area, Ac ]]^(2*(1-1/2.7))/(Table13[[#This Row],[Mean Length per turn (MLT)]]*Table13[[#This Row],[Magnetic path length, Lm (m)]]^(2/2.7))*0.305</f>
        <v>2.8424756846839327E-2</v>
      </c>
    </row>
    <row r="10" spans="1:10" ht="20.100000000000001" customHeight="1" x14ac:dyDescent="0.25">
      <c r="A10" s="2">
        <v>8</v>
      </c>
      <c r="B10" s="2" t="s">
        <v>22</v>
      </c>
      <c r="C10" s="2">
        <v>2.4700000000000002</v>
      </c>
      <c r="D10" s="2">
        <v>2.89</v>
      </c>
      <c r="E10" s="2">
        <v>12.8</v>
      </c>
      <c r="F10" s="2">
        <v>11</v>
      </c>
      <c r="G10" s="2"/>
      <c r="H10" s="2">
        <v>135</v>
      </c>
      <c r="I10" s="3">
        <f>Table13[[#This Row],[Cross-Sectional Area, Ac ]]^2*Table13[[#This Row],[Boboin Winding Area WA]]/Table13[[#This Row],[Mean Length per turn (MLT)]]</f>
        <v>1.3774688281250003</v>
      </c>
      <c r="J10" s="3">
        <f>Table13[[#This Row],[Boboin Winding Area WA]]*Table13[[#This Row],[Cross-Sectional Area, Ac ]]^(2*(1-1/2.7))/(Table13[[#This Row],[Mean Length per turn (MLT)]]*Table13[[#This Row],[Magnetic path length, Lm (m)]]^(2/2.7))*0.305</f>
        <v>3.6399297164851518E-2</v>
      </c>
    </row>
    <row r="11" spans="1:10" ht="20.100000000000001" customHeight="1" x14ac:dyDescent="0.25">
      <c r="A11" s="2">
        <v>9</v>
      </c>
      <c r="B11" s="2" t="s">
        <v>23</v>
      </c>
      <c r="C11" s="2">
        <v>3.24</v>
      </c>
      <c r="D11" s="2">
        <v>6.75</v>
      </c>
      <c r="E11" s="2">
        <v>14</v>
      </c>
      <c r="F11" s="2">
        <v>18</v>
      </c>
      <c r="G11" s="2"/>
      <c r="H11" s="2">
        <v>280</v>
      </c>
      <c r="I11" s="3">
        <f>Table13[[#This Row],[Cross-Sectional Area, Ac ]]^2*Table13[[#This Row],[Boboin Winding Area WA]]/Table13[[#This Row],[Mean Length per turn (MLT)]]</f>
        <v>5.0613428571428587</v>
      </c>
      <c r="J11" s="3">
        <f>Table13[[#This Row],[Boboin Winding Area WA]]*Table13[[#This Row],[Cross-Sectional Area, Ac ]]^(2*(1-1/2.7))/(Table13[[#This Row],[Mean Length per turn (MLT)]]*Table13[[#This Row],[Magnetic path length, Lm (m)]]^(2/2.7))*0.305</f>
        <v>7.5954344947997174E-2</v>
      </c>
    </row>
  </sheetData>
  <mergeCells count="1">
    <mergeCell ref="A1:J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1774E-5BEF-40DD-A30F-6AB9E48486D7}">
  <dimension ref="A1:J11"/>
  <sheetViews>
    <sheetView zoomScale="130" zoomScaleNormal="130" workbookViewId="0">
      <selection sqref="A1:J1"/>
    </sheetView>
  </sheetViews>
  <sheetFormatPr defaultRowHeight="15" x14ac:dyDescent="0.25"/>
  <cols>
    <col min="1" max="1" width="6.85546875" customWidth="1"/>
    <col min="2" max="2" width="8.5703125" customWidth="1"/>
    <col min="3" max="3" width="11.140625" customWidth="1"/>
    <col min="4" max="4" width="13.42578125" customWidth="1"/>
    <col min="5" max="5" width="12.5703125" customWidth="1"/>
    <col min="6" max="6" width="12.85546875" customWidth="1"/>
    <col min="7" max="7" width="11.5703125" customWidth="1"/>
    <col min="8" max="8" width="10.7109375" customWidth="1"/>
    <col min="9" max="9" width="15.7109375" customWidth="1"/>
    <col min="10" max="10" width="12.28515625" customWidth="1"/>
  </cols>
  <sheetData>
    <row r="1" spans="1:10" ht="21.75" customHeight="1" x14ac:dyDescent="0.3">
      <c r="A1" s="13" t="s">
        <v>12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46.5" customHeight="1" x14ac:dyDescent="0.25">
      <c r="A2" s="1" t="s">
        <v>8</v>
      </c>
      <c r="B2" s="1" t="s">
        <v>1</v>
      </c>
      <c r="C2" s="1" t="s">
        <v>5</v>
      </c>
      <c r="D2" s="1" t="s">
        <v>4</v>
      </c>
      <c r="E2" s="1" t="s">
        <v>6</v>
      </c>
      <c r="F2" s="1" t="s">
        <v>9</v>
      </c>
      <c r="G2" s="1" t="s">
        <v>7</v>
      </c>
      <c r="H2" s="1" t="s">
        <v>10</v>
      </c>
      <c r="I2" s="1" t="s">
        <v>2</v>
      </c>
      <c r="J2" s="1" t="s">
        <v>3</v>
      </c>
    </row>
    <row r="3" spans="1:10" ht="20.100000000000001" customHeight="1" x14ac:dyDescent="0.25">
      <c r="A3" s="2">
        <v>1</v>
      </c>
      <c r="B3" s="2" t="s">
        <v>24</v>
      </c>
      <c r="C3" s="2">
        <v>0.84299999999999997</v>
      </c>
      <c r="D3" s="2">
        <v>0.97499999999999998</v>
      </c>
      <c r="E3" s="2">
        <v>5.3</v>
      </c>
      <c r="F3" s="2">
        <v>7.74</v>
      </c>
      <c r="G3" s="2">
        <v>18.5</v>
      </c>
      <c r="H3" s="2">
        <v>35.5</v>
      </c>
      <c r="I3" s="3">
        <f>Table134[[#This Row],[Cross-Sectional Area, Ac ]]^2*Table134[[#This Row],[Boboin Winding Area WA]]/Table134[[#This Row],[Mean Length per turn (MLT)]]</f>
        <v>0.13073259905660378</v>
      </c>
      <c r="J3" s="3">
        <f>Table134[[#This Row],[Boboin Winding Area WA]]*Table134[[#This Row],[Cross-Sectional Area, Ac ]]^(2*(1-1/2.7))/(Table134[[#This Row],[Mean Length per turn (MLT)]]*Table134[[#This Row],[Magnetic path length, Lm (m)]]^(2/2.7))*0.305</f>
        <v>9.9380146922508506E-3</v>
      </c>
    </row>
    <row r="4" spans="1:10" ht="20.100000000000001" customHeight="1" x14ac:dyDescent="0.25">
      <c r="A4" s="2">
        <v>2</v>
      </c>
      <c r="B4" s="2" t="s">
        <v>25</v>
      </c>
      <c r="C4" s="2">
        <v>1.21</v>
      </c>
      <c r="D4" s="2">
        <v>1.35</v>
      </c>
      <c r="E4" s="2">
        <v>5.3</v>
      </c>
      <c r="F4" s="2">
        <v>8.93</v>
      </c>
      <c r="G4" s="2">
        <v>16.5</v>
      </c>
      <c r="H4" s="2">
        <v>57</v>
      </c>
      <c r="I4" s="3">
        <f>Table134[[#This Row],[Cross-Sectional Area, Ac ]]^2*Table134[[#This Row],[Boboin Winding Area WA]]/Table134[[#This Row],[Mean Length per turn (MLT)]]</f>
        <v>0.37293113207547174</v>
      </c>
      <c r="J4" s="3">
        <f>Table134[[#This Row],[Boboin Winding Area WA]]*Table134[[#This Row],[Cross-Sectional Area, Ac ]]^(2*(1-1/2.7))/(Table134[[#This Row],[Mean Length per turn (MLT)]]*Table134[[#This Row],[Magnetic path length, Lm (m)]]^(2/2.7))*0.305</f>
        <v>1.9510642368849938E-2</v>
      </c>
    </row>
    <row r="5" spans="1:10" ht="20.100000000000001" customHeight="1" x14ac:dyDescent="0.25">
      <c r="A5" s="2">
        <v>3</v>
      </c>
      <c r="B5" s="2" t="s">
        <v>26</v>
      </c>
      <c r="C5" s="2">
        <v>1.8</v>
      </c>
      <c r="D5" s="2">
        <v>2.12</v>
      </c>
      <c r="E5" s="2">
        <v>7.5</v>
      </c>
      <c r="F5" s="2">
        <v>10.5</v>
      </c>
      <c r="G5" s="2">
        <v>11</v>
      </c>
      <c r="H5" s="2">
        <v>111</v>
      </c>
      <c r="I5" s="3">
        <f>Table134[[#This Row],[Cross-Sectional Area, Ac ]]^2*Table134[[#This Row],[Boboin Winding Area WA]]/Table134[[#This Row],[Mean Length per turn (MLT)]]</f>
        <v>0.9158400000000001</v>
      </c>
      <c r="J5" s="3">
        <f>Table134[[#This Row],[Boboin Winding Area WA]]*Table134[[#This Row],[Cross-Sectional Area, Ac ]]^(2*(1-1/2.7))/(Table134[[#This Row],[Mean Length per turn (MLT)]]*Table134[[#This Row],[Magnetic path length, Lm (m)]]^(2/2.7))*0.305</f>
        <v>3.1665925431921149E-2</v>
      </c>
    </row>
    <row r="6" spans="1:10" ht="20.100000000000001" customHeight="1" x14ac:dyDescent="0.25">
      <c r="A6" s="2">
        <v>4</v>
      </c>
      <c r="B6" s="2" t="s">
        <v>27</v>
      </c>
      <c r="C6" s="2">
        <v>2.79</v>
      </c>
      <c r="D6" s="2">
        <v>4.71</v>
      </c>
      <c r="E6" s="2">
        <v>12.9</v>
      </c>
      <c r="F6" s="2">
        <v>14.4</v>
      </c>
      <c r="G6" s="2">
        <v>7.5</v>
      </c>
      <c r="H6" s="2">
        <v>256</v>
      </c>
      <c r="I6" s="3">
        <f>Table134[[#This Row],[Cross-Sectional Area, Ac ]]^2*Table134[[#This Row],[Boboin Winding Area WA]]/Table134[[#This Row],[Mean Length per turn (MLT)]]</f>
        <v>2.8421016279069766</v>
      </c>
      <c r="J6" s="3">
        <f>Table134[[#This Row],[Boboin Winding Area WA]]*Table134[[#This Row],[Cross-Sectional Area, Ac ]]^(2*(1-1/2.7))/(Table134[[#This Row],[Mean Length per turn (MLT)]]*Table134[[#This Row],[Magnetic path length, Lm (m)]]^(2/2.7))*0.305</f>
        <v>5.6210307959931496E-2</v>
      </c>
    </row>
    <row r="11" spans="1:10" x14ac:dyDescent="0.25">
      <c r="C11" s="4"/>
      <c r="D11" s="4"/>
      <c r="E11" s="4"/>
      <c r="F11" s="4"/>
    </row>
  </sheetData>
  <mergeCells count="1">
    <mergeCell ref="A1:J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7A994-211B-4F60-A577-E607ACC533DB}">
  <dimension ref="A1:J7"/>
  <sheetViews>
    <sheetView zoomScale="130" zoomScaleNormal="130" workbookViewId="0">
      <selection sqref="A1:J1"/>
    </sheetView>
  </sheetViews>
  <sheetFormatPr defaultRowHeight="15" x14ac:dyDescent="0.25"/>
  <cols>
    <col min="1" max="1" width="6.85546875" customWidth="1"/>
    <col min="2" max="2" width="8.5703125" customWidth="1"/>
    <col min="3" max="3" width="11.140625" customWidth="1"/>
    <col min="4" max="4" width="13.42578125" customWidth="1"/>
    <col min="5" max="5" width="12.5703125" customWidth="1"/>
    <col min="6" max="6" width="12.85546875" customWidth="1"/>
    <col min="7" max="7" width="11.5703125" customWidth="1"/>
    <col min="8" max="8" width="10.7109375" customWidth="1"/>
    <col min="9" max="9" width="15.7109375" customWidth="1"/>
    <col min="10" max="10" width="12.28515625" customWidth="1"/>
  </cols>
  <sheetData>
    <row r="1" spans="1:10" ht="21.75" customHeight="1" x14ac:dyDescent="0.3">
      <c r="A1" s="13" t="s">
        <v>13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46.5" customHeight="1" x14ac:dyDescent="0.25">
      <c r="A2" s="1" t="s">
        <v>8</v>
      </c>
      <c r="B2" s="1" t="s">
        <v>1</v>
      </c>
      <c r="C2" s="1" t="s">
        <v>5</v>
      </c>
      <c r="D2" s="1" t="s">
        <v>4</v>
      </c>
      <c r="E2" s="1" t="s">
        <v>6</v>
      </c>
      <c r="F2" s="1" t="s">
        <v>9</v>
      </c>
      <c r="G2" s="1" t="s">
        <v>7</v>
      </c>
      <c r="H2" s="1" t="s">
        <v>10</v>
      </c>
      <c r="I2" s="1" t="s">
        <v>2</v>
      </c>
      <c r="J2" s="1" t="s">
        <v>3</v>
      </c>
    </row>
    <row r="3" spans="1:10" ht="20.100000000000001" customHeight="1" x14ac:dyDescent="0.25">
      <c r="A3" s="2">
        <v>1</v>
      </c>
      <c r="B3" s="2" t="s">
        <v>28</v>
      </c>
      <c r="C3" s="2">
        <v>0.76</v>
      </c>
      <c r="D3" s="2">
        <v>0.90300000000000002</v>
      </c>
      <c r="E3" s="2">
        <v>5.33</v>
      </c>
      <c r="F3" s="2">
        <v>7.2</v>
      </c>
      <c r="G3" s="2"/>
      <c r="H3" s="2">
        <v>30</v>
      </c>
      <c r="I3" s="3">
        <f>Table1345[[#This Row],[Cross-Sectional Area, Ac ]]^2*Table1345[[#This Row],[Boboin Winding Area WA]]/Table1345[[#This Row],[Mean Length per turn (MLT)]]</f>
        <v>9.7856060037523465E-2</v>
      </c>
      <c r="J3" s="3">
        <f>Table1345[[#This Row],[Boboin Winding Area WA]]*Table1345[[#This Row],[Cross-Sectional Area, Ac ]]^(2*(1-1/2.7))/(Table1345[[#This Row],[Mean Length per turn (MLT)]]*Table1345[[#This Row],[Magnetic path length, Lm (m)]]^(2/2.7))*0.305</f>
        <v>8.4744726940092722E-3</v>
      </c>
    </row>
    <row r="4" spans="1:10" ht="20.100000000000001" customHeight="1" x14ac:dyDescent="0.25">
      <c r="A4" s="2">
        <v>2</v>
      </c>
      <c r="B4" s="2" t="s">
        <v>29</v>
      </c>
      <c r="C4" s="2">
        <v>0.97</v>
      </c>
      <c r="D4" s="2">
        <v>1.23</v>
      </c>
      <c r="E4" s="2">
        <v>6</v>
      </c>
      <c r="F4" s="2">
        <v>7.86</v>
      </c>
      <c r="G4" s="2">
        <v>19</v>
      </c>
      <c r="H4" s="2">
        <v>40</v>
      </c>
      <c r="I4" s="3">
        <f>Table1345[[#This Row],[Cross-Sectional Area, Ac ]]^2*Table1345[[#This Row],[Boboin Winding Area WA]]/Table1345[[#This Row],[Mean Length per turn (MLT)]]</f>
        <v>0.19288449999999999</v>
      </c>
      <c r="J4" s="3">
        <f>Table1345[[#This Row],[Boboin Winding Area WA]]*Table1345[[#This Row],[Cross-Sectional Area, Ac ]]^(2*(1-1/2.7))/(Table1345[[#This Row],[Mean Length per turn (MLT)]]*Table1345[[#This Row],[Magnetic path length, Lm (m)]]^(2/2.7))*0.305</f>
        <v>1.3065316185079853E-2</v>
      </c>
    </row>
    <row r="5" spans="1:10" ht="20.100000000000001" customHeight="1" x14ac:dyDescent="0.25">
      <c r="A5" s="2">
        <v>3</v>
      </c>
      <c r="B5" s="2" t="s">
        <v>30</v>
      </c>
      <c r="C5" s="2">
        <v>1.25</v>
      </c>
      <c r="D5" s="2">
        <v>1.74</v>
      </c>
      <c r="E5" s="2">
        <v>5.86</v>
      </c>
      <c r="F5" s="2">
        <v>9.2100000000000009</v>
      </c>
      <c r="G5" s="2">
        <v>15</v>
      </c>
      <c r="H5" s="2">
        <v>60</v>
      </c>
      <c r="I5" s="3">
        <f>Table1345[[#This Row],[Cross-Sectional Area, Ac ]]^2*Table1345[[#This Row],[Boboin Winding Area WA]]/Table1345[[#This Row],[Mean Length per turn (MLT)]]</f>
        <v>0.46395051194539244</v>
      </c>
      <c r="J5" s="3">
        <f>Table1345[[#This Row],[Boboin Winding Area WA]]*Table1345[[#This Row],[Cross-Sectional Area, Ac ]]^(2*(1-1/2.7))/(Table1345[[#This Row],[Mean Length per turn (MLT)]]*Table1345[[#This Row],[Magnetic path length, Lm (m)]]^(2/2.7))*0.305</f>
        <v>2.3159005723876584E-2</v>
      </c>
    </row>
    <row r="6" spans="1:10" ht="20.100000000000001" customHeight="1" x14ac:dyDescent="0.25">
      <c r="A6" s="2">
        <v>4</v>
      </c>
      <c r="B6" s="2" t="s">
        <v>31</v>
      </c>
      <c r="C6" s="2">
        <v>1.74</v>
      </c>
      <c r="D6" s="2">
        <v>2.13</v>
      </c>
      <c r="E6" s="2">
        <v>7.62</v>
      </c>
      <c r="F6" s="2">
        <v>10.3</v>
      </c>
      <c r="G6" s="2">
        <v>12</v>
      </c>
      <c r="H6" s="2">
        <v>94</v>
      </c>
      <c r="I6" s="3">
        <f>Table1345[[#This Row],[Cross-Sectional Area, Ac ]]^2*Table1345[[#This Row],[Boboin Winding Area WA]]/Table1345[[#This Row],[Mean Length per turn (MLT)]]</f>
        <v>0.84629763779527556</v>
      </c>
      <c r="J6" s="3">
        <f>Table1345[[#This Row],[Boboin Winding Area WA]]*Table1345[[#This Row],[Cross-Sectional Area, Ac ]]^(2*(1-1/2.7))/(Table1345[[#This Row],[Mean Length per turn (MLT)]]*Table1345[[#This Row],[Magnetic path length, Lm (m)]]^(2/2.7))*0.305</f>
        <v>3.0436067849265711E-2</v>
      </c>
    </row>
    <row r="7" spans="1:10" ht="20.100000000000001" customHeight="1" x14ac:dyDescent="0.25">
      <c r="A7" s="2">
        <v>5</v>
      </c>
      <c r="B7" s="2" t="s">
        <v>32</v>
      </c>
      <c r="C7" s="2">
        <v>2.11</v>
      </c>
      <c r="D7" s="2">
        <v>2.71</v>
      </c>
      <c r="E7" s="2">
        <v>8.51</v>
      </c>
      <c r="F7" s="2">
        <v>11.4</v>
      </c>
      <c r="G7" s="2">
        <v>11</v>
      </c>
      <c r="H7" s="2">
        <v>124</v>
      </c>
      <c r="I7" s="3">
        <f>Table1345[[#This Row],[Cross-Sectional Area, Ac ]]^2*Table1345[[#This Row],[Boboin Winding Area WA]]/Table1345[[#This Row],[Mean Length per turn (MLT)]]</f>
        <v>1.4177662749706226</v>
      </c>
      <c r="J7" s="3">
        <f>Table1345[[#This Row],[Boboin Winding Area WA]]*Table1345[[#This Row],[Cross-Sectional Area, Ac ]]^(2*(1-1/2.7))/(Table1345[[#This Row],[Mean Length per turn (MLT)]]*Table1345[[#This Row],[Magnetic path length, Lm (m)]]^(2/2.7))*0.305</f>
        <v>4.1001785765396315E-2</v>
      </c>
    </row>
  </sheetData>
  <mergeCells count="1">
    <mergeCell ref="A1:J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C1B31-7302-405C-9FA9-D5BBD8D8234D}">
  <dimension ref="A1:K17"/>
  <sheetViews>
    <sheetView zoomScale="130" zoomScaleNormal="130" workbookViewId="0">
      <selection sqref="A1:J1"/>
    </sheetView>
  </sheetViews>
  <sheetFormatPr defaultRowHeight="15" x14ac:dyDescent="0.25"/>
  <cols>
    <col min="1" max="1" width="6.85546875" customWidth="1"/>
    <col min="2" max="2" width="9.7109375" customWidth="1"/>
    <col min="3" max="3" width="11.140625" customWidth="1"/>
    <col min="4" max="4" width="13.42578125" customWidth="1"/>
    <col min="5" max="5" width="12.5703125" customWidth="1"/>
    <col min="6" max="6" width="12.85546875" customWidth="1"/>
    <col min="7" max="7" width="12" customWidth="1"/>
    <col min="8" max="8" width="10.7109375" customWidth="1"/>
    <col min="9" max="9" width="15.7109375" customWidth="1"/>
    <col min="10" max="10" width="12.28515625" customWidth="1"/>
  </cols>
  <sheetData>
    <row r="1" spans="1:10" ht="18" customHeight="1" x14ac:dyDescent="0.3">
      <c r="A1" s="13" t="s">
        <v>14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46.5" customHeight="1" x14ac:dyDescent="0.25">
      <c r="A2" s="1" t="s">
        <v>8</v>
      </c>
      <c r="B2" s="1" t="s">
        <v>1</v>
      </c>
      <c r="C2" s="1" t="s">
        <v>5</v>
      </c>
      <c r="D2" s="1" t="s">
        <v>4</v>
      </c>
      <c r="E2" s="1" t="s">
        <v>6</v>
      </c>
      <c r="F2" s="1" t="s">
        <v>9</v>
      </c>
      <c r="G2" s="1" t="s">
        <v>7</v>
      </c>
      <c r="H2" s="1" t="s">
        <v>10</v>
      </c>
      <c r="I2" s="1" t="s">
        <v>2</v>
      </c>
      <c r="J2" s="1" t="s">
        <v>3</v>
      </c>
    </row>
    <row r="3" spans="1:10" ht="20.100000000000001" customHeight="1" x14ac:dyDescent="0.25">
      <c r="A3" s="2">
        <v>1</v>
      </c>
      <c r="B3" s="2" t="s">
        <v>33</v>
      </c>
      <c r="C3" s="2">
        <v>0.62</v>
      </c>
      <c r="D3" s="2">
        <v>0.25600000000000001</v>
      </c>
      <c r="E3" s="2">
        <v>4.4000000000000004</v>
      </c>
      <c r="F3" s="2">
        <v>3.74</v>
      </c>
      <c r="G3" s="2"/>
      <c r="H3" s="2">
        <v>13</v>
      </c>
      <c r="I3" s="3">
        <f>Table13456[[#This Row],[Cross-Sectional Area, Ac ]]^2*Table13456[[#This Row],[Boboin Winding Area WA]]/Table13456[[#This Row],[Mean Length per turn (MLT)]]</f>
        <v>2.2365090909090907E-2</v>
      </c>
      <c r="J3" s="3">
        <f>Table13456[[#This Row],[Boboin Winding Area WA]]*Table13456[[#This Row],[Cross-Sectional Area, Ac ]]^(2*(1-1/2.7))/(Table13456[[#This Row],[Mean Length per turn (MLT)]]*Table13456[[#This Row],[Magnetic path length, Lm (m)]]^(2/2.7))*0.305</f>
        <v>3.658517240119355E-3</v>
      </c>
    </row>
    <row r="4" spans="1:10" ht="20.100000000000001" customHeight="1" x14ac:dyDescent="0.25">
      <c r="A4" s="2">
        <v>2</v>
      </c>
      <c r="B4" s="2" t="s">
        <v>34</v>
      </c>
      <c r="C4" s="2">
        <v>0.62</v>
      </c>
      <c r="D4" s="2">
        <v>0.38400000000000001</v>
      </c>
      <c r="E4" s="2">
        <v>4.4000000000000004</v>
      </c>
      <c r="F4" s="2">
        <v>4.54</v>
      </c>
      <c r="G4" s="2"/>
      <c r="H4" s="2">
        <v>15</v>
      </c>
      <c r="I4" s="3">
        <f>Table13456[[#This Row],[Cross-Sectional Area, Ac ]]^2*Table13456[[#This Row],[Boboin Winding Area WA]]/Table13456[[#This Row],[Mean Length per turn (MLT)]]</f>
        <v>3.3547636363636363E-2</v>
      </c>
      <c r="J4" s="3">
        <f>Table13456[[#This Row],[Boboin Winding Area WA]]*Table13456[[#This Row],[Cross-Sectional Area, Ac ]]^(2*(1-1/2.7))/(Table13456[[#This Row],[Mean Length per turn (MLT)]]*Table13456[[#This Row],[Magnetic path length, Lm (m)]]^(2/2.7))*0.305</f>
        <v>4.7537644744233424E-3</v>
      </c>
    </row>
    <row r="5" spans="1:10" ht="20.100000000000001" customHeight="1" x14ac:dyDescent="0.25">
      <c r="A5" s="2">
        <v>3</v>
      </c>
      <c r="B5" s="2" t="s">
        <v>35</v>
      </c>
      <c r="C5" s="2">
        <v>1.19</v>
      </c>
      <c r="D5" s="2">
        <v>0.33300000000000002</v>
      </c>
      <c r="E5" s="2">
        <v>5.62</v>
      </c>
      <c r="F5" s="2">
        <v>4.63</v>
      </c>
      <c r="G5" s="2"/>
      <c r="H5" s="2">
        <v>31</v>
      </c>
      <c r="I5" s="3">
        <f>Table13456[[#This Row],[Cross-Sectional Area, Ac ]]^2*Table13456[[#This Row],[Boboin Winding Area WA]]/Table13456[[#This Row],[Mean Length per turn (MLT)]]</f>
        <v>8.3907704626334526E-2</v>
      </c>
      <c r="J5" s="3">
        <f>Table13456[[#This Row],[Boboin Winding Area WA]]*Table13456[[#This Row],[Cross-Sectional Area, Ac ]]^(2*(1-1/2.7))/(Table13456[[#This Row],[Mean Length per turn (MLT)]]*Table13456[[#This Row],[Magnetic path length, Lm (m)]]^(2/2.7))*0.305</f>
        <v>7.2296622982097845E-3</v>
      </c>
    </row>
    <row r="6" spans="1:10" ht="20.100000000000001" customHeight="1" x14ac:dyDescent="0.25">
      <c r="A6" s="2">
        <v>4</v>
      </c>
      <c r="B6" s="2" t="s">
        <v>36</v>
      </c>
      <c r="C6" s="2">
        <v>1.18</v>
      </c>
      <c r="D6" s="2">
        <v>0.503</v>
      </c>
      <c r="E6" s="2">
        <v>5.62</v>
      </c>
      <c r="F6" s="2">
        <v>5.55</v>
      </c>
      <c r="G6" s="2"/>
      <c r="H6" s="2">
        <v>36</v>
      </c>
      <c r="I6" s="3">
        <f>Table13456[[#This Row],[Cross-Sectional Area, Ac ]]^2*Table13456[[#This Row],[Boboin Winding Area WA]]/Table13456[[#This Row],[Mean Length per turn (MLT)]]</f>
        <v>0.12462227758007116</v>
      </c>
      <c r="J6" s="3">
        <f>Table13456[[#This Row],[Boboin Winding Area WA]]*Table13456[[#This Row],[Cross-Sectional Area, Ac ]]^(2*(1-1/2.7))/(Table13456[[#This Row],[Mean Length per turn (MLT)]]*Table13456[[#This Row],[Magnetic path length, Lm (m)]]^(2/2.7))*0.305</f>
        <v>9.4475991074800657E-3</v>
      </c>
    </row>
    <row r="7" spans="1:10" ht="20.100000000000001" customHeight="1" x14ac:dyDescent="0.25">
      <c r="A7" s="2">
        <v>5</v>
      </c>
      <c r="B7" s="2" t="s">
        <v>37</v>
      </c>
      <c r="C7" s="2">
        <v>1.7</v>
      </c>
      <c r="D7" s="2">
        <v>0.47099999999999997</v>
      </c>
      <c r="E7" s="2">
        <v>6.71</v>
      </c>
      <c r="F7" s="2">
        <v>5.55</v>
      </c>
      <c r="G7" s="2"/>
      <c r="H7" s="2">
        <v>42</v>
      </c>
      <c r="I7" s="3">
        <f>Table13456[[#This Row],[Cross-Sectional Area, Ac ]]^2*Table13456[[#This Row],[Boboin Winding Area WA]]/Table13456[[#This Row],[Mean Length per turn (MLT)]]</f>
        <v>0.20285991058122202</v>
      </c>
      <c r="J7" s="3">
        <f>Table13456[[#This Row],[Boboin Winding Area WA]]*Table13456[[#This Row],[Cross-Sectional Area, Ac ]]^(2*(1-1/2.7))/(Table13456[[#This Row],[Mean Length per turn (MLT)]]*Table13456[[#This Row],[Magnetic path length, Lm (m)]]^(2/2.7))*0.305</f>
        <v>1.1734511872197657E-2</v>
      </c>
    </row>
    <row r="8" spans="1:10" ht="20.100000000000001" customHeight="1" x14ac:dyDescent="0.25">
      <c r="A8" s="2">
        <v>6</v>
      </c>
      <c r="B8" s="2" t="s">
        <v>38</v>
      </c>
      <c r="C8" s="2">
        <v>1.61</v>
      </c>
      <c r="D8" s="2">
        <v>0.995</v>
      </c>
      <c r="E8" s="2">
        <v>6.71</v>
      </c>
      <c r="F8" s="2">
        <v>7.46</v>
      </c>
      <c r="G8" s="2"/>
      <c r="H8" s="2">
        <v>55</v>
      </c>
      <c r="I8" s="3">
        <f>Table13456[[#This Row],[Cross-Sectional Area, Ac ]]^2*Table13456[[#This Row],[Boboin Winding Area WA]]/Table13456[[#This Row],[Mean Length per turn (MLT)]]</f>
        <v>0.38437250372578241</v>
      </c>
      <c r="J8" s="3">
        <f>Table13456[[#This Row],[Boboin Winding Area WA]]*Table13456[[#This Row],[Cross-Sectional Area, Ac ]]^(2*(1-1/2.7))/(Table13456[[#This Row],[Mean Length per turn (MLT)]]*Table13456[[#This Row],[Magnetic path length, Lm (m)]]^(2/2.7))*0.305</f>
        <v>1.8594075662074858E-2</v>
      </c>
    </row>
    <row r="9" spans="1:10" ht="20.100000000000001" customHeight="1" x14ac:dyDescent="0.25">
      <c r="A9" s="2">
        <v>7</v>
      </c>
      <c r="B9" s="2" t="s">
        <v>39</v>
      </c>
      <c r="C9" s="2">
        <v>1.96</v>
      </c>
      <c r="D9" s="2">
        <v>1.61</v>
      </c>
      <c r="E9" s="2">
        <v>7.52</v>
      </c>
      <c r="F9" s="2">
        <v>8.7899999999999991</v>
      </c>
      <c r="G9" s="2"/>
      <c r="H9" s="2">
        <v>73</v>
      </c>
      <c r="I9" s="3">
        <f>Table13456[[#This Row],[Cross-Sectional Area, Ac ]]^2*Table13456[[#This Row],[Boboin Winding Area WA]]/Table13456[[#This Row],[Mean Length per turn (MLT)]]</f>
        <v>0.82247021276595744</v>
      </c>
      <c r="J9" s="3">
        <f>Table13456[[#This Row],[Boboin Winding Area WA]]*Table13456[[#This Row],[Cross-Sectional Area, Ac ]]^(2*(1-1/2.7))/(Table13456[[#This Row],[Mean Length per turn (MLT)]]*Table13456[[#This Row],[Magnetic path length, Lm (m)]]^(2/2.7))*0.305</f>
        <v>3.0456712247234844E-2</v>
      </c>
    </row>
    <row r="10" spans="1:10" ht="20.100000000000001" customHeight="1" x14ac:dyDescent="0.25">
      <c r="A10" s="2">
        <v>8</v>
      </c>
      <c r="B10" s="2" t="s">
        <v>40</v>
      </c>
      <c r="C10" s="2">
        <v>2.0099999999999998</v>
      </c>
      <c r="D10" s="2">
        <v>2.5</v>
      </c>
      <c r="E10" s="2">
        <v>8.39</v>
      </c>
      <c r="F10" s="2">
        <v>10.199999999999999</v>
      </c>
      <c r="G10" s="2"/>
      <c r="H10" s="2">
        <v>95</v>
      </c>
      <c r="I10" s="3">
        <f>Table13456[[#This Row],[Cross-Sectional Area, Ac ]]^2*Table13456[[#This Row],[Boboin Winding Area WA]]/Table13456[[#This Row],[Mean Length per turn (MLT)]]</f>
        <v>1.2038438617401666</v>
      </c>
      <c r="J10" s="3">
        <f>Table13456[[#This Row],[Boboin Winding Area WA]]*Table13456[[#This Row],[Cross-Sectional Area, Ac ]]^(2*(1-1/2.7))/(Table13456[[#This Row],[Mean Length per turn (MLT)]]*Table13456[[#This Row],[Magnetic path length, Lm (m)]]^(2/2.7))*0.305</f>
        <v>3.9189443057396856E-2</v>
      </c>
    </row>
    <row r="17" spans="4:11" x14ac:dyDescent="0.25">
      <c r="D17" s="4"/>
      <c r="E17" s="4"/>
      <c r="F17" s="4"/>
      <c r="G17" s="4"/>
      <c r="H17" s="4"/>
      <c r="I17" s="4"/>
      <c r="J17" s="4"/>
      <c r="K17" s="4"/>
    </row>
  </sheetData>
  <mergeCells count="1">
    <mergeCell ref="A1:J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BD78F-564B-4036-8F2D-2F913F1B0682}">
  <dimension ref="A1:G46"/>
  <sheetViews>
    <sheetView tabSelected="1" topLeftCell="A18" workbookViewId="0">
      <selection activeCell="A27" sqref="A27"/>
    </sheetView>
  </sheetViews>
  <sheetFormatPr defaultRowHeight="15" x14ac:dyDescent="0.25"/>
  <cols>
    <col min="1" max="1" width="11.7109375" customWidth="1"/>
    <col min="2" max="2" width="12.28515625" customWidth="1"/>
    <col min="3" max="3" width="15.42578125" customWidth="1"/>
    <col min="4" max="4" width="13.85546875" customWidth="1"/>
    <col min="5" max="5" width="11.7109375" customWidth="1"/>
  </cols>
  <sheetData>
    <row r="1" spans="1:7" ht="22.5" customHeight="1" x14ac:dyDescent="0.3">
      <c r="A1" s="14" t="s">
        <v>46</v>
      </c>
      <c r="B1" s="14"/>
      <c r="C1" s="14"/>
      <c r="D1" s="14"/>
      <c r="E1" s="14"/>
      <c r="F1" s="6"/>
    </row>
    <row r="2" spans="1:7" ht="39.75" customHeight="1" x14ac:dyDescent="0.25">
      <c r="A2" s="7" t="s">
        <v>41</v>
      </c>
      <c r="B2" s="7" t="s">
        <v>43</v>
      </c>
      <c r="C2" s="7" t="s">
        <v>42</v>
      </c>
      <c r="D2" s="7" t="s">
        <v>44</v>
      </c>
      <c r="E2" s="7" t="s">
        <v>45</v>
      </c>
    </row>
    <row r="3" spans="1:7" ht="20.100000000000001" customHeight="1" x14ac:dyDescent="0.25">
      <c r="A3" s="8" t="s">
        <v>47</v>
      </c>
      <c r="B3" s="10">
        <v>1.1683999999999999</v>
      </c>
      <c r="C3" s="12">
        <v>1072.193025770305</v>
      </c>
      <c r="D3" s="12">
        <v>1.6076115485564304</v>
      </c>
      <c r="E3" s="11">
        <v>302</v>
      </c>
      <c r="G3">
        <f>Table7[[#This Row],[Bare Area    (10-3)cm2]]*10^3</f>
        <v>1072193.025770305</v>
      </c>
    </row>
    <row r="4" spans="1:7" ht="20.100000000000001" customHeight="1" x14ac:dyDescent="0.25">
      <c r="A4" s="8" t="s">
        <v>48</v>
      </c>
      <c r="B4" s="10">
        <v>1.040384</v>
      </c>
      <c r="C4" s="12">
        <v>850.11408256342031</v>
      </c>
      <c r="D4" s="12">
        <v>2.0275590551181102</v>
      </c>
      <c r="E4" s="11">
        <v>239</v>
      </c>
    </row>
    <row r="5" spans="1:7" ht="20.100000000000001" customHeight="1" x14ac:dyDescent="0.25">
      <c r="A5" s="8" t="s">
        <v>49</v>
      </c>
      <c r="B5" s="10">
        <v>0.92659199999999997</v>
      </c>
      <c r="C5" s="12">
        <v>674.3214487911506</v>
      </c>
      <c r="D5" s="12">
        <v>2.5557742782152229</v>
      </c>
      <c r="E5" s="11">
        <v>190</v>
      </c>
    </row>
    <row r="6" spans="1:7" ht="20.100000000000001" customHeight="1" x14ac:dyDescent="0.25">
      <c r="A6" s="8" t="s">
        <v>50</v>
      </c>
      <c r="B6" s="10">
        <v>0.82524599999999992</v>
      </c>
      <c r="C6" s="12">
        <v>534.88046560606642</v>
      </c>
      <c r="D6" s="12">
        <v>3.2250656167979002</v>
      </c>
      <c r="E6" s="11">
        <v>150</v>
      </c>
    </row>
    <row r="7" spans="1:7" ht="20.100000000000001" customHeight="1" x14ac:dyDescent="0.25">
      <c r="A7" s="9" t="s">
        <v>51</v>
      </c>
      <c r="B7" s="10">
        <v>0.73482200000000009</v>
      </c>
      <c r="C7" s="12">
        <v>424.08624042250744</v>
      </c>
      <c r="D7" s="12">
        <v>4.0649606299212593</v>
      </c>
      <c r="E7" s="11">
        <v>119</v>
      </c>
    </row>
    <row r="8" spans="1:7" ht="20.100000000000001" customHeight="1" x14ac:dyDescent="0.25">
      <c r="A8" s="9" t="s">
        <v>52</v>
      </c>
      <c r="B8" s="10">
        <v>0.654304</v>
      </c>
      <c r="C8" s="12">
        <v>336.23973288156765</v>
      </c>
      <c r="D8" s="12">
        <v>5.1279527559055111</v>
      </c>
      <c r="E8" s="11">
        <v>94</v>
      </c>
    </row>
    <row r="9" spans="1:7" ht="20.100000000000001" customHeight="1" x14ac:dyDescent="0.25">
      <c r="A9" s="9" t="s">
        <v>53</v>
      </c>
      <c r="B9" s="10">
        <v>0.58267599999999997</v>
      </c>
      <c r="C9" s="12">
        <v>266.65156794719189</v>
      </c>
      <c r="D9" s="12">
        <v>6.4632545931758525</v>
      </c>
      <c r="E9" s="11">
        <v>75</v>
      </c>
    </row>
    <row r="10" spans="1:7" ht="20.100000000000001" customHeight="1" x14ac:dyDescent="0.25">
      <c r="A10" s="9" t="s">
        <v>54</v>
      </c>
      <c r="B10" s="10">
        <v>0.51892199999999999</v>
      </c>
      <c r="C10" s="12">
        <v>211.49205049236116</v>
      </c>
      <c r="D10" s="12">
        <v>8.1528871391076123</v>
      </c>
      <c r="E10" s="11">
        <v>60</v>
      </c>
    </row>
    <row r="11" spans="1:7" ht="20.100000000000001" customHeight="1" x14ac:dyDescent="0.25">
      <c r="A11" s="9" t="s">
        <v>55</v>
      </c>
      <c r="B11" s="10">
        <v>0.46202599999999999</v>
      </c>
      <c r="C11" s="12">
        <v>167.65739452461156</v>
      </c>
      <c r="D11" s="12">
        <v>10.278871391076116</v>
      </c>
      <c r="E11" s="11">
        <v>47</v>
      </c>
    </row>
    <row r="12" spans="1:7" ht="20.100000000000001" customHeight="1" x14ac:dyDescent="0.25">
      <c r="A12" s="9" t="s">
        <v>56</v>
      </c>
      <c r="B12" s="10">
        <v>0.41147999999999996</v>
      </c>
      <c r="C12" s="12">
        <v>132.98031081434726</v>
      </c>
      <c r="D12" s="12">
        <v>12.962598425196852</v>
      </c>
      <c r="E12" s="11">
        <v>37</v>
      </c>
    </row>
    <row r="13" spans="1:7" ht="20.100000000000001" customHeight="1" x14ac:dyDescent="0.25">
      <c r="A13" s="9" t="s">
        <v>57</v>
      </c>
      <c r="B13" s="10">
        <v>0.36652200000000001</v>
      </c>
      <c r="C13" s="12">
        <v>105.50911416432857</v>
      </c>
      <c r="D13" s="12">
        <v>16.34514435695538</v>
      </c>
      <c r="E13" s="11">
        <v>30</v>
      </c>
    </row>
    <row r="14" spans="1:7" ht="20.100000000000001" customHeight="1" x14ac:dyDescent="0.25">
      <c r="A14" s="9" t="s">
        <v>58</v>
      </c>
      <c r="B14" s="10">
        <v>0.32639000000000001</v>
      </c>
      <c r="C14" s="12">
        <v>83.66880571727657</v>
      </c>
      <c r="D14" s="12">
        <v>20.610236220472437</v>
      </c>
      <c r="E14" s="11">
        <v>24</v>
      </c>
    </row>
    <row r="15" spans="1:7" ht="20.100000000000001" customHeight="1" x14ac:dyDescent="0.25">
      <c r="A15" s="9" t="s">
        <v>59</v>
      </c>
      <c r="B15" s="10">
        <v>0.290576</v>
      </c>
      <c r="C15" s="12">
        <v>66.314631936414273</v>
      </c>
      <c r="D15" s="12">
        <v>25.987532808398949</v>
      </c>
      <c r="E15" s="11">
        <v>19</v>
      </c>
    </row>
    <row r="16" spans="1:7" ht="20.100000000000001" customHeight="1" x14ac:dyDescent="0.25">
      <c r="A16" s="9" t="s">
        <v>60</v>
      </c>
      <c r="B16" s="10">
        <v>0.258826</v>
      </c>
      <c r="C16" s="12">
        <v>52.614528470315683</v>
      </c>
      <c r="D16" s="12">
        <v>32.772309711286091</v>
      </c>
      <c r="E16" s="11">
        <v>15</v>
      </c>
    </row>
    <row r="17" spans="1:5" ht="20.100000000000001" customHeight="1" x14ac:dyDescent="0.25">
      <c r="A17" s="9" t="s">
        <v>61</v>
      </c>
      <c r="B17" s="10">
        <v>0.23037800000000003</v>
      </c>
      <c r="C17" s="12">
        <v>41.684240097207756</v>
      </c>
      <c r="D17" s="12">
        <v>41.338582677165356</v>
      </c>
      <c r="E17" s="11">
        <v>12</v>
      </c>
    </row>
    <row r="18" spans="1:5" ht="20.100000000000001" customHeight="1" x14ac:dyDescent="0.25">
      <c r="A18" s="9" t="s">
        <v>62</v>
      </c>
      <c r="B18" s="10">
        <v>0.205232</v>
      </c>
      <c r="C18" s="12">
        <v>33.081107163350872</v>
      </c>
      <c r="D18" s="12">
        <v>52.099737532808398</v>
      </c>
      <c r="E18" s="11">
        <v>9.3000000000000007</v>
      </c>
    </row>
    <row r="19" spans="1:5" ht="20.100000000000001" customHeight="1" x14ac:dyDescent="0.25">
      <c r="A19" s="9" t="s">
        <v>63</v>
      </c>
      <c r="B19" s="10">
        <v>0.18287999999999999</v>
      </c>
      <c r="C19" s="12">
        <v>26.26771571641428</v>
      </c>
      <c r="D19" s="12">
        <v>65.715223097112855</v>
      </c>
      <c r="E19" s="11">
        <v>7.4</v>
      </c>
    </row>
    <row r="20" spans="1:5" ht="20.100000000000001" customHeight="1" x14ac:dyDescent="0.25">
      <c r="A20" s="9" t="s">
        <v>64</v>
      </c>
      <c r="B20" s="10">
        <v>0.16281399999999999</v>
      </c>
      <c r="C20" s="12">
        <v>20.81964757190589</v>
      </c>
      <c r="D20" s="12">
        <v>82.841207349081358</v>
      </c>
      <c r="E20" s="11">
        <v>5.9</v>
      </c>
    </row>
    <row r="21" spans="1:5" ht="20.100000000000001" customHeight="1" x14ac:dyDescent="0.25">
      <c r="A21" s="9" t="s">
        <v>65</v>
      </c>
      <c r="B21" s="10">
        <v>0.145034</v>
      </c>
      <c r="C21" s="12">
        <v>16.520741319242724</v>
      </c>
      <c r="D21" s="12">
        <v>104.46194225721784</v>
      </c>
      <c r="E21" s="11">
        <v>4.7</v>
      </c>
    </row>
    <row r="22" spans="1:5" ht="20.100000000000001" customHeight="1" x14ac:dyDescent="0.25">
      <c r="A22" s="9" t="s">
        <v>66</v>
      </c>
      <c r="B22" s="10">
        <v>0.12903199999999998</v>
      </c>
      <c r="C22" s="12">
        <v>13.076295888581662</v>
      </c>
      <c r="D22" s="12">
        <v>131.75853018372703</v>
      </c>
      <c r="E22" s="11">
        <v>3.7</v>
      </c>
    </row>
    <row r="23" spans="1:5" ht="20.100000000000001" customHeight="1" x14ac:dyDescent="0.25">
      <c r="A23" s="9" t="s">
        <v>67</v>
      </c>
      <c r="B23" s="10">
        <v>0.115062</v>
      </c>
      <c r="C23" s="12">
        <v>10.398093507811842</v>
      </c>
      <c r="D23" s="12">
        <v>166.14173228346456</v>
      </c>
      <c r="E23" s="11">
        <v>2.9</v>
      </c>
    </row>
    <row r="24" spans="1:5" ht="20.100000000000001" customHeight="1" x14ac:dyDescent="0.25">
      <c r="A24" s="9" t="s">
        <v>68</v>
      </c>
      <c r="B24" s="10">
        <v>0.10236199999999999</v>
      </c>
      <c r="C24" s="12">
        <v>8.229385497274551</v>
      </c>
      <c r="D24" s="12">
        <v>209.48162729658793</v>
      </c>
      <c r="E24" s="11">
        <v>2.2999999999999998</v>
      </c>
    </row>
    <row r="25" spans="1:5" ht="20.100000000000001" customHeight="1" x14ac:dyDescent="0.25">
      <c r="A25" s="9" t="s">
        <v>69</v>
      </c>
      <c r="B25" s="10">
        <v>9.1186000000000003E-2</v>
      </c>
      <c r="C25" s="12">
        <v>6.5304966613564615</v>
      </c>
      <c r="D25" s="12">
        <v>264.14041994750653</v>
      </c>
      <c r="E25" s="11">
        <v>1.8</v>
      </c>
    </row>
    <row r="26" spans="1:5" ht="20.100000000000001" customHeight="1" x14ac:dyDescent="0.25">
      <c r="A26" s="9" t="s">
        <v>70</v>
      </c>
      <c r="B26" s="10">
        <v>8.1279999999999991E-2</v>
      </c>
      <c r="C26" s="12">
        <v>5.1886845859583755</v>
      </c>
      <c r="D26" s="12">
        <v>333.00524934383202</v>
      </c>
      <c r="E26" s="11">
        <v>1.5</v>
      </c>
    </row>
    <row r="27" spans="1:5" ht="20.100000000000001" customHeight="1" x14ac:dyDescent="0.25">
      <c r="A27" s="9" t="s">
        <v>71</v>
      </c>
      <c r="B27" s="10">
        <v>7.2389999999999996E-2</v>
      </c>
      <c r="C27" s="12">
        <v>4.1157314989694251</v>
      </c>
      <c r="D27" s="12">
        <v>419.9475065616798</v>
      </c>
      <c r="E27" s="11">
        <v>1.2</v>
      </c>
    </row>
    <row r="28" spans="1:5" ht="20.100000000000001" customHeight="1" x14ac:dyDescent="0.25">
      <c r="A28" s="9" t="s">
        <v>72</v>
      </c>
      <c r="B28" s="10">
        <v>6.451599999999999E-2</v>
      </c>
      <c r="C28" s="12">
        <v>3.2690739721454154</v>
      </c>
      <c r="D28" s="12">
        <v>529.5275590551181</v>
      </c>
      <c r="E28" s="11">
        <v>0.92</v>
      </c>
    </row>
    <row r="29" spans="1:5" ht="20.100000000000001" customHeight="1" x14ac:dyDescent="0.25">
      <c r="A29" s="9" t="s">
        <v>73</v>
      </c>
      <c r="B29" s="10">
        <v>5.7403999999999997E-2</v>
      </c>
      <c r="C29" s="12">
        <v>2.5880591202383791</v>
      </c>
      <c r="D29" s="12">
        <v>667.97900262467192</v>
      </c>
      <c r="E29" s="11">
        <v>0.72899999999999998</v>
      </c>
    </row>
    <row r="30" spans="1:5" ht="20.100000000000001" customHeight="1" x14ac:dyDescent="0.25">
      <c r="A30" s="9" t="s">
        <v>74</v>
      </c>
      <c r="B30" s="10">
        <v>5.1054000000000002E-2</v>
      </c>
      <c r="C30" s="12">
        <v>2.0471488863018008</v>
      </c>
      <c r="D30" s="12">
        <v>842.19160104986872</v>
      </c>
      <c r="E30" s="11">
        <v>0.57699999999999996</v>
      </c>
    </row>
    <row r="31" spans="1:5" ht="20.100000000000001" customHeight="1" x14ac:dyDescent="0.25">
      <c r="A31" s="9" t="s">
        <v>75</v>
      </c>
      <c r="B31" s="10">
        <v>4.5465999999999999E-2</v>
      </c>
      <c r="C31" s="12">
        <v>1.6235414337762926</v>
      </c>
      <c r="D31" s="12">
        <v>1062.0078740157478</v>
      </c>
      <c r="E31" s="11">
        <v>0.45700000000000002</v>
      </c>
    </row>
    <row r="32" spans="1:5" ht="20.100000000000001" customHeight="1" x14ac:dyDescent="0.25">
      <c r="A32" s="9" t="s">
        <v>76</v>
      </c>
      <c r="B32" s="10">
        <v>4.0385999999999998E-2</v>
      </c>
      <c r="C32" s="12">
        <v>1.2810071779063839</v>
      </c>
      <c r="D32" s="12">
        <v>1338.9107611548557</v>
      </c>
      <c r="E32" s="11">
        <v>0.36099999999999999</v>
      </c>
    </row>
    <row r="33" spans="1:5" ht="20.100000000000001" customHeight="1" x14ac:dyDescent="0.25">
      <c r="A33" s="9" t="s">
        <v>77</v>
      </c>
      <c r="B33" s="10">
        <v>3.6068000000000003E-2</v>
      </c>
      <c r="C33" s="12">
        <v>1.0217249608521946</v>
      </c>
      <c r="D33" s="12">
        <v>1688.6482939632547</v>
      </c>
      <c r="E33" s="11">
        <v>0.28799999999999998</v>
      </c>
    </row>
    <row r="34" spans="1:5" ht="20.100000000000001" customHeight="1" x14ac:dyDescent="0.25">
      <c r="A34" s="9" t="s">
        <v>78</v>
      </c>
      <c r="B34" s="10">
        <v>3.2003999999999998E-2</v>
      </c>
      <c r="C34" s="12">
        <v>0.8044487938151873</v>
      </c>
      <c r="D34" s="12">
        <v>2129.2650918635172</v>
      </c>
      <c r="E34" s="11">
        <v>0.22600000000000001</v>
      </c>
    </row>
    <row r="35" spans="1:5" ht="20.100000000000001" customHeight="1" x14ac:dyDescent="0.25">
      <c r="A35" s="9" t="s">
        <v>79</v>
      </c>
      <c r="B35" s="10">
        <v>2.8701999999999998E-2</v>
      </c>
      <c r="C35" s="12">
        <v>0.64701478005959479</v>
      </c>
      <c r="D35" s="12">
        <v>2684.7112860892389</v>
      </c>
      <c r="E35" s="11">
        <v>0.182</v>
      </c>
    </row>
    <row r="36" spans="1:5" ht="20.100000000000001" customHeight="1" x14ac:dyDescent="0.25">
      <c r="A36" s="9" t="s">
        <v>80</v>
      </c>
      <c r="B36" s="10">
        <v>2.5399999999999999E-2</v>
      </c>
      <c r="C36" s="12">
        <v>0.50670747909749769</v>
      </c>
      <c r="D36" s="12">
        <v>3385.8267716535433</v>
      </c>
      <c r="E36" s="11">
        <v>0.14199999999999999</v>
      </c>
    </row>
    <row r="37" spans="1:5" ht="20.100000000000001" customHeight="1" x14ac:dyDescent="0.25">
      <c r="A37" s="9" t="s">
        <v>81</v>
      </c>
      <c r="B37" s="10">
        <v>2.2606000000000001E-2</v>
      </c>
      <c r="C37" s="12">
        <v>0.40136299419312804</v>
      </c>
      <c r="D37" s="12">
        <v>4268.3727034120739</v>
      </c>
      <c r="E37" s="11">
        <v>0.113</v>
      </c>
    </row>
    <row r="38" spans="1:5" ht="20.100000000000001" customHeight="1" x14ac:dyDescent="0.25">
      <c r="A38" s="9" t="s">
        <v>82</v>
      </c>
      <c r="B38" s="10">
        <v>2.0319999999999998E-2</v>
      </c>
      <c r="C38" s="12">
        <v>0.32429278662239847</v>
      </c>
      <c r="D38" s="12">
        <v>5383.858267716535</v>
      </c>
      <c r="E38" s="11">
        <v>9.0999999999999998E-2</v>
      </c>
    </row>
    <row r="39" spans="1:5" ht="20.100000000000001" customHeight="1" x14ac:dyDescent="0.25">
      <c r="A39" s="9" t="s">
        <v>83</v>
      </c>
      <c r="B39" s="10">
        <v>1.8034000000000001E-2</v>
      </c>
      <c r="C39" s="12">
        <v>0.25543124021304864</v>
      </c>
      <c r="D39" s="12">
        <v>6788.0577427821518</v>
      </c>
      <c r="E39" s="11">
        <v>7.1999999999999995E-2</v>
      </c>
    </row>
    <row r="40" spans="1:5" ht="20.100000000000001" customHeight="1" x14ac:dyDescent="0.25">
      <c r="A40" s="9" t="s">
        <v>84</v>
      </c>
      <c r="B40" s="10">
        <v>1.6001999999999999E-2</v>
      </c>
      <c r="C40" s="12">
        <v>0.20111219845379683</v>
      </c>
      <c r="D40" s="12">
        <v>8559.7112860892375</v>
      </c>
      <c r="E40" s="11">
        <v>5.6000000000000001E-2</v>
      </c>
    </row>
    <row r="41" spans="1:5" ht="20.100000000000001" customHeight="1" x14ac:dyDescent="0.25">
      <c r="A41" s="9" t="s">
        <v>85</v>
      </c>
      <c r="B41" s="10">
        <v>1.4224000000000001E-2</v>
      </c>
      <c r="C41" s="12">
        <v>0.1589034654449753</v>
      </c>
      <c r="D41" s="12">
        <v>10793.963254593176</v>
      </c>
      <c r="E41" s="11">
        <v>4.3999999999999997E-2</v>
      </c>
    </row>
    <row r="42" spans="1:5" ht="20.100000000000001" customHeight="1" x14ac:dyDescent="0.25">
      <c r="A42" s="9" t="s">
        <v>86</v>
      </c>
      <c r="B42" s="10">
        <v>1.2699999999999999E-2</v>
      </c>
      <c r="C42" s="12">
        <v>0.12667686977437442</v>
      </c>
      <c r="D42" s="12">
        <v>13608.923884514435</v>
      </c>
      <c r="E42" s="11">
        <v>3.5000000000000003E-2</v>
      </c>
    </row>
    <row r="43" spans="1:5" ht="20.100000000000001" customHeight="1" x14ac:dyDescent="0.25">
      <c r="A43" s="9" t="s">
        <v>87</v>
      </c>
      <c r="B43" s="10">
        <v>1.1429999999999999E-2</v>
      </c>
      <c r="C43" s="12">
        <v>0.10260826451724328</v>
      </c>
      <c r="D43" s="12">
        <v>17162.073490813647</v>
      </c>
      <c r="E43" s="11">
        <v>2.8899999999999999E-2</v>
      </c>
    </row>
    <row r="44" spans="1:5" ht="20.100000000000001" customHeight="1" x14ac:dyDescent="0.25">
      <c r="A44" s="9" t="s">
        <v>88</v>
      </c>
      <c r="B44" s="10">
        <v>1.0159999999999999E-2</v>
      </c>
      <c r="C44" s="12">
        <v>8.1073196655599616E-2</v>
      </c>
      <c r="D44" s="12">
        <v>21640.419947506562</v>
      </c>
      <c r="E44" s="11">
        <v>2.2800000000000001E-2</v>
      </c>
    </row>
    <row r="45" spans="1:5" ht="20.100000000000001" customHeight="1" x14ac:dyDescent="0.25">
      <c r="A45" s="9" t="s">
        <v>89</v>
      </c>
      <c r="B45" s="10">
        <v>8.8900000000000003E-3</v>
      </c>
      <c r="C45" s="12">
        <v>6.2071666189443479E-2</v>
      </c>
      <c r="D45" s="12">
        <v>27290.026246719161</v>
      </c>
      <c r="E45" s="11">
        <v>1.7500000000000002E-2</v>
      </c>
    </row>
    <row r="46" spans="1:5" ht="20.100000000000001" customHeight="1" x14ac:dyDescent="0.25">
      <c r="A46" s="9" t="s">
        <v>90</v>
      </c>
      <c r="B46" s="10">
        <v>7.8740000000000008E-3</v>
      </c>
      <c r="C46" s="12">
        <v>4.869458874126955E-2</v>
      </c>
      <c r="D46" s="12">
        <v>34416.010498687661</v>
      </c>
      <c r="E46" s="11">
        <v>1.37E-2</v>
      </c>
    </row>
  </sheetData>
  <mergeCells count="1">
    <mergeCell ref="A1:E1"/>
  </mergeCells>
  <phoneticPr fontId="8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1.Pot Core</vt:lpstr>
      <vt:lpstr>2.EE Core</vt:lpstr>
      <vt:lpstr>3.EC Core</vt:lpstr>
      <vt:lpstr>4.ETD Core</vt:lpstr>
      <vt:lpstr>5.PQ Core</vt:lpstr>
      <vt:lpstr>AWG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Srinivasarao K.</dc:creator>
  <cp:lastModifiedBy>521EE6017 (KAVURU SRINIVASARAO)</cp:lastModifiedBy>
  <cp:lastPrinted>2024-04-02T06:20:53Z</cp:lastPrinted>
  <dcterms:created xsi:type="dcterms:W3CDTF">2015-06-05T18:17:20Z</dcterms:created>
  <dcterms:modified xsi:type="dcterms:W3CDTF">2024-04-18T19:14:21Z</dcterms:modified>
</cp:coreProperties>
</file>