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eportCard" sheetId="1" r:id="rId1"/>
    <sheet name="IndividualRepor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7" i="2"/>
  <c r="J13"/>
  <c r="J12"/>
  <c r="H9"/>
  <c r="K9" s="1"/>
  <c r="L9" s="1"/>
  <c r="H13"/>
  <c r="H12"/>
  <c r="H11"/>
  <c r="K11" s="1"/>
  <c r="L11" s="1"/>
  <c r="H10"/>
  <c r="K10" s="1"/>
  <c r="L10" s="1"/>
  <c r="I6"/>
  <c r="M13" i="1"/>
  <c r="M14"/>
  <c r="M15"/>
  <c r="M16"/>
  <c r="M17"/>
  <c r="M18"/>
  <c r="M19"/>
  <c r="M20"/>
  <c r="M21"/>
  <c r="M22"/>
  <c r="M12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12"/>
  <c r="L12" s="1"/>
  <c r="K12" i="2" l="1"/>
  <c r="L12" s="1"/>
  <c r="K13"/>
  <c r="L13" s="1"/>
  <c r="H16" l="1"/>
  <c r="H17" s="1"/>
</calcChain>
</file>

<file path=xl/sharedStrings.xml><?xml version="1.0" encoding="utf-8"?>
<sst xmlns="http://schemas.openxmlformats.org/spreadsheetml/2006/main" count="84" uniqueCount="53">
  <si>
    <t>Name of Students</t>
  </si>
  <si>
    <t>Roll Number</t>
  </si>
  <si>
    <t>English</t>
  </si>
  <si>
    <t>Hindi</t>
  </si>
  <si>
    <t>Science Theory</t>
  </si>
  <si>
    <t>Science Practical</t>
  </si>
  <si>
    <t>Social Science Theory</t>
  </si>
  <si>
    <t>Soial Science Practical</t>
  </si>
  <si>
    <t>Total Max Marks</t>
  </si>
  <si>
    <t>Total Obtained Marks</t>
  </si>
  <si>
    <t>Percentage</t>
  </si>
  <si>
    <t>Result</t>
  </si>
  <si>
    <t>Mark List of Students for Class-9</t>
  </si>
  <si>
    <t>Report Card</t>
  </si>
  <si>
    <t>Vishnu</t>
  </si>
  <si>
    <t>Shiv</t>
  </si>
  <si>
    <t>Nikita</t>
  </si>
  <si>
    <t>Krishna</t>
  </si>
  <si>
    <t>Chirag</t>
  </si>
  <si>
    <t>Mahi</t>
  </si>
  <si>
    <t>Piyush</t>
  </si>
  <si>
    <t>Sanjay</t>
  </si>
  <si>
    <t>Shahrukh</t>
  </si>
  <si>
    <t>Hasmukh</t>
  </si>
  <si>
    <t>Kaushil</t>
  </si>
  <si>
    <t>A-101</t>
  </si>
  <si>
    <t>A-102</t>
  </si>
  <si>
    <t>A-103</t>
  </si>
  <si>
    <t>A-104</t>
  </si>
  <si>
    <t>A-105</t>
  </si>
  <si>
    <t>A-106</t>
  </si>
  <si>
    <t>A-107</t>
  </si>
  <si>
    <t>A-108</t>
  </si>
  <si>
    <t>A-109</t>
  </si>
  <si>
    <t>A-110</t>
  </si>
  <si>
    <t>A-111</t>
  </si>
  <si>
    <t>Maths</t>
  </si>
  <si>
    <t>Report Card April - 2025</t>
  </si>
  <si>
    <t>Student Name</t>
  </si>
  <si>
    <t>Roll No.</t>
  </si>
  <si>
    <t>:</t>
  </si>
  <si>
    <t>Sr. No.</t>
  </si>
  <si>
    <t>Subject</t>
  </si>
  <si>
    <t xml:space="preserve">Science </t>
  </si>
  <si>
    <t>Social Science</t>
  </si>
  <si>
    <t>Theory Max Marks</t>
  </si>
  <si>
    <t>Theory Obtained Marks</t>
  </si>
  <si>
    <t>Practical Max Marks</t>
  </si>
  <si>
    <t>Practical Obtained Marks</t>
  </si>
  <si>
    <t>Grade</t>
  </si>
  <si>
    <t>Aggregate Percentage</t>
  </si>
  <si>
    <t>Aggregate Marks</t>
  </si>
  <si>
    <t xml:space="preserve">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</si>
</sst>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rgb="FFFFC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C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0" xfId="0" applyFill="1" applyBorder="1"/>
    <xf numFmtId="0" fontId="2" fillId="2" borderId="0" xfId="0" applyFont="1" applyFill="1"/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/>
    <xf numFmtId="0" fontId="2" fillId="2" borderId="12" xfId="0" applyFont="1" applyFill="1" applyBorder="1" applyAlignment="1">
      <alignment horizontal="center" vertical="center"/>
    </xf>
    <xf numFmtId="9" fontId="0" fillId="2" borderId="14" xfId="1" applyFont="1" applyFill="1" applyBorder="1"/>
    <xf numFmtId="0" fontId="0" fillId="2" borderId="14" xfId="0" applyFill="1" applyBorder="1"/>
    <xf numFmtId="0" fontId="0" fillId="2" borderId="15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2">
    <dxf>
      <font>
        <color rgb="FFFF0000"/>
      </font>
      <fill>
        <patternFill>
          <bgColor theme="9" tint="0.59996337778862885"/>
        </patternFill>
      </fill>
    </dxf>
    <dxf>
      <font>
        <color rgb="FF00B050"/>
      </font>
      <fill>
        <patternFill patternType="solid">
          <fgColor auto="1"/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zoomScale="90" zoomScaleNormal="90" workbookViewId="0">
      <selection activeCell="M24" sqref="M24"/>
    </sheetView>
  </sheetViews>
  <sheetFormatPr defaultRowHeight="15"/>
  <cols>
    <col min="1" max="1" width="19" customWidth="1"/>
    <col min="2" max="2" width="14.28515625" customWidth="1"/>
    <col min="3" max="3" width="9.42578125" customWidth="1"/>
    <col min="6" max="6" width="16.42578125" customWidth="1"/>
    <col min="7" max="7" width="17.7109375" customWidth="1"/>
    <col min="8" max="8" width="22" customWidth="1"/>
    <col min="9" max="9" width="22.42578125" customWidth="1"/>
    <col min="10" max="10" width="17.7109375" customWidth="1"/>
    <col min="11" max="11" width="22.140625" customWidth="1"/>
    <col min="12" max="12" width="13.140625" customWidth="1"/>
  </cols>
  <sheetData>
    <row r="1" spans="1:13">
      <c r="A1" s="34" t="s">
        <v>13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 ht="15.75" thickBo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ht="15.75" thickTop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 spans="1:13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</row>
    <row r="8" spans="1:13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</row>
    <row r="9" spans="1:13">
      <c r="A9" s="33" t="s">
        <v>12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>
      <c r="A11" s="2" t="s">
        <v>0</v>
      </c>
      <c r="B11" s="2" t="s">
        <v>1</v>
      </c>
      <c r="C11" s="3" t="s">
        <v>2</v>
      </c>
      <c r="D11" s="3" t="s">
        <v>3</v>
      </c>
      <c r="E11" s="3" t="s">
        <v>36</v>
      </c>
      <c r="F11" s="4" t="s">
        <v>4</v>
      </c>
      <c r="G11" s="4" t="s">
        <v>5</v>
      </c>
      <c r="H11" s="4" t="s">
        <v>6</v>
      </c>
      <c r="I11" s="4" t="s">
        <v>7</v>
      </c>
      <c r="J11" s="4" t="s">
        <v>8</v>
      </c>
      <c r="K11" s="4" t="s">
        <v>9</v>
      </c>
      <c r="L11" s="4" t="s">
        <v>10</v>
      </c>
      <c r="M11" s="4" t="s">
        <v>11</v>
      </c>
    </row>
    <row r="12" spans="1:13">
      <c r="A12" t="s">
        <v>14</v>
      </c>
      <c r="B12" t="s">
        <v>25</v>
      </c>
      <c r="C12" s="5">
        <v>60</v>
      </c>
      <c r="D12" s="5">
        <v>75</v>
      </c>
      <c r="E12" s="5">
        <v>80</v>
      </c>
      <c r="F12" s="5">
        <v>60</v>
      </c>
      <c r="G12" s="5">
        <v>18</v>
      </c>
      <c r="H12" s="5">
        <v>34</v>
      </c>
      <c r="I12" s="5">
        <v>15</v>
      </c>
      <c r="J12" s="5">
        <v>500</v>
      </c>
      <c r="K12" s="5">
        <f>SUM(C12,D12,E12,F12,G12,H12,I12)</f>
        <v>342</v>
      </c>
      <c r="L12" s="6">
        <f>K12/J12</f>
        <v>0.68400000000000005</v>
      </c>
      <c r="M12" s="1" t="str">
        <f>IF(AND(C12&gt;40,D12&gt;40,E12&gt;40,F12+G12&gt;40,H12+I12&gt;40), "PASS", "FAIL")</f>
        <v>PASS</v>
      </c>
    </row>
    <row r="13" spans="1:13">
      <c r="A13" t="s">
        <v>15</v>
      </c>
      <c r="B13" t="s">
        <v>26</v>
      </c>
      <c r="C13" s="5">
        <v>40</v>
      </c>
      <c r="D13" s="5">
        <v>45</v>
      </c>
      <c r="E13" s="5">
        <v>30</v>
      </c>
      <c r="F13" s="5">
        <v>55</v>
      </c>
      <c r="G13" s="5">
        <v>19</v>
      </c>
      <c r="H13" s="5">
        <v>50</v>
      </c>
      <c r="I13" s="5">
        <v>16</v>
      </c>
      <c r="J13" s="5">
        <v>500</v>
      </c>
      <c r="K13" s="5">
        <f t="shared" ref="K13:K22" si="0">SUM(C13,D13,E13,F13,G13,H13,I13)</f>
        <v>255</v>
      </c>
      <c r="L13" s="6">
        <f t="shared" ref="L13:L22" si="1">K13/J13</f>
        <v>0.51</v>
      </c>
      <c r="M13" s="1" t="str">
        <f t="shared" ref="M13:M22" si="2">IF(AND(C13&gt;40,D13&gt;40,E13&gt;40,F13+G13&gt;40,H13+I13&gt;40), "PASS", "FAIL")</f>
        <v>FAIL</v>
      </c>
    </row>
    <row r="14" spans="1:13">
      <c r="A14" t="s">
        <v>16</v>
      </c>
      <c r="B14" t="s">
        <v>27</v>
      </c>
      <c r="C14" s="5">
        <v>100</v>
      </c>
      <c r="D14" s="5">
        <v>45</v>
      </c>
      <c r="E14" s="5">
        <v>100</v>
      </c>
      <c r="F14" s="5">
        <v>40</v>
      </c>
      <c r="G14" s="5">
        <v>10</v>
      </c>
      <c r="H14" s="5">
        <v>70</v>
      </c>
      <c r="I14" s="5">
        <v>15</v>
      </c>
      <c r="J14" s="5">
        <v>500</v>
      </c>
      <c r="K14" s="5">
        <f t="shared" si="0"/>
        <v>380</v>
      </c>
      <c r="L14" s="6">
        <f t="shared" si="1"/>
        <v>0.76</v>
      </c>
      <c r="M14" s="1" t="str">
        <f t="shared" si="2"/>
        <v>PASS</v>
      </c>
    </row>
    <row r="15" spans="1:13">
      <c r="A15" t="s">
        <v>17</v>
      </c>
      <c r="B15" t="s">
        <v>28</v>
      </c>
      <c r="C15" s="5">
        <v>50</v>
      </c>
      <c r="D15" s="5">
        <v>45</v>
      </c>
      <c r="E15" s="5">
        <v>30</v>
      </c>
      <c r="F15" s="5">
        <v>60</v>
      </c>
      <c r="G15" s="5">
        <v>12</v>
      </c>
      <c r="H15" s="5">
        <v>60</v>
      </c>
      <c r="I15" s="5">
        <v>12</v>
      </c>
      <c r="J15" s="5">
        <v>500</v>
      </c>
      <c r="K15" s="5">
        <f t="shared" si="0"/>
        <v>269</v>
      </c>
      <c r="L15" s="6">
        <f t="shared" si="1"/>
        <v>0.53800000000000003</v>
      </c>
      <c r="M15" s="1" t="str">
        <f t="shared" si="2"/>
        <v>FAIL</v>
      </c>
    </row>
    <row r="16" spans="1:13">
      <c r="A16" t="s">
        <v>18</v>
      </c>
      <c r="B16" t="s">
        <v>29</v>
      </c>
      <c r="C16" s="5">
        <v>52</v>
      </c>
      <c r="D16" s="5">
        <v>52</v>
      </c>
      <c r="E16" s="5">
        <v>60</v>
      </c>
      <c r="F16" s="5">
        <v>40</v>
      </c>
      <c r="G16" s="5">
        <v>16</v>
      </c>
      <c r="H16" s="5">
        <v>55</v>
      </c>
      <c r="I16" s="5">
        <v>16</v>
      </c>
      <c r="J16" s="5">
        <v>500</v>
      </c>
      <c r="K16" s="5">
        <f t="shared" si="0"/>
        <v>291</v>
      </c>
      <c r="L16" s="6">
        <f t="shared" si="1"/>
        <v>0.58199999999999996</v>
      </c>
      <c r="M16" s="1" t="str">
        <f t="shared" si="2"/>
        <v>PASS</v>
      </c>
    </row>
    <row r="17" spans="1:13">
      <c r="A17" t="s">
        <v>19</v>
      </c>
      <c r="B17" t="s">
        <v>30</v>
      </c>
      <c r="C17" s="5">
        <v>46</v>
      </c>
      <c r="D17" s="5">
        <v>63</v>
      </c>
      <c r="E17" s="5">
        <v>63</v>
      </c>
      <c r="F17" s="5">
        <v>60</v>
      </c>
      <c r="G17" s="5">
        <v>18</v>
      </c>
      <c r="H17" s="5">
        <v>50</v>
      </c>
      <c r="I17" s="5">
        <v>18</v>
      </c>
      <c r="J17" s="5">
        <v>500</v>
      </c>
      <c r="K17" s="5">
        <f t="shared" si="0"/>
        <v>318</v>
      </c>
      <c r="L17" s="6">
        <f t="shared" si="1"/>
        <v>0.63600000000000001</v>
      </c>
      <c r="M17" s="1" t="str">
        <f t="shared" si="2"/>
        <v>PASS</v>
      </c>
    </row>
    <row r="18" spans="1:13">
      <c r="A18" t="s">
        <v>20</v>
      </c>
      <c r="B18" t="s">
        <v>31</v>
      </c>
      <c r="C18" s="5">
        <v>70</v>
      </c>
      <c r="D18" s="5">
        <v>90</v>
      </c>
      <c r="E18" s="5">
        <v>90</v>
      </c>
      <c r="F18" s="5">
        <v>40</v>
      </c>
      <c r="G18" s="5">
        <v>16</v>
      </c>
      <c r="H18" s="5">
        <v>45</v>
      </c>
      <c r="I18" s="5">
        <v>16</v>
      </c>
      <c r="J18" s="5">
        <v>500</v>
      </c>
      <c r="K18" s="5">
        <f t="shared" si="0"/>
        <v>367</v>
      </c>
      <c r="L18" s="6">
        <f t="shared" si="1"/>
        <v>0.73399999999999999</v>
      </c>
      <c r="M18" s="1" t="str">
        <f t="shared" si="2"/>
        <v>PASS</v>
      </c>
    </row>
    <row r="19" spans="1:13">
      <c r="A19" t="s">
        <v>21</v>
      </c>
      <c r="B19" t="s">
        <v>32</v>
      </c>
      <c r="C19" s="5">
        <v>60</v>
      </c>
      <c r="D19" s="5">
        <v>66</v>
      </c>
      <c r="E19" s="5">
        <v>34</v>
      </c>
      <c r="F19" s="5">
        <v>35</v>
      </c>
      <c r="G19" s="5">
        <v>15</v>
      </c>
      <c r="H19" s="5">
        <v>82</v>
      </c>
      <c r="I19" s="5">
        <v>18</v>
      </c>
      <c r="J19" s="5">
        <v>500</v>
      </c>
      <c r="K19" s="5">
        <f t="shared" si="0"/>
        <v>310</v>
      </c>
      <c r="L19" s="6">
        <f t="shared" si="1"/>
        <v>0.62</v>
      </c>
      <c r="M19" s="1" t="str">
        <f t="shared" si="2"/>
        <v>FAIL</v>
      </c>
    </row>
    <row r="20" spans="1:13">
      <c r="A20" t="s">
        <v>22</v>
      </c>
      <c r="B20" t="s">
        <v>33</v>
      </c>
      <c r="C20" s="5">
        <v>67</v>
      </c>
      <c r="D20" s="5">
        <v>70</v>
      </c>
      <c r="E20" s="5">
        <v>51</v>
      </c>
      <c r="F20" s="5">
        <v>70</v>
      </c>
      <c r="G20" s="5">
        <v>13</v>
      </c>
      <c r="H20" s="5">
        <v>73</v>
      </c>
      <c r="I20" s="5">
        <v>15</v>
      </c>
      <c r="J20" s="5">
        <v>500</v>
      </c>
      <c r="K20" s="5">
        <f t="shared" si="0"/>
        <v>359</v>
      </c>
      <c r="L20" s="6">
        <f t="shared" si="1"/>
        <v>0.71799999999999997</v>
      </c>
      <c r="M20" s="1" t="str">
        <f t="shared" si="2"/>
        <v>PASS</v>
      </c>
    </row>
    <row r="21" spans="1:13">
      <c r="A21" t="s">
        <v>23</v>
      </c>
      <c r="B21" t="s">
        <v>34</v>
      </c>
      <c r="C21" s="5">
        <v>59</v>
      </c>
      <c r="D21" s="5">
        <v>72</v>
      </c>
      <c r="E21" s="5">
        <v>59</v>
      </c>
      <c r="F21" s="5">
        <v>69</v>
      </c>
      <c r="G21" s="5">
        <v>17</v>
      </c>
      <c r="H21" s="5">
        <v>77</v>
      </c>
      <c r="I21" s="5">
        <v>16</v>
      </c>
      <c r="J21" s="5">
        <v>500</v>
      </c>
      <c r="K21" s="5">
        <f t="shared" si="0"/>
        <v>369</v>
      </c>
      <c r="L21" s="6">
        <f t="shared" si="1"/>
        <v>0.73799999999999999</v>
      </c>
      <c r="M21" s="1" t="str">
        <f t="shared" si="2"/>
        <v>PASS</v>
      </c>
    </row>
    <row r="22" spans="1:13">
      <c r="A22" t="s">
        <v>24</v>
      </c>
      <c r="B22" t="s">
        <v>35</v>
      </c>
      <c r="C22" s="5">
        <v>70</v>
      </c>
      <c r="D22" s="5">
        <v>75</v>
      </c>
      <c r="E22" s="5">
        <v>66</v>
      </c>
      <c r="F22" s="5">
        <v>72</v>
      </c>
      <c r="G22" s="5">
        <v>16</v>
      </c>
      <c r="H22" s="5">
        <v>79</v>
      </c>
      <c r="I22" s="5">
        <v>17</v>
      </c>
      <c r="J22" s="5">
        <v>500</v>
      </c>
      <c r="K22" s="5">
        <f t="shared" si="0"/>
        <v>395</v>
      </c>
      <c r="L22" s="6">
        <f t="shared" si="1"/>
        <v>0.79</v>
      </c>
      <c r="M22" s="1" t="str">
        <f t="shared" si="2"/>
        <v>PASS</v>
      </c>
    </row>
  </sheetData>
  <mergeCells count="3">
    <mergeCell ref="A9:M10"/>
    <mergeCell ref="A1:M5"/>
    <mergeCell ref="A6:M8"/>
  </mergeCells>
  <conditionalFormatting sqref="M12:M22">
    <cfRule type="containsText" dxfId="1" priority="2" operator="containsText" text="PASS">
      <formula>NOT(ISERROR(SEARCH("PASS",M12)))</formula>
    </cfRule>
  </conditionalFormatting>
  <conditionalFormatting sqref="M13:M19">
    <cfRule type="containsText" dxfId="0" priority="1" operator="containsText" text="FAIL">
      <formula>NOT(ISERROR(SEARCH("FAIL",M13)))</formula>
    </cfRule>
  </conditionalFormatting>
  <dataValidations count="4">
    <dataValidation type="whole" allowBlank="1" showInputMessage="1" showErrorMessage="1" sqref="C12:I22">
      <formula1>0</formula1>
      <formula2>100</formula2>
    </dataValidation>
    <dataValidation type="whole" operator="equal" allowBlank="1" showInputMessage="1" showErrorMessage="1" sqref="J12:J22">
      <formula1>500</formula1>
    </dataValidation>
    <dataValidation type="whole" allowBlank="1" showInputMessage="1" showErrorMessage="1" sqref="K12:K22">
      <formula1>0</formula1>
      <formula2>500</formula2>
    </dataValidation>
    <dataValidation type="decimal" allowBlank="1" showInputMessage="1" showErrorMessage="1" sqref="L12:L22">
      <formula1>0</formula1>
      <formula2>100</formula2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4"/>
  <sheetViews>
    <sheetView workbookViewId="0">
      <selection activeCell="I5" sqref="I5"/>
    </sheetView>
  </sheetViews>
  <sheetFormatPr defaultRowHeight="15"/>
  <cols>
    <col min="2" max="2" width="14.140625" bestFit="1" customWidth="1"/>
    <col min="3" max="3" width="1.7109375" customWidth="1"/>
    <col min="4" max="4" width="10.85546875" customWidth="1"/>
    <col min="5" max="5" width="6.5703125" customWidth="1"/>
    <col min="7" max="7" width="13.42578125" customWidth="1"/>
    <col min="17" max="17" width="17" bestFit="1" customWidth="1"/>
    <col min="18" max="18" width="2.7109375" customWidth="1"/>
  </cols>
  <sheetData>
    <row r="1" spans="1:20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>
      <c r="A2" s="7"/>
      <c r="B2" s="7"/>
      <c r="C2" s="7"/>
      <c r="D2" s="7"/>
      <c r="E2" s="37" t="s">
        <v>37</v>
      </c>
      <c r="F2" s="37"/>
      <c r="G2" s="37"/>
      <c r="H2" s="37"/>
      <c r="I2" s="37"/>
      <c r="J2" s="37"/>
      <c r="K2" s="37"/>
      <c r="L2" s="37"/>
      <c r="M2" s="37"/>
      <c r="N2" s="9"/>
      <c r="O2" s="7"/>
      <c r="P2" s="7"/>
      <c r="Q2" s="7"/>
      <c r="R2" s="7"/>
      <c r="S2" s="7"/>
      <c r="T2" s="7"/>
    </row>
    <row r="3" spans="1:20" ht="15.75" thickBot="1">
      <c r="A3" s="7"/>
      <c r="B3" s="7"/>
      <c r="C3" s="7"/>
      <c r="D3" s="7"/>
      <c r="E3" s="38"/>
      <c r="F3" s="38"/>
      <c r="G3" s="38"/>
      <c r="H3" s="38"/>
      <c r="I3" s="38"/>
      <c r="J3" s="38"/>
      <c r="K3" s="38"/>
      <c r="L3" s="38"/>
      <c r="M3" s="38"/>
      <c r="N3" s="9"/>
      <c r="O3" s="7"/>
      <c r="P3" s="7"/>
      <c r="Q3" s="13" t="s">
        <v>0</v>
      </c>
      <c r="R3" s="13"/>
      <c r="S3" s="13" t="s">
        <v>39</v>
      </c>
      <c r="T3" s="7"/>
    </row>
    <row r="4" spans="1:20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14"/>
      <c r="N4" s="7"/>
      <c r="O4" s="7"/>
      <c r="P4" s="7"/>
      <c r="Q4" s="13" t="s">
        <v>14</v>
      </c>
      <c r="R4" s="13"/>
      <c r="S4" s="13" t="s">
        <v>25</v>
      </c>
      <c r="T4" s="7"/>
    </row>
    <row r="5" spans="1:20" ht="15.75">
      <c r="A5" s="7"/>
      <c r="B5" s="14"/>
      <c r="C5" s="14"/>
      <c r="D5" s="14"/>
      <c r="E5" s="7"/>
      <c r="F5" s="7"/>
      <c r="G5" s="32" t="s">
        <v>38</v>
      </c>
      <c r="H5" s="14" t="s">
        <v>40</v>
      </c>
      <c r="I5" s="32" t="s">
        <v>16</v>
      </c>
      <c r="J5" s="7"/>
      <c r="K5" s="7"/>
      <c r="L5" s="7"/>
      <c r="M5" s="14"/>
      <c r="N5" s="7"/>
      <c r="O5" s="7"/>
      <c r="P5" s="7"/>
      <c r="Q5" s="13" t="s">
        <v>15</v>
      </c>
      <c r="R5" s="13"/>
      <c r="S5" s="13" t="s">
        <v>26</v>
      </c>
      <c r="T5" s="7"/>
    </row>
    <row r="6" spans="1:20" ht="15.75">
      <c r="A6" s="7"/>
      <c r="B6" s="14"/>
      <c r="C6" s="14"/>
      <c r="D6" s="14"/>
      <c r="E6" s="7"/>
      <c r="F6" s="7"/>
      <c r="G6" s="32" t="s">
        <v>39</v>
      </c>
      <c r="H6" s="14" t="s">
        <v>40</v>
      </c>
      <c r="I6" s="16" t="str">
        <f>VLOOKUP(I5,Q4:S14,3,FALSE)</f>
        <v>A-103</v>
      </c>
      <c r="J6" s="7"/>
      <c r="K6" s="7"/>
      <c r="L6" s="7"/>
      <c r="M6" s="15"/>
      <c r="N6" s="7"/>
      <c r="O6" s="7"/>
      <c r="P6" s="7"/>
      <c r="Q6" s="13" t="s">
        <v>16</v>
      </c>
      <c r="R6" s="13"/>
      <c r="S6" s="13" t="s">
        <v>27</v>
      </c>
      <c r="T6" s="7"/>
    </row>
    <row r="7" spans="1:20" ht="15.75" thickBo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4"/>
      <c r="N7" s="7"/>
      <c r="O7" s="7"/>
      <c r="P7" s="7"/>
      <c r="Q7" s="13" t="s">
        <v>17</v>
      </c>
      <c r="R7" s="13"/>
      <c r="S7" s="13" t="s">
        <v>28</v>
      </c>
      <c r="T7" s="7"/>
    </row>
    <row r="8" spans="1:20" ht="45">
      <c r="A8" s="7"/>
      <c r="B8" s="7"/>
      <c r="C8" s="7"/>
      <c r="D8" s="7"/>
      <c r="E8" s="23" t="s">
        <v>41</v>
      </c>
      <c r="F8" s="24" t="s">
        <v>42</v>
      </c>
      <c r="G8" s="25" t="s">
        <v>45</v>
      </c>
      <c r="H8" s="25" t="s">
        <v>46</v>
      </c>
      <c r="I8" s="25" t="s">
        <v>47</v>
      </c>
      <c r="J8" s="25" t="s">
        <v>48</v>
      </c>
      <c r="K8" s="25" t="s">
        <v>9</v>
      </c>
      <c r="L8" s="26" t="s">
        <v>49</v>
      </c>
      <c r="M8" s="7"/>
      <c r="N8" s="7"/>
      <c r="O8" s="7"/>
      <c r="P8" s="7"/>
      <c r="Q8" s="13" t="s">
        <v>18</v>
      </c>
      <c r="R8" s="13"/>
      <c r="S8" s="13" t="s">
        <v>29</v>
      </c>
      <c r="T8" s="7"/>
    </row>
    <row r="9" spans="1:20">
      <c r="A9" s="7"/>
      <c r="B9" s="7"/>
      <c r="C9" s="7"/>
      <c r="D9" s="7"/>
      <c r="E9" s="27">
        <v>1</v>
      </c>
      <c r="F9" s="11" t="s">
        <v>2</v>
      </c>
      <c r="G9" s="12">
        <v>100</v>
      </c>
      <c r="H9" s="12">
        <f>VLOOKUP(I5,ReportCard!$A$11:$M$22,3,0)</f>
        <v>100</v>
      </c>
      <c r="I9" s="13"/>
      <c r="J9" s="13"/>
      <c r="K9" s="12">
        <f>SUM(H9)</f>
        <v>100</v>
      </c>
      <c r="L9" s="28" t="str">
        <f>IF(K9&gt;90,"A+",IF(K9&gt;80,"A",IF(K9&gt;70,"B",IF(K9&gt;60,"C",IF(K9&gt;50,"D",IF(K9&gt;40,"E",IF(K9&lt;=40,"F")))))))</f>
        <v>A+</v>
      </c>
      <c r="M9" s="7"/>
      <c r="N9" s="7"/>
      <c r="O9" s="7"/>
      <c r="P9" s="7"/>
      <c r="Q9" s="13" t="s">
        <v>19</v>
      </c>
      <c r="R9" s="13"/>
      <c r="S9" s="13" t="s">
        <v>30</v>
      </c>
      <c r="T9" s="7"/>
    </row>
    <row r="10" spans="1:20">
      <c r="A10" s="7"/>
      <c r="B10" s="7"/>
      <c r="C10" s="7"/>
      <c r="D10" s="7"/>
      <c r="E10" s="27">
        <v>2</v>
      </c>
      <c r="F10" s="11" t="s">
        <v>3</v>
      </c>
      <c r="G10" s="12">
        <v>100</v>
      </c>
      <c r="H10" s="12">
        <f>VLOOKUP(I5,ReportCard!$A$11:$M$22,4,0)</f>
        <v>45</v>
      </c>
      <c r="I10" s="13"/>
      <c r="J10" s="13"/>
      <c r="K10" s="12">
        <f>SUM(H10)</f>
        <v>45</v>
      </c>
      <c r="L10" s="28" t="str">
        <f t="shared" ref="L10:L13" si="0">IF(K10&gt;90,"A+",IF(K10&gt;80,"A",IF(K10&gt;70,"B",IF(K10&gt;60,"C",IF(K10&gt;50,"D",IF(K10&gt;40,"E",IF(K10&lt;=40,"F")))))))</f>
        <v>E</v>
      </c>
      <c r="M10" s="7"/>
      <c r="N10" s="7"/>
      <c r="O10" s="7"/>
      <c r="P10" s="7"/>
      <c r="Q10" s="13" t="s">
        <v>20</v>
      </c>
      <c r="R10" s="13"/>
      <c r="S10" s="13" t="s">
        <v>31</v>
      </c>
      <c r="T10" s="7"/>
    </row>
    <row r="11" spans="1:20">
      <c r="A11" s="7"/>
      <c r="B11" s="7"/>
      <c r="C11" s="7"/>
      <c r="D11" s="7"/>
      <c r="E11" s="27">
        <v>3</v>
      </c>
      <c r="F11" s="11" t="s">
        <v>36</v>
      </c>
      <c r="G11" s="12">
        <v>100</v>
      </c>
      <c r="H11" s="12">
        <f>VLOOKUP(I5,ReportCard!$A$11:$M$22,5,0)</f>
        <v>100</v>
      </c>
      <c r="I11" s="13"/>
      <c r="J11" s="13"/>
      <c r="K11" s="12">
        <f>SUM(H11)</f>
        <v>100</v>
      </c>
      <c r="L11" s="28" t="str">
        <f t="shared" si="0"/>
        <v>A+</v>
      </c>
      <c r="M11" s="7"/>
      <c r="N11" s="7"/>
      <c r="O11" s="7"/>
      <c r="P11" s="7"/>
      <c r="Q11" s="13" t="s">
        <v>21</v>
      </c>
      <c r="R11" s="13"/>
      <c r="S11" s="13" t="s">
        <v>32</v>
      </c>
      <c r="T11" s="7"/>
    </row>
    <row r="12" spans="1:20">
      <c r="A12" s="7"/>
      <c r="B12" s="7"/>
      <c r="C12" s="7"/>
      <c r="D12" s="7"/>
      <c r="E12" s="27">
        <v>4</v>
      </c>
      <c r="F12" s="11" t="s">
        <v>43</v>
      </c>
      <c r="G12" s="12">
        <v>100</v>
      </c>
      <c r="H12" s="12">
        <f>VLOOKUP(I5,ReportCard!$A$11:$M$22,6,0)</f>
        <v>40</v>
      </c>
      <c r="I12" s="12">
        <v>20</v>
      </c>
      <c r="J12" s="12">
        <f>VLOOKUP(I5,ReportCard!$A$11:$M$22,7,0)</f>
        <v>10</v>
      </c>
      <c r="K12" s="12">
        <f>SUM(H12,J12)</f>
        <v>50</v>
      </c>
      <c r="L12" s="28" t="str">
        <f t="shared" si="0"/>
        <v>E</v>
      </c>
      <c r="M12" s="7"/>
      <c r="N12" s="7"/>
      <c r="O12" s="7"/>
      <c r="P12" s="7"/>
      <c r="Q12" s="13" t="s">
        <v>22</v>
      </c>
      <c r="R12" s="13"/>
      <c r="S12" s="13" t="s">
        <v>33</v>
      </c>
      <c r="T12" s="7"/>
    </row>
    <row r="13" spans="1:20" ht="30.75" thickBot="1">
      <c r="A13" s="7"/>
      <c r="B13" s="7" t="s">
        <v>52</v>
      </c>
      <c r="C13" s="7"/>
      <c r="D13" s="7"/>
      <c r="E13" s="29">
        <v>5</v>
      </c>
      <c r="F13" s="30" t="s">
        <v>44</v>
      </c>
      <c r="G13" s="31">
        <v>100</v>
      </c>
      <c r="H13" s="31">
        <f>VLOOKUP(I5,ReportCard!$A$11:$M$22,8,0)</f>
        <v>70</v>
      </c>
      <c r="I13" s="31">
        <v>20</v>
      </c>
      <c r="J13" s="31">
        <f>VLOOKUP(I5,ReportCard!$A$11:$M$22,9,0)</f>
        <v>15</v>
      </c>
      <c r="K13" s="31">
        <f>SUM(H13,J13)</f>
        <v>85</v>
      </c>
      <c r="L13" s="17" t="str">
        <f t="shared" si="0"/>
        <v>A</v>
      </c>
      <c r="M13" s="7"/>
      <c r="N13" s="7"/>
      <c r="O13" s="7"/>
      <c r="P13" s="7"/>
      <c r="Q13" s="13" t="s">
        <v>23</v>
      </c>
      <c r="R13" s="13"/>
      <c r="S13" s="13" t="s">
        <v>34</v>
      </c>
      <c r="T13" s="7"/>
    </row>
    <row r="14" spans="1:20">
      <c r="A14" s="7"/>
      <c r="B14" s="7"/>
      <c r="C14" s="7"/>
      <c r="D14" s="7"/>
      <c r="E14" s="7"/>
      <c r="F14" s="7"/>
      <c r="G14" s="7"/>
      <c r="H14" s="10"/>
      <c r="I14" s="7"/>
      <c r="J14" s="7"/>
      <c r="K14" s="7"/>
      <c r="L14" s="7"/>
      <c r="M14" s="7"/>
      <c r="N14" s="7"/>
      <c r="O14" s="7"/>
      <c r="P14" s="7"/>
      <c r="Q14" s="13" t="s">
        <v>24</v>
      </c>
      <c r="R14" s="13"/>
      <c r="S14" s="13" t="s">
        <v>35</v>
      </c>
      <c r="T14" s="7"/>
    </row>
    <row r="15" spans="1:20" ht="15.75" thickBo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A16" s="7"/>
      <c r="B16" s="7"/>
      <c r="C16" s="7"/>
      <c r="D16" s="7"/>
      <c r="E16" s="39" t="s">
        <v>51</v>
      </c>
      <c r="F16" s="40"/>
      <c r="G16" s="18"/>
      <c r="H16" s="18">
        <f>SUM(K9,K10,K11,K12,K13)</f>
        <v>380</v>
      </c>
      <c r="I16" s="18"/>
      <c r="J16" s="18"/>
      <c r="K16" s="19" t="s">
        <v>11</v>
      </c>
      <c r="L16" s="7"/>
      <c r="M16" s="7"/>
      <c r="N16" s="7"/>
      <c r="O16" s="7"/>
      <c r="P16" s="7"/>
      <c r="Q16" s="7"/>
      <c r="R16" s="7"/>
      <c r="S16" s="7"/>
      <c r="T16" s="7"/>
    </row>
    <row r="17" spans="1:20" ht="15.75" thickBot="1">
      <c r="A17" s="7"/>
      <c r="B17" s="7"/>
      <c r="C17" s="7"/>
      <c r="D17" s="7"/>
      <c r="E17" s="41" t="s">
        <v>50</v>
      </c>
      <c r="F17" s="42"/>
      <c r="G17" s="42"/>
      <c r="H17" s="20">
        <f>H16/500</f>
        <v>0.76</v>
      </c>
      <c r="I17" s="21"/>
      <c r="J17" s="21"/>
      <c r="K17" s="22" t="str">
        <f>VLOOKUP(I5,ReportCard!$A$11:$M$22,13,0)</f>
        <v>PASS</v>
      </c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</sheetData>
  <mergeCells count="3">
    <mergeCell ref="E2:M3"/>
    <mergeCell ref="E16:F16"/>
    <mergeCell ref="E17:G17"/>
  </mergeCells>
  <dataValidations count="1">
    <dataValidation type="list" allowBlank="1" showInputMessage="1" showErrorMessage="1" sqref="I5">
      <formula1>$Q$4:$Q$14</formula1>
    </dataValidation>
  </dataValidation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ReportCard</vt:lpstr>
      <vt:lpstr>IndividualReport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2025-04-05T04:37:55Z</dcterms:created>
  <dcterms:modified xsi:type="dcterms:W3CDTF">2025-04-05T11:41:26Z</dcterms:modified>
</cp:coreProperties>
</file>