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una - condensed" sheetId="1" r:id="rId4"/>
    <sheet name="Fauna - full" sheetId="2" r:id="rId5"/>
    <sheet name="Environmental data" sheetId="3" r:id="rId6"/>
  </sheets>
</workbook>
</file>

<file path=xl/comments1.xml><?xml version="1.0" encoding="utf-8"?>
<comments xmlns="http://schemas.openxmlformats.org/spreadsheetml/2006/main">
  <authors>
    <author>Auteur importé</author>
  </authors>
  <commentList>
    <comment ref="D2" authorId="0">
      <text>
        <r>
          <rPr>
            <sz val="11"/>
            <color indexed="8"/>
            <rFont val="Helvetica"/>
          </rPr>
          <t>Auteur importé:
Diane Srivastava:
used culicidae sp E value</t>
        </r>
      </text>
    </comment>
    <comment ref="D3" authorId="0">
      <text>
        <r>
          <rPr>
            <sz val="11"/>
            <color indexed="8"/>
            <rFont val="Helvetica"/>
          </rPr>
          <t>Auteur importé:
Diane Srivastava:
Caribbean data from Mike Richardson (MR)</t>
        </r>
      </text>
    </comment>
    <comment ref="D9" authorId="0">
      <text>
        <r>
          <rPr>
            <sz val="11"/>
            <color indexed="8"/>
            <rFont val="Helvetica"/>
          </rPr>
          <t>Auteur importé:
Diane Srivastava:
used ceratopogonid sp B value</t>
        </r>
      </text>
    </comment>
    <comment ref="D11" authorId="0">
      <text>
        <r>
          <rPr>
            <sz val="11"/>
            <color indexed="8"/>
            <rFont val="Helvetica"/>
          </rPr>
          <t>Auteur importé:
Diane Srivastava:
used sp G vlaue</t>
        </r>
      </text>
    </comment>
    <comment ref="D12" authorId="0">
      <text>
        <r>
          <rPr>
            <sz val="11"/>
            <color indexed="8"/>
            <rFont val="Helvetica"/>
          </rPr>
          <t>Auteur importé:
Diane Srivastava:
used sp G value</t>
        </r>
      </text>
    </comment>
    <comment ref="D17" authorId="0">
      <text>
        <r>
          <rPr>
            <sz val="11"/>
            <color indexed="8"/>
            <rFont val="Helvetica"/>
          </rPr>
          <t>Auteur importé:
Diane Srivastava:
used culidae sp e value</t>
        </r>
      </text>
    </comment>
    <comment ref="D24" authorId="0">
      <text>
        <r>
          <rPr>
            <sz val="11"/>
            <color indexed="8"/>
            <rFont val="Helvetica"/>
          </rPr>
          <t>Auteur importé:
Diane Srivastava:
use ceratopogonid sp B value</t>
        </r>
      </text>
    </comment>
    <comment ref="D31" authorId="0">
      <text>
        <r>
          <rPr>
            <sz val="11"/>
            <color indexed="8"/>
            <rFont val="Helvetica"/>
          </rPr>
          <t>Auteur importé:
Diane Srivastava:
Assumed same as a medium tipulid</t>
        </r>
      </text>
    </comment>
    <comment ref="D34" authorId="0">
      <text>
        <r>
          <rPr>
            <sz val="11"/>
            <color indexed="8"/>
            <rFont val="Helvetica"/>
          </rPr>
          <t>Auteur importé:
Diane Srivastava:
Assumed a med tabanid</t>
        </r>
      </text>
    </comment>
    <comment ref="D36" authorId="0">
      <text>
        <r>
          <rPr>
            <sz val="11"/>
            <color indexed="8"/>
            <rFont val="Helvetica"/>
          </rPr>
          <t>Auteur importé:
Diane Srivastava:
Assumed a med tipulid</t>
        </r>
      </text>
    </comment>
    <comment ref="D39" authorId="0">
      <text>
        <r>
          <rPr>
            <sz val="11"/>
            <color indexed="8"/>
            <rFont val="Helvetica"/>
          </rPr>
          <t xml:space="preserve">Auteur importé:
Diane Srivastava:
Used PR average value </t>
        </r>
      </text>
    </comment>
    <comment ref="D55" authorId="0">
      <text>
        <r>
          <rPr>
            <sz val="11"/>
            <color indexed="8"/>
            <rFont val="Helvetica"/>
          </rPr>
          <t>Auteur importé:
Diane Srivastava:
Based on Costa Rica scirtid</t>
        </r>
      </text>
    </comment>
    <comment ref="D58" authorId="0">
      <text>
        <r>
          <rPr>
            <sz val="11"/>
            <color indexed="8"/>
            <rFont val="Helvetica"/>
          </rPr>
          <t xml:space="preserve">Auteur importé:
Diane Srivastava:
halfway between med and large masses
</t>
        </r>
      </text>
    </comment>
    <comment ref="D60" authorId="0">
      <text>
        <r>
          <rPr>
            <sz val="11"/>
            <color indexed="8"/>
            <rFont val="Helvetica"/>
          </rPr>
          <t>Auteur importé:
Diane Srivastava:
Used value for small scirtid A</t>
        </r>
      </text>
    </comment>
    <comment ref="D61" authorId="0">
      <text>
        <r>
          <rPr>
            <sz val="11"/>
            <color indexed="8"/>
            <rFont val="Helvetica"/>
          </rPr>
          <t>Auteur importé:
Diane Srivastava:
Used value for med scirtid A</t>
        </r>
      </text>
    </comment>
    <comment ref="D63" authorId="0">
      <text>
        <r>
          <rPr>
            <sz val="11"/>
            <color indexed="8"/>
            <rFont val="Helvetica"/>
          </rPr>
          <t>Auteur importé:
Diane Srivastava:
assumed x large was 10 mm, based on PR eqn</t>
        </r>
      </text>
    </comment>
    <comment ref="D64" authorId="0">
      <text>
        <r>
          <rPr>
            <sz val="11"/>
            <color indexed="8"/>
            <rFont val="Helvetica"/>
          </rPr>
          <t>Auteur importé:
Diane Srivastava:
assumed xx large was 12 mm, based on PR eqn</t>
        </r>
      </text>
    </comment>
    <comment ref="D65" authorId="0">
      <text>
        <r>
          <rPr>
            <sz val="11"/>
            <color indexed="8"/>
            <rFont val="Helvetica"/>
          </rPr>
          <t>Auteur importé:
Diane Srivastava:
based on CR fresh mass * 0.2 (empirical dry/wet ratio for diptera from MR)</t>
        </r>
      </text>
    </comment>
    <comment ref="D66" authorId="0">
      <text>
        <r>
          <rPr>
            <sz val="11"/>
            <color indexed="8"/>
            <rFont val="Helvetica"/>
          </rPr>
          <t>Auteur importé:
Diane Srivastava:
based on CR fresh mass * 0.2 (empirical dry/wet ratio for diptera from MR)</t>
        </r>
      </text>
    </comment>
    <comment ref="D67" authorId="0">
      <text>
        <r>
          <rPr>
            <sz val="11"/>
            <color indexed="8"/>
            <rFont val="Helvetica"/>
          </rPr>
          <t>Auteur importé:
Diane Srivastava:
based on CR fresh mass * 0.2 (empirical dry/wet ratio for diptera from MR)</t>
        </r>
      </text>
    </comment>
    <comment ref="D69" authorId="0">
      <text>
        <r>
          <rPr>
            <sz val="11"/>
            <color indexed="8"/>
            <rFont val="Helvetica"/>
          </rPr>
          <t>Auteur importé:
Diane Srivastava:
based on CR fresh mass * 0.2 (empirical dry/wet ratio for diptera from MR)</t>
        </r>
      </text>
    </comment>
    <comment ref="D70" authorId="0">
      <text>
        <r>
          <rPr>
            <sz val="11"/>
            <color indexed="8"/>
            <rFont val="Helvetica"/>
          </rPr>
          <t>Auteur importé:
Diane Srivastava:
Used CR mass corrected for dry/wet mass ratio</t>
        </r>
      </text>
    </comment>
    <comment ref="D71" authorId="0">
      <text>
        <r>
          <rPr>
            <sz val="11"/>
            <color indexed="8"/>
            <rFont val="Helvetica"/>
          </rPr>
          <t>Auteur importé:
Diane Srivastava:
Used CR mass corrected for dry/wet mass ratio</t>
        </r>
      </text>
    </comment>
    <comment ref="D72" authorId="0">
      <text>
        <r>
          <rPr>
            <sz val="11"/>
            <color indexed="8"/>
            <rFont val="Helvetica"/>
          </rPr>
          <t>Auteur importé:
Diane Srivastava:
Used CR mass corrected for dry/wet mass ratio</t>
        </r>
      </text>
    </comment>
    <comment ref="D73" authorId="0">
      <text>
        <r>
          <rPr>
            <sz val="11"/>
            <color indexed="8"/>
            <rFont val="Helvetica"/>
          </rPr>
          <t>Auteur importé:
Diane Srivastava:
Used CR mass corrected for dry/wet mass ratio</t>
        </r>
      </text>
    </comment>
    <comment ref="D74" authorId="0">
      <text>
        <r>
          <rPr>
            <sz val="11"/>
            <color indexed="8"/>
            <rFont val="Helvetica"/>
          </rPr>
          <t>Auteur importé:
Diane Srivastava:
Used value for med tabanid</t>
        </r>
      </text>
    </comment>
    <comment ref="D75" authorId="0">
      <text>
        <r>
          <rPr>
            <sz val="11"/>
            <color indexed="8"/>
            <rFont val="Helvetica"/>
          </rPr>
          <t>Auteur importé:
Diane Srivastava:
based on CR eqn, corrected for dry/wet mass ratio using MR's data</t>
        </r>
      </text>
    </comment>
    <comment ref="D76" authorId="0">
      <text>
        <r>
          <rPr>
            <sz val="11"/>
            <color indexed="8"/>
            <rFont val="Helvetica"/>
          </rPr>
          <t>Auteur importé:
Diane Srivastava:
based on CR eqn, using dry/wet correction factor of 0.2 from MR's data</t>
        </r>
      </text>
    </comment>
    <comment ref="D78" authorId="0">
      <text>
        <r>
          <rPr>
            <sz val="11"/>
            <color indexed="8"/>
            <rFont val="Helvetica"/>
          </rPr>
          <t>Auteur importé:
Diane Srivastava:
based on CR eqn, using dry/wet correction factor of 0.2 from MR's data</t>
        </r>
      </text>
    </comment>
    <comment ref="D79" authorId="0">
      <text>
        <r>
          <rPr>
            <sz val="11"/>
            <color indexed="8"/>
            <rFont val="Helvetica"/>
          </rPr>
          <t>Auteur importé:
Diane Srivastava:
based on CR eqn, using dry/wet correction factor of 0.2 from MR's data</t>
        </r>
      </text>
    </comment>
    <comment ref="D80" authorId="0">
      <text>
        <r>
          <rPr>
            <sz val="11"/>
            <color indexed="8"/>
            <rFont val="Helvetica"/>
          </rPr>
          <t>Auteur importé:
Diane Srivastava:
based on CR eqn, using dry/wet correction factor of 0.2 from MR's data</t>
        </r>
      </text>
    </comment>
    <comment ref="D81" authorId="0">
      <text>
        <r>
          <rPr>
            <sz val="11"/>
            <color indexed="8"/>
            <rFont val="Helvetica"/>
          </rPr>
          <t>Auteur importé:
Diane Srivastava:
based on CR eqn, using dry/wet correction factor of 0.2 from MR's data</t>
        </r>
      </text>
    </comment>
    <comment ref="D82" authorId="0">
      <text>
        <r>
          <rPr>
            <sz val="11"/>
            <color indexed="8"/>
            <rFont val="Helvetica"/>
          </rPr>
          <t>Auteur importé:
Diane Srivastava:
Used value for med tabanid</t>
        </r>
      </text>
    </comment>
    <comment ref="D87" authorId="0">
      <text>
        <r>
          <rPr>
            <sz val="11"/>
            <color indexed="8"/>
            <rFont val="Helvetica"/>
          </rPr>
          <t xml:space="preserve">Auteur importé:
Diane Srivastava:
Based on MR eqn from Caribbean, calibrates perfectly to Cardoso smaller sizes, med=1.4 cm in CR
</t>
        </r>
      </text>
    </comment>
    <comment ref="D88" authorId="0">
      <text>
        <r>
          <rPr>
            <sz val="11"/>
            <color indexed="8"/>
            <rFont val="Helvetica"/>
          </rPr>
          <t>Auteur importé:
Diane Srivastava:
see "med" comment, med-large= 1.7cm in CR</t>
        </r>
      </text>
    </comment>
    <comment ref="D89" authorId="0">
      <text>
        <r>
          <rPr>
            <sz val="11"/>
            <color indexed="8"/>
            <rFont val="Helvetica"/>
          </rPr>
          <t xml:space="preserve">Auteur importé:
Diane Srivastava:
see "med" comment, large =2.0cm in CR
</t>
        </r>
      </text>
    </comment>
    <comment ref="D90" authorId="0">
      <text>
        <r>
          <rPr>
            <sz val="11"/>
            <color indexed="8"/>
            <rFont val="Helvetica"/>
          </rPr>
          <t>Auteur importé:
Diane Srivastava:
see "med" comment, very large = 2.2 cm in CR</t>
        </r>
      </text>
    </comment>
    <comment ref="D91" authorId="0">
      <text>
        <r>
          <rPr>
            <sz val="11"/>
            <color indexed="8"/>
            <rFont val="Helvetica"/>
          </rPr>
          <t>Auteur importé:
Diane Srivastava:
assumed same mass as very large larva</t>
        </r>
      </text>
    </comment>
    <comment ref="D92" authorId="0">
      <text>
        <r>
          <rPr>
            <sz val="11"/>
            <color indexed="8"/>
            <rFont val="Helvetica"/>
          </rPr>
          <t>Auteur importé:
Diane Srivastava:
Arbitrary value</t>
        </r>
      </text>
    </comment>
  </commentList>
</comments>
</file>

<file path=xl/sharedStrings.xml><?xml version="1.0" encoding="utf-8"?>
<sst xmlns="http://schemas.openxmlformats.org/spreadsheetml/2006/main" uniqueCount="235">
  <si>
    <t>Functional groups: p = predator, c = collector gatherer, f = filter feeder, sc = scraper, sh = shredder</t>
  </si>
  <si>
    <t>Species</t>
  </si>
  <si>
    <t>Func.Group</t>
  </si>
  <si>
    <t>Brom.3</t>
  </si>
  <si>
    <t>Brom.46</t>
  </si>
  <si>
    <t>Brom.95</t>
  </si>
  <si>
    <t>Brom.102</t>
  </si>
  <si>
    <t>Brom.16</t>
  </si>
  <si>
    <t>Brom.48</t>
  </si>
  <si>
    <t>Brom.85</t>
  </si>
  <si>
    <t>Brom.64</t>
  </si>
  <si>
    <t>Brom.82</t>
  </si>
  <si>
    <t>Brom.77</t>
  </si>
  <si>
    <t>Brom.7</t>
  </si>
  <si>
    <t>Brom.1</t>
  </si>
  <si>
    <t>Brom.4</t>
  </si>
  <si>
    <t>Brom.53</t>
  </si>
  <si>
    <t>Brom.40</t>
  </si>
  <si>
    <t>Brom.79</t>
  </si>
  <si>
    <t>Brom.A</t>
  </si>
  <si>
    <t>Brom.B</t>
  </si>
  <si>
    <t>Brom.C</t>
  </si>
  <si>
    <t>Brom.D</t>
  </si>
  <si>
    <t>Brom.E</t>
  </si>
  <si>
    <t>Brom.F</t>
  </si>
  <si>
    <t>Brom.G</t>
  </si>
  <si>
    <t>Brom.H</t>
  </si>
  <si>
    <t>Brom.I</t>
  </si>
  <si>
    <t>Aedes albopictus</t>
  </si>
  <si>
    <t>f</t>
  </si>
  <si>
    <t>aff. Copestilum sp.</t>
  </si>
  <si>
    <t>c</t>
  </si>
  <si>
    <t>aff. Pseudochironomus sp.</t>
  </si>
  <si>
    <t>Anopheles bellator</t>
  </si>
  <si>
    <t>Aquatic mite sp A (Large orange)</t>
  </si>
  <si>
    <t>Aquatic mite sp B (small orange)</t>
  </si>
  <si>
    <t>Aquatic mite sp C (black)</t>
  </si>
  <si>
    <t>Bezzia sp. 1</t>
  </si>
  <si>
    <t>p</t>
  </si>
  <si>
    <t>Bezzia sp. 2</t>
  </si>
  <si>
    <t>Phylloicus bromeliarum</t>
  </si>
  <si>
    <t>Callistocypris mckenziei</t>
  </si>
  <si>
    <t>Chironomus aff. detriticula</t>
  </si>
  <si>
    <t>Corethrellidae sp A (needs taxonomist, may be same as B/C/D)</t>
  </si>
  <si>
    <t>Corethrellidae sp B</t>
  </si>
  <si>
    <t>Corethrellidae sp C</t>
  </si>
  <si>
    <t>Corethrellidae sp D</t>
  </si>
  <si>
    <r>
      <rPr>
        <i val="1"/>
        <sz val="10"/>
        <color indexed="8"/>
        <rFont val="Arial"/>
      </rPr>
      <t xml:space="preserve">Culex </t>
    </r>
    <r>
      <rPr>
        <sz val="10"/>
        <color indexed="8"/>
        <rFont val="Arial"/>
      </rPr>
      <t>(</t>
    </r>
    <r>
      <rPr>
        <i val="1"/>
        <sz val="10"/>
        <color indexed="8"/>
        <rFont val="Arial"/>
      </rPr>
      <t>Microculex</t>
    </r>
    <r>
      <rPr>
        <sz val="10"/>
        <color indexed="8"/>
        <rFont val="Arial"/>
      </rPr>
      <t>) spp.</t>
    </r>
  </si>
  <si>
    <t>aff. Dasyhelea sp.</t>
  </si>
  <si>
    <t>Empididae sp 2 (a few Muscidae sp mixed in)</t>
  </si>
  <si>
    <t>Cecidomyiadae sp 1 (a few Empididae sp 3 mixed in)</t>
  </si>
  <si>
    <t>o, p</t>
  </si>
  <si>
    <t>Dolichopodidae sp.</t>
  </si>
  <si>
    <t>Drosophilidae sp. A</t>
  </si>
  <si>
    <t>Elpidium bromeliarum</t>
  </si>
  <si>
    <t>Empididae sp. 1</t>
  </si>
  <si>
    <t>Ephydridae sp. 1</t>
  </si>
  <si>
    <t>Ephydridae sp. 2</t>
  </si>
  <si>
    <t>Eristalinae sp.</t>
  </si>
  <si>
    <t>Leech sp A (green dots)</t>
  </si>
  <si>
    <t>Leech sp B (black)</t>
  </si>
  <si>
    <t>Leptagrion andromache</t>
  </si>
  <si>
    <t>Leptagrion elongatum</t>
  </si>
  <si>
    <t>Metriocnemus sp.</t>
  </si>
  <si>
    <t>Monopelopia aff. caraguata</t>
  </si>
  <si>
    <t>Muscomorpha sp. 1</t>
  </si>
  <si>
    <t>Olbiogaster sp.</t>
  </si>
  <si>
    <t>Orthocladiinae sp.2 with some Orthocladiinae sp. 1 mixed in</t>
  </si>
  <si>
    <t>Palpada sp.</t>
  </si>
  <si>
    <r>
      <rPr>
        <i val="1"/>
        <sz val="10"/>
        <color indexed="8"/>
        <rFont val="Arial"/>
      </rPr>
      <t xml:space="preserve">Phoniomyia spp. </t>
    </r>
    <r>
      <rPr>
        <sz val="10"/>
        <color indexed="8"/>
        <rFont val="Arial"/>
      </rPr>
      <t>(lumped</t>
    </r>
    <r>
      <rPr>
        <i val="1"/>
        <sz val="10"/>
        <color indexed="8"/>
        <rFont val="Arial"/>
      </rPr>
      <t xml:space="preserve"> P. edwardsi, P. mulhensi, P. theobaldi</t>
    </r>
    <r>
      <rPr>
        <sz val="10"/>
        <color indexed="8"/>
        <rFont val="Arial"/>
      </rPr>
      <t>, Culicidae sp. A + F)</t>
    </r>
  </si>
  <si>
    <t>Polypedium sp. 1</t>
  </si>
  <si>
    <t>Polypedium sp. 2</t>
  </si>
  <si>
    <t>Psychodid sp A (pigpen)</t>
  </si>
  <si>
    <t>Psychodid sp B+C (same species)</t>
  </si>
  <si>
    <t>Psychodid sp D</t>
  </si>
  <si>
    <t>Psychodid sp E</t>
  </si>
  <si>
    <t>Psychodid sp F+G (same species)</t>
  </si>
  <si>
    <t>Sciaridae sp.</t>
  </si>
  <si>
    <t>Scyrtes sp. 1</t>
  </si>
  <si>
    <t>sc</t>
  </si>
  <si>
    <t>Scyrtes sp. 2</t>
  </si>
  <si>
    <r>
      <rPr>
        <i val="1"/>
        <sz val="10"/>
        <color indexed="8"/>
        <rFont val="Arial"/>
      </rPr>
      <t xml:space="preserve">Stenochironomus (Petalophelus) </t>
    </r>
    <r>
      <rPr>
        <sz val="10"/>
        <color indexed="8"/>
        <rFont val="Arial"/>
      </rPr>
      <t>sp.</t>
    </r>
  </si>
  <si>
    <r>
      <rPr>
        <sz val="10"/>
        <color indexed="8"/>
        <rFont val="Arial"/>
      </rPr>
      <t xml:space="preserve">Syrphid sp B (pink, mix of </t>
    </r>
    <r>
      <rPr>
        <i val="1"/>
        <sz val="10"/>
        <color indexed="8"/>
        <rFont val="Arial"/>
      </rPr>
      <t>Quichuana</t>
    </r>
    <r>
      <rPr>
        <sz val="10"/>
        <color indexed="8"/>
        <rFont val="Arial"/>
      </rPr>
      <t xml:space="preserve"> sp. Knab 1913 and </t>
    </r>
    <r>
      <rPr>
        <i val="1"/>
        <sz val="10"/>
        <color indexed="8"/>
        <rFont val="Arial"/>
      </rPr>
      <t>Meromacrus</t>
    </r>
    <r>
      <rPr>
        <sz val="10"/>
        <color indexed="8"/>
        <rFont val="Arial"/>
      </rPr>
      <t xml:space="preserve"> sp. Rondani 1848)</t>
    </r>
  </si>
  <si>
    <t>Tabanid sp A</t>
  </si>
  <si>
    <t>Tabanid sp B</t>
  </si>
  <si>
    <t>Tabanidae sp. (=Diptera sp J)</t>
  </si>
  <si>
    <t>Tanytarsus sp.</t>
  </si>
  <si>
    <t>Tipulidae sp. (=Diptera sp L)</t>
  </si>
  <si>
    <t>sh</t>
  </si>
  <si>
    <t>Trentepohlia sp.</t>
  </si>
  <si>
    <t>Tubificidae sp.</t>
  </si>
  <si>
    <t>Wyeomyia spp.</t>
  </si>
  <si>
    <r>
      <rPr>
        <sz val="10"/>
        <color indexed="8"/>
        <rFont val="Arial"/>
      </rPr>
      <t xml:space="preserve"> </t>
    </r>
    <r>
      <rPr>
        <i val="1"/>
        <sz val="10"/>
        <color indexed="8"/>
        <rFont val="Arial"/>
      </rPr>
      <t>Leptagrion macrurum and L. bocainense</t>
    </r>
    <r>
      <rPr>
        <sz val="10"/>
        <color indexed="8"/>
        <rFont val="Arial"/>
      </rPr>
      <t xml:space="preserve"> (mix, Zygoptera sp B, tan)</t>
    </r>
  </si>
  <si>
    <t>species</t>
  </si>
  <si>
    <t>abundance</t>
  </si>
  <si>
    <t>Biomass.avg.sp</t>
  </si>
  <si>
    <t>Brom 3</t>
  </si>
  <si>
    <t>Brom 46</t>
  </si>
  <si>
    <t>Brom 95</t>
  </si>
  <si>
    <t>Brom 102</t>
  </si>
  <si>
    <t>Brom 16</t>
  </si>
  <si>
    <t>Brom 48</t>
  </si>
  <si>
    <t>Brom 85</t>
  </si>
  <si>
    <t>Brom 64</t>
  </si>
  <si>
    <t>Brom 82</t>
  </si>
  <si>
    <t>Brom 77</t>
  </si>
  <si>
    <t>Brom 7</t>
  </si>
  <si>
    <t>Brom 1</t>
  </si>
  <si>
    <t>Brom 4</t>
  </si>
  <si>
    <t>Brom 53</t>
  </si>
  <si>
    <t>Brom 40</t>
  </si>
  <si>
    <t>Brom 79</t>
  </si>
  <si>
    <t>Brom A</t>
  </si>
  <si>
    <t>Brom B</t>
  </si>
  <si>
    <t>Brom C</t>
  </si>
  <si>
    <t>Brom D</t>
  </si>
  <si>
    <t>Brom E</t>
  </si>
  <si>
    <t>Brom F</t>
  </si>
  <si>
    <t>Brom G</t>
  </si>
  <si>
    <t>Brom H</t>
  </si>
  <si>
    <t>Brom I</t>
  </si>
  <si>
    <t>Anopheles sp A</t>
  </si>
  <si>
    <t>Black-headed Diptera sp E</t>
  </si>
  <si>
    <t>larvae</t>
  </si>
  <si>
    <t>pupae</t>
  </si>
  <si>
    <t xml:space="preserve">Phylloicus bromeliarum </t>
  </si>
  <si>
    <t>Caddisfly sp A</t>
  </si>
  <si>
    <t xml:space="preserve">Bezzia sp. 1 </t>
  </si>
  <si>
    <t>Ceratopogonid sp A (white)</t>
  </si>
  <si>
    <t xml:space="preserve">Bezzia sp. 2 </t>
  </si>
  <si>
    <t>Ceratopogonid sp B (red)</t>
  </si>
  <si>
    <t>Chironomid sp H (grey)</t>
  </si>
  <si>
    <t>Stenochironomus subgenus petalopholeus (leaf miner, green leaves or those that just fallen)</t>
  </si>
  <si>
    <t>Chironomid sp J (the cobra)</t>
  </si>
  <si>
    <t>Corethrellidae sp A</t>
  </si>
  <si>
    <t>Phoniomyia spp. (lumped P. edwardsi, P. mulhensi, P. theobaldi, Culicidae sp. A + F)</t>
  </si>
  <si>
    <t>Culicidae sp A (hairy siphon)</t>
  </si>
  <si>
    <t>Culicidae sp B/C/D/E/G/H/I (taxonomist unable to resolve further)</t>
  </si>
  <si>
    <r>
      <rPr>
        <i val="1"/>
        <sz val="10"/>
        <color indexed="8"/>
        <rFont val="Arial"/>
      </rPr>
      <t xml:space="preserve">Wyeomyia </t>
    </r>
    <r>
      <rPr>
        <sz val="10"/>
        <color indexed="8"/>
        <rFont val="Arial"/>
      </rPr>
      <t>spp.</t>
    </r>
  </si>
  <si>
    <t>Culicidae sp J(yellow-silver, reddish setae)</t>
  </si>
  <si>
    <t>Culicidae sp K (blue, fringed siphon)</t>
  </si>
  <si>
    <t xml:space="preserve">?Dasyhelea sp. </t>
  </si>
  <si>
    <t>Dasyhelea (?)</t>
  </si>
  <si>
    <t>Diptera sp A (frilled oval)</t>
  </si>
  <si>
    <t>Diptera sp B (orange stretchy)</t>
  </si>
  <si>
    <t>Diptera sp C (white harness)</t>
  </si>
  <si>
    <t>Diptera sp D (caudal setae)</t>
  </si>
  <si>
    <t>Diptera sp F</t>
  </si>
  <si>
    <t>Diptera sp G (hybrid)</t>
  </si>
  <si>
    <t xml:space="preserve">?Drosophilidae sp. A </t>
  </si>
  <si>
    <t>Diptera sp H (penguin)</t>
  </si>
  <si>
    <t>Diptera sp I (pinhead)</t>
  </si>
  <si>
    <t>1.1 cm</t>
  </si>
  <si>
    <t>Diptera sp J (dark yellow)</t>
  </si>
  <si>
    <t>Diptera sp K (bright + orange)</t>
  </si>
  <si>
    <t>Diptera sp L</t>
  </si>
  <si>
    <t xml:space="preserve">Tubificidae sp. </t>
  </si>
  <si>
    <t>Oligochate (white)</t>
  </si>
  <si>
    <t xml:space="preserve">Ostracod sp A (brown) </t>
  </si>
  <si>
    <t xml:space="preserve">Ostracod sp B (white) </t>
  </si>
  <si>
    <t>Polypedium sp.1</t>
  </si>
  <si>
    <t>Red chironomid sp A (eyes touch)</t>
  </si>
  <si>
    <t>Polypedium sp.2</t>
  </si>
  <si>
    <t>Red chironomid sp B (no collar)</t>
  </si>
  <si>
    <t>Red chironomid sp D (tubercules)</t>
  </si>
  <si>
    <t>Red chironomid sp G (bunny ears)</t>
  </si>
  <si>
    <t>Scirtid sp A (normal)</t>
  </si>
  <si>
    <t>tiny</t>
  </si>
  <si>
    <t>small</t>
  </si>
  <si>
    <t>med</t>
  </si>
  <si>
    <t>med-large</t>
  </si>
  <si>
    <t>large</t>
  </si>
  <si>
    <t>Scirtid sp B (black-tipped)</t>
  </si>
  <si>
    <t>x large</t>
  </si>
  <si>
    <t>xx large</t>
  </si>
  <si>
    <t>Syrphid sp A (short siphon)</t>
  </si>
  <si>
    <t>large (1.5 cm)</t>
  </si>
  <si>
    <t>Syrphid sp B (pink)</t>
  </si>
  <si>
    <t>1.4 cm</t>
  </si>
  <si>
    <t>Syrphid sp C (delicate)</t>
  </si>
  <si>
    <t>0.6 cm</t>
  </si>
  <si>
    <t>Syrphid sp D (fringed)</t>
  </si>
  <si>
    <t>6 mm</t>
  </si>
  <si>
    <t>1 cm</t>
  </si>
  <si>
    <t>Tabanid sp A (white, medium)</t>
  </si>
  <si>
    <t>Tabanid sp A (white, medium-large)</t>
  </si>
  <si>
    <t>Tabanid sp A (white, large)</t>
  </si>
  <si>
    <t>Tabanid spB (green, small-med)</t>
  </si>
  <si>
    <t>Tabanid spB (green)</t>
  </si>
  <si>
    <t>Large</t>
  </si>
  <si>
    <t>Med</t>
  </si>
  <si>
    <t>Monopelopia aff caraguata</t>
  </si>
  <si>
    <t>Tanypodine chironomid sp F+I (same species)</t>
  </si>
  <si>
    <t>Tipulid sp A (grey) + B (yellow): same species</t>
  </si>
  <si>
    <t>xsmall</t>
  </si>
  <si>
    <t>small-med</t>
  </si>
  <si>
    <t>Huge</t>
  </si>
  <si>
    <t>Dolichopodidae spA</t>
  </si>
  <si>
    <t>Dolichopodidae spA (Thick)</t>
  </si>
  <si>
    <t>White chironomid sp C</t>
  </si>
  <si>
    <t>?Pseudochironomus</t>
  </si>
  <si>
    <t>White chironomid sp K (tiny second eye)</t>
  </si>
  <si>
    <t xml:space="preserve"> Leptagrion andromache</t>
  </si>
  <si>
    <t>Zygopter sp A (striped)</t>
  </si>
  <si>
    <t xml:space="preserve"> Leptagrion macrurum and L. bocainense (mix, Zygoptera sp B, tan)</t>
  </si>
  <si>
    <t>Zygoptera sp B (tan)</t>
  </si>
  <si>
    <t>Leptagrion elongatum (C and D - the same species)</t>
  </si>
  <si>
    <t>Zygoptera sp D (orange)</t>
  </si>
  <si>
    <t>Zygoptera sp C (Harlequin)</t>
  </si>
  <si>
    <t>Total abundance</t>
  </si>
  <si>
    <t>Date</t>
  </si>
  <si>
    <t>17 Jan 207</t>
  </si>
  <si>
    <t>29-1-08</t>
  </si>
  <si>
    <t>30-1-08</t>
  </si>
  <si>
    <t>31-1-08</t>
  </si>
  <si>
    <t>Actual volume (ml)</t>
  </si>
  <si>
    <t>Maximum volume (ml)</t>
  </si>
  <si>
    <t>Longest leaf (cm)</t>
  </si>
  <si>
    <t>Number of leaves</t>
  </si>
  <si>
    <t>Detritus &gt;150um (g)</t>
  </si>
  <si>
    <t>Plant height (cm)</t>
  </si>
  <si>
    <t>Plant diameter (cm)</t>
  </si>
  <si>
    <t xml:space="preserve">Spider survey </t>
  </si>
  <si>
    <t>No C or A</t>
  </si>
  <si>
    <t>A</t>
  </si>
  <si>
    <t>C</t>
  </si>
  <si>
    <t>NS</t>
  </si>
  <si>
    <t>Notes</t>
  </si>
  <si>
    <t>Quad 4</t>
  </si>
  <si>
    <t>red secretions by bromeliad</t>
  </si>
  <si>
    <t>red secretions</t>
  </si>
  <si>
    <t>Quesnelia arvensis bromeliads, Jan 17-Feb 7 2008</t>
  </si>
  <si>
    <t>D. Srivastava and G. Romero</t>
  </si>
  <si>
    <t>Leaves &gt;= 0.25 x longest leaf were counted for leaf number</t>
  </si>
  <si>
    <t>C = Corinnidae spider, A = Agloctenus spider from survey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</si>
</sst>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"/>
    <numFmt numFmtId="60" formatCode="0.00000000"/>
    <numFmt numFmtId="61" formatCode="0.000000"/>
  </numFmts>
  <fonts count="7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i val="1"/>
      <sz val="10"/>
      <color indexed="8"/>
      <name val="Arial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5" fontId="0" fillId="2" borderId="5" applyNumberFormat="1" applyFont="1" applyFill="1" applyBorder="1" applyAlignment="1" applyProtection="0">
      <alignment vertical="bottom"/>
    </xf>
    <xf numFmtId="14" fontId="0" fillId="2" borderId="5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fillId="4" borderId="7" applyNumberFormat="1" applyFont="1" applyFill="1" applyBorder="1" applyAlignment="1" applyProtection="0">
      <alignment vertical="bottom"/>
    </xf>
    <xf numFmtId="0" fontId="4" fillId="4" borderId="8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ffff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B65"/>
  <sheetViews>
    <sheetView workbookViewId="0" showGridLines="0" defaultGridColor="1"/>
  </sheetViews>
  <sheetFormatPr defaultColWidth="11.5" defaultRowHeight="12.75" customHeight="1" outlineLevelRow="0" outlineLevelCol="0"/>
  <cols>
    <col min="1" max="1" width="11.5" style="1" customWidth="1"/>
    <col min="2" max="2" width="73.5" style="1" customWidth="1"/>
    <col min="3" max="3" width="11.3516" style="1" customWidth="1"/>
    <col min="4" max="4" width="10.5" style="1" customWidth="1"/>
    <col min="5" max="5" width="8.5" style="1" customWidth="1"/>
    <col min="6" max="6" width="8.5" style="1" customWidth="1"/>
    <col min="7" max="7" width="9.5" style="1" customWidth="1"/>
    <col min="8" max="8" width="8.5" style="1" customWidth="1"/>
    <col min="9" max="9" width="8.5" style="1" customWidth="1"/>
    <col min="10" max="10" width="8.5" style="1" customWidth="1"/>
    <col min="11" max="11" width="8.5" style="1" customWidth="1"/>
    <col min="12" max="12" width="8.5" style="1" customWidth="1"/>
    <col min="13" max="13" width="8.5" style="1" customWidth="1"/>
    <col min="14" max="14" width="9.5" style="1" customWidth="1"/>
    <col min="15" max="15" width="9.5" style="1" customWidth="1"/>
    <col min="16" max="16" width="8.67188" style="1" customWidth="1"/>
    <col min="17" max="17" width="8.5" style="1" customWidth="1"/>
    <col min="18" max="18" width="8.5" style="1" customWidth="1"/>
    <col min="19" max="19" width="8.5" style="1" customWidth="1"/>
    <col min="20" max="20" width="9.5" style="1" customWidth="1"/>
    <col min="21" max="21" width="9" style="1" customWidth="1"/>
    <col min="22" max="22" width="9" style="1" customWidth="1"/>
    <col min="23" max="23" width="9.35156" style="1" customWidth="1"/>
    <col min="24" max="24" width="9" style="1" customWidth="1"/>
    <col min="25" max="25" width="9.5" style="1" customWidth="1"/>
    <col min="26" max="26" width="9.17188" style="1" customWidth="1"/>
    <col min="27" max="27" width="9" style="1" customWidth="1"/>
    <col min="28" max="28" width="9" style="1" customWidth="1"/>
    <col min="29" max="256" width="11.5" style="1" customWidth="1"/>
  </cols>
  <sheetData>
    <row r="1" ht="13.65" customHeight="1">
      <c r="A1" s="2"/>
      <c r="B1" t="s" s="3">
        <v>0</v>
      </c>
      <c r="C1" s="4"/>
      <c r="D1" s="4"/>
      <c r="E1" s="4"/>
      <c r="F1" s="4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3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3.65" customHeight="1">
      <c r="A3" s="2"/>
      <c r="B3" t="s" s="5">
        <v>1</v>
      </c>
      <c r="C3" t="s" s="5">
        <v>2</v>
      </c>
      <c r="D3" t="s" s="5">
        <v>3</v>
      </c>
      <c r="E3" t="s" s="5">
        <v>4</v>
      </c>
      <c r="F3" t="s" s="5">
        <v>5</v>
      </c>
      <c r="G3" t="s" s="5">
        <v>6</v>
      </c>
      <c r="H3" t="s" s="5">
        <v>7</v>
      </c>
      <c r="I3" t="s" s="5">
        <v>8</v>
      </c>
      <c r="J3" t="s" s="5">
        <v>9</v>
      </c>
      <c r="K3" t="s" s="5">
        <v>10</v>
      </c>
      <c r="L3" t="s" s="5">
        <v>11</v>
      </c>
      <c r="M3" t="s" s="5">
        <v>12</v>
      </c>
      <c r="N3" t="s" s="5">
        <v>13</v>
      </c>
      <c r="O3" t="s" s="5">
        <v>14</v>
      </c>
      <c r="P3" t="s" s="5">
        <v>15</v>
      </c>
      <c r="Q3" t="s" s="5">
        <v>16</v>
      </c>
      <c r="R3" t="s" s="5">
        <v>17</v>
      </c>
      <c r="S3" t="s" s="5">
        <v>18</v>
      </c>
      <c r="T3" t="s" s="5">
        <v>19</v>
      </c>
      <c r="U3" t="s" s="5">
        <v>20</v>
      </c>
      <c r="V3" t="s" s="5">
        <v>21</v>
      </c>
      <c r="W3" t="s" s="5">
        <v>22</v>
      </c>
      <c r="X3" t="s" s="5">
        <v>23</v>
      </c>
      <c r="Y3" t="s" s="5">
        <v>24</v>
      </c>
      <c r="Z3" t="s" s="5">
        <v>25</v>
      </c>
      <c r="AA3" t="s" s="5">
        <v>26</v>
      </c>
      <c r="AB3" t="s" s="5">
        <v>27</v>
      </c>
    </row>
    <row r="4" ht="13.65" customHeight="1">
      <c r="A4" s="2"/>
      <c r="B4" t="s" s="6">
        <v>28</v>
      </c>
      <c r="C4" t="s" s="3">
        <v>29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1</v>
      </c>
      <c r="AA4" s="4">
        <v>0</v>
      </c>
      <c r="AB4" s="4">
        <v>0</v>
      </c>
    </row>
    <row r="5" ht="13.65" customHeight="1">
      <c r="A5" s="2"/>
      <c r="B5" t="s" s="6">
        <v>30</v>
      </c>
      <c r="C5" t="s" s="3">
        <v>31</v>
      </c>
      <c r="D5" s="4">
        <v>6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</row>
    <row r="6" ht="13.65" customHeight="1">
      <c r="A6" s="2"/>
      <c r="B6" t="s" s="6">
        <v>32</v>
      </c>
      <c r="C6" t="s" s="3">
        <v>31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</row>
    <row r="7" ht="13.65" customHeight="1">
      <c r="A7" s="2"/>
      <c r="B7" t="s" s="6">
        <v>33</v>
      </c>
      <c r="C7" t="s" s="3">
        <v>29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</row>
    <row r="8" ht="13.65" customHeight="1">
      <c r="A8" s="2"/>
      <c r="B8" t="s" s="3">
        <v>34</v>
      </c>
      <c r="C8" s="4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</row>
    <row r="9" ht="13.65" customHeight="1">
      <c r="A9" s="2"/>
      <c r="B9" t="s" s="3">
        <v>35</v>
      </c>
      <c r="C9" s="4"/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0" ht="13.65" customHeight="1">
      <c r="A10" s="2"/>
      <c r="B10" t="s" s="3">
        <v>36</v>
      </c>
      <c r="C10" s="4"/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</row>
    <row r="11" ht="13.65" customHeight="1">
      <c r="A11" s="2"/>
      <c r="B11" t="s" s="6">
        <v>37</v>
      </c>
      <c r="C11" t="s" s="3">
        <v>38</v>
      </c>
      <c r="D11" s="4">
        <v>0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>
        <v>3</v>
      </c>
      <c r="N11" s="4">
        <v>0</v>
      </c>
      <c r="O11" s="4">
        <v>0</v>
      </c>
      <c r="P11" s="4">
        <v>3</v>
      </c>
      <c r="Q11" s="4">
        <v>0</v>
      </c>
      <c r="R11" s="4">
        <v>2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</row>
    <row r="12" ht="13.65" customHeight="1">
      <c r="A12" s="2"/>
      <c r="B12" t="s" s="6">
        <v>39</v>
      </c>
      <c r="C12" t="s" s="3">
        <v>38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6</v>
      </c>
      <c r="J12" s="4">
        <v>1</v>
      </c>
      <c r="K12" s="4">
        <v>5</v>
      </c>
      <c r="L12" s="4">
        <v>0</v>
      </c>
      <c r="M12" s="4">
        <v>0</v>
      </c>
      <c r="N12" s="4">
        <v>0</v>
      </c>
      <c r="O12" s="4">
        <v>9</v>
      </c>
      <c r="P12" s="4">
        <v>0</v>
      </c>
      <c r="Q12" s="4">
        <v>0</v>
      </c>
      <c r="R12" s="4">
        <v>6</v>
      </c>
      <c r="S12" s="4">
        <v>10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</row>
    <row r="13" ht="13.65" customHeight="1">
      <c r="A13" s="2"/>
      <c r="B13" t="s" s="6">
        <v>40</v>
      </c>
      <c r="C13" s="4"/>
      <c r="D13" s="4">
        <v>0</v>
      </c>
      <c r="E13" s="4">
        <v>1</v>
      </c>
      <c r="F13" s="4">
        <v>7</v>
      </c>
      <c r="G13" s="4">
        <v>23</v>
      </c>
      <c r="H13" s="4">
        <v>1</v>
      </c>
      <c r="I13" s="4">
        <v>24</v>
      </c>
      <c r="J13" s="4">
        <v>0</v>
      </c>
      <c r="K13" s="4">
        <v>38</v>
      </c>
      <c r="L13" s="4">
        <v>0</v>
      </c>
      <c r="M13" s="4">
        <v>22</v>
      </c>
      <c r="N13" s="4">
        <v>0</v>
      </c>
      <c r="O13" s="4">
        <v>0</v>
      </c>
      <c r="P13" s="4">
        <v>19</v>
      </c>
      <c r="Q13" s="4">
        <v>0</v>
      </c>
      <c r="R13" s="4">
        <v>0</v>
      </c>
      <c r="S13" s="4">
        <v>44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</row>
    <row r="14" ht="13.65" customHeight="1">
      <c r="A14" s="2"/>
      <c r="B14" t="s" s="6">
        <v>41</v>
      </c>
      <c r="C14" t="s" s="3">
        <v>31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</row>
    <row r="15" ht="13.65" customHeight="1">
      <c r="A15" s="2"/>
      <c r="B15" t="s" s="6">
        <v>42</v>
      </c>
      <c r="C15" t="s" s="3">
        <v>31</v>
      </c>
      <c r="D15" s="4">
        <v>0</v>
      </c>
      <c r="E15" s="4">
        <v>8</v>
      </c>
      <c r="F15" s="4">
        <v>1</v>
      </c>
      <c r="G15" s="4">
        <v>0</v>
      </c>
      <c r="H15" s="4">
        <v>0</v>
      </c>
      <c r="I15" s="4">
        <v>212</v>
      </c>
      <c r="J15" s="4">
        <v>0</v>
      </c>
      <c r="K15" s="4">
        <v>40</v>
      </c>
      <c r="L15" s="4">
        <v>0</v>
      </c>
      <c r="M15" s="4">
        <v>0</v>
      </c>
      <c r="N15" s="4">
        <v>0</v>
      </c>
      <c r="O15" s="4">
        <v>74</v>
      </c>
      <c r="P15" s="4">
        <v>0</v>
      </c>
      <c r="Q15" s="4">
        <v>0</v>
      </c>
      <c r="R15" s="4">
        <v>9</v>
      </c>
      <c r="S15" s="4">
        <v>31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</row>
    <row r="16" ht="13.65" customHeight="1">
      <c r="A16" s="2"/>
      <c r="B16" t="s" s="3">
        <v>43</v>
      </c>
      <c r="C16" t="s" s="3">
        <v>38</v>
      </c>
      <c r="D16" s="4">
        <v>0</v>
      </c>
      <c r="E16" s="4">
        <v>4</v>
      </c>
      <c r="F16" s="4">
        <v>1</v>
      </c>
      <c r="G16" s="4">
        <v>1</v>
      </c>
      <c r="H16" s="4">
        <v>10</v>
      </c>
      <c r="I16" s="4">
        <v>5</v>
      </c>
      <c r="J16" s="4">
        <v>0</v>
      </c>
      <c r="K16" s="4">
        <v>23</v>
      </c>
      <c r="L16" s="4">
        <v>0</v>
      </c>
      <c r="M16" s="4">
        <v>6</v>
      </c>
      <c r="N16" s="4">
        <v>0</v>
      </c>
      <c r="O16" s="4">
        <v>8</v>
      </c>
      <c r="P16" s="4">
        <v>10</v>
      </c>
      <c r="Q16" s="4">
        <v>0</v>
      </c>
      <c r="R16" s="4">
        <v>8</v>
      </c>
      <c r="S16" s="4">
        <v>18</v>
      </c>
      <c r="T16" s="4">
        <v>2</v>
      </c>
      <c r="U16" s="4">
        <v>0</v>
      </c>
      <c r="V16" s="4">
        <v>0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</row>
    <row r="17" ht="13.65" customHeight="1">
      <c r="A17" s="2"/>
      <c r="B17" t="s" s="3">
        <v>44</v>
      </c>
      <c r="C17" t="s" s="3">
        <v>38</v>
      </c>
      <c r="D17" s="4">
        <v>0</v>
      </c>
      <c r="E17" s="4">
        <v>0</v>
      </c>
      <c r="F17" s="4">
        <v>0</v>
      </c>
      <c r="G17" s="4">
        <v>1</v>
      </c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</row>
    <row r="18" ht="13.65" customHeight="1">
      <c r="A18" s="2"/>
      <c r="B18" t="s" s="3">
        <v>45</v>
      </c>
      <c r="C18" t="s" s="3">
        <v>38</v>
      </c>
      <c r="D18" s="4">
        <v>0</v>
      </c>
      <c r="E18" s="4">
        <v>0</v>
      </c>
      <c r="F18" s="4">
        <v>1</v>
      </c>
      <c r="G18" s="4">
        <v>0</v>
      </c>
      <c r="H18" s="4">
        <v>1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1</v>
      </c>
      <c r="R18" s="4">
        <v>0</v>
      </c>
      <c r="S18" s="4">
        <v>2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</row>
    <row r="19" ht="13.65" customHeight="1">
      <c r="A19" s="2"/>
      <c r="B19" t="s" s="3">
        <v>46</v>
      </c>
      <c r="C19" t="s" s="3">
        <v>38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0</v>
      </c>
      <c r="K19" s="4">
        <v>3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</row>
    <row r="20" ht="13.65" customHeight="1">
      <c r="A20" s="2"/>
      <c r="B20" t="s" s="6">
        <v>47</v>
      </c>
      <c r="C20" t="s" s="3">
        <v>29</v>
      </c>
      <c r="D20" s="4">
        <v>2</v>
      </c>
      <c r="E20" s="4">
        <v>2</v>
      </c>
      <c r="F20" s="4">
        <v>0</v>
      </c>
      <c r="G20" s="4">
        <v>5</v>
      </c>
      <c r="H20" s="4">
        <v>1</v>
      </c>
      <c r="I20" s="4">
        <v>29</v>
      </c>
      <c r="J20" s="4">
        <v>0</v>
      </c>
      <c r="K20" s="4">
        <v>13</v>
      </c>
      <c r="L20" s="4">
        <v>0</v>
      </c>
      <c r="M20" s="4">
        <v>0</v>
      </c>
      <c r="N20" s="4">
        <v>1</v>
      </c>
      <c r="O20" s="4">
        <v>14</v>
      </c>
      <c r="P20" s="4">
        <v>26</v>
      </c>
      <c r="Q20" s="4">
        <v>0</v>
      </c>
      <c r="R20" s="4">
        <v>5</v>
      </c>
      <c r="S20" s="4">
        <v>9</v>
      </c>
      <c r="T20" s="4">
        <v>0</v>
      </c>
      <c r="U20" s="4">
        <v>1</v>
      </c>
      <c r="V20" s="4">
        <v>3</v>
      </c>
      <c r="W20" s="4">
        <v>0</v>
      </c>
      <c r="X20" s="4">
        <v>2</v>
      </c>
      <c r="Y20" s="4">
        <v>9</v>
      </c>
      <c r="Z20" s="4">
        <v>0</v>
      </c>
      <c r="AA20" s="4">
        <v>1</v>
      </c>
      <c r="AB20" s="4">
        <v>0</v>
      </c>
    </row>
    <row r="21" ht="13.65" customHeight="1">
      <c r="A21" s="2"/>
      <c r="B21" t="s" s="6">
        <v>48</v>
      </c>
      <c r="C21" t="s" s="3">
        <v>31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21</v>
      </c>
      <c r="Z21" s="4">
        <v>1</v>
      </c>
      <c r="AA21" s="4">
        <v>0</v>
      </c>
      <c r="AB21" s="4">
        <v>0</v>
      </c>
    </row>
    <row r="22" ht="13.65" customHeight="1">
      <c r="A22" s="2"/>
      <c r="B22" t="s" s="3">
        <v>49</v>
      </c>
      <c r="C22" t="s" s="3">
        <v>38</v>
      </c>
      <c r="D22" s="4">
        <v>0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1</v>
      </c>
      <c r="Y22" s="4">
        <v>1</v>
      </c>
      <c r="Z22" s="4">
        <v>0</v>
      </c>
      <c r="AA22" s="4">
        <v>0</v>
      </c>
      <c r="AB22" s="4">
        <v>0</v>
      </c>
    </row>
    <row r="23" ht="13.65" customHeight="1">
      <c r="A23" s="2"/>
      <c r="B23" t="s" s="3">
        <v>50</v>
      </c>
      <c r="C23" t="s" s="3">
        <v>51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</v>
      </c>
      <c r="L23" s="4">
        <v>1</v>
      </c>
      <c r="M23" s="4">
        <v>1</v>
      </c>
      <c r="N23" s="4">
        <v>0</v>
      </c>
      <c r="O23" s="4">
        <v>3</v>
      </c>
      <c r="P23" s="4">
        <v>2</v>
      </c>
      <c r="Q23" s="4">
        <v>0</v>
      </c>
      <c r="R23" s="4">
        <v>2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</row>
    <row r="24" ht="13.65" customHeight="1">
      <c r="A24" s="2"/>
      <c r="B24" t="s" s="3">
        <v>52</v>
      </c>
      <c r="C24" t="s" s="3">
        <v>38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</row>
    <row r="25" ht="13.65" customHeight="1">
      <c r="A25" s="2"/>
      <c r="B25" t="s" s="3">
        <v>53</v>
      </c>
      <c r="C25" t="s" s="3">
        <v>38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</row>
    <row r="26" ht="13.65" customHeight="1">
      <c r="A26" s="2"/>
      <c r="B26" t="s" s="6">
        <v>54</v>
      </c>
      <c r="C26" t="s" s="3">
        <v>31</v>
      </c>
      <c r="D26" s="4">
        <v>1</v>
      </c>
      <c r="E26" s="4">
        <v>6</v>
      </c>
      <c r="F26" s="4">
        <v>0</v>
      </c>
      <c r="G26" s="4">
        <v>1</v>
      </c>
      <c r="H26" s="4">
        <v>3</v>
      </c>
      <c r="I26" s="4">
        <v>0</v>
      </c>
      <c r="J26" s="4">
        <v>0</v>
      </c>
      <c r="K26" s="4">
        <v>4</v>
      </c>
      <c r="L26" s="4">
        <v>3</v>
      </c>
      <c r="M26" s="4">
        <v>9</v>
      </c>
      <c r="N26" s="4">
        <v>4</v>
      </c>
      <c r="O26" s="4">
        <v>17</v>
      </c>
      <c r="P26" s="4">
        <v>488</v>
      </c>
      <c r="Q26" s="4">
        <v>199</v>
      </c>
      <c r="R26" s="4">
        <v>2</v>
      </c>
      <c r="S26" s="4">
        <v>3</v>
      </c>
      <c r="T26" s="4">
        <v>273</v>
      </c>
      <c r="U26" s="4">
        <v>0</v>
      </c>
      <c r="V26" s="4">
        <v>0</v>
      </c>
      <c r="W26" s="4">
        <v>1146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</row>
    <row r="27" ht="13.65" customHeight="1">
      <c r="A27" s="2"/>
      <c r="B27" t="s" s="3">
        <v>55</v>
      </c>
      <c r="C27" t="s" s="3">
        <v>38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1</v>
      </c>
      <c r="R27" s="4">
        <v>1</v>
      </c>
      <c r="S27" s="4">
        <v>5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</row>
    <row r="28" ht="13.65" customHeight="1">
      <c r="A28" s="2"/>
      <c r="B28" t="s" s="3">
        <v>56</v>
      </c>
      <c r="C28" t="s" s="3">
        <v>31</v>
      </c>
      <c r="D28" s="4">
        <v>14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3</v>
      </c>
      <c r="V28" s="4">
        <v>9</v>
      </c>
      <c r="W28" s="4">
        <v>1</v>
      </c>
      <c r="X28" s="4">
        <v>0</v>
      </c>
      <c r="Y28" s="4">
        <v>4</v>
      </c>
      <c r="Z28" s="4">
        <v>0</v>
      </c>
      <c r="AA28" s="4">
        <v>0</v>
      </c>
      <c r="AB28" s="4">
        <v>0</v>
      </c>
    </row>
    <row r="29" ht="13.65" customHeight="1">
      <c r="A29" s="2"/>
      <c r="B29" t="s" s="3">
        <v>57</v>
      </c>
      <c r="C29" t="s" s="3">
        <v>38</v>
      </c>
      <c r="D29" s="4">
        <v>0</v>
      </c>
      <c r="E29" s="4">
        <v>2</v>
      </c>
      <c r="F29" s="4">
        <v>0</v>
      </c>
      <c r="G29" s="4">
        <v>0</v>
      </c>
      <c r="H29" s="4">
        <v>1</v>
      </c>
      <c r="I29" s="4">
        <v>2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</row>
    <row r="30" ht="13.65" customHeight="1">
      <c r="A30" s="2"/>
      <c r="B30" t="s" s="3">
        <v>58</v>
      </c>
      <c r="C30" t="s" s="3">
        <v>31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</row>
    <row r="31" ht="13.65" customHeight="1">
      <c r="A31" s="2"/>
      <c r="B31" t="s" s="3">
        <v>59</v>
      </c>
      <c r="C31" t="s" s="3">
        <v>38</v>
      </c>
      <c r="D31" s="4">
        <v>0</v>
      </c>
      <c r="E31" s="4">
        <v>0</v>
      </c>
      <c r="F31" s="4">
        <v>10</v>
      </c>
      <c r="G31" s="4">
        <v>15</v>
      </c>
      <c r="H31" s="4">
        <v>2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4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</row>
    <row r="32" ht="13.65" customHeight="1">
      <c r="A32" s="2"/>
      <c r="B32" t="s" s="3">
        <v>60</v>
      </c>
      <c r="C32" t="s" s="3">
        <v>38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</row>
    <row r="33" ht="13.65" customHeight="1">
      <c r="A33" s="2"/>
      <c r="B33" t="s" s="6">
        <v>61</v>
      </c>
      <c r="C33" t="s" s="3">
        <v>38</v>
      </c>
      <c r="D33" s="4">
        <v>3</v>
      </c>
      <c r="E33" s="4">
        <v>6</v>
      </c>
      <c r="F33" s="4">
        <v>0</v>
      </c>
      <c r="G33" s="4">
        <v>2</v>
      </c>
      <c r="H33" s="4">
        <v>2</v>
      </c>
      <c r="I33" s="4">
        <v>4</v>
      </c>
      <c r="J33" s="4">
        <v>0</v>
      </c>
      <c r="K33" s="4">
        <v>5</v>
      </c>
      <c r="L33" s="4">
        <v>0</v>
      </c>
      <c r="M33" s="4">
        <v>0</v>
      </c>
      <c r="N33" s="4">
        <v>2</v>
      </c>
      <c r="O33" s="4">
        <v>3</v>
      </c>
      <c r="P33" s="4">
        <v>5</v>
      </c>
      <c r="Q33" s="4">
        <v>3</v>
      </c>
      <c r="R33" s="4">
        <v>1</v>
      </c>
      <c r="S33" s="4">
        <v>2</v>
      </c>
      <c r="T33" s="4">
        <v>0</v>
      </c>
      <c r="U33" s="4">
        <v>0</v>
      </c>
      <c r="V33" s="4">
        <v>4</v>
      </c>
      <c r="W33" s="4">
        <v>1</v>
      </c>
      <c r="X33" s="4">
        <v>0</v>
      </c>
      <c r="Y33" s="4">
        <v>2</v>
      </c>
      <c r="Z33" s="4">
        <v>0</v>
      </c>
      <c r="AA33" s="4">
        <v>0</v>
      </c>
      <c r="AB33" s="4">
        <v>0</v>
      </c>
    </row>
    <row r="34" ht="13.65" customHeight="1">
      <c r="A34" s="2"/>
      <c r="B34" t="s" s="6">
        <v>62</v>
      </c>
      <c r="C34" t="s" s="3">
        <v>38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3</v>
      </c>
      <c r="J34" s="4">
        <v>0</v>
      </c>
      <c r="K34" s="4">
        <v>3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9</v>
      </c>
      <c r="S34" s="4">
        <v>4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</row>
    <row r="35" ht="13.65" customHeight="1">
      <c r="A35" s="2"/>
      <c r="B35" t="s" s="6">
        <v>63</v>
      </c>
      <c r="C35" t="s" s="3">
        <v>31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</row>
    <row r="36" ht="13.65" customHeight="1">
      <c r="A36" s="2"/>
      <c r="B36" t="s" s="6">
        <v>64</v>
      </c>
      <c r="C36" t="s" s="3">
        <v>38</v>
      </c>
      <c r="D36" s="4">
        <v>0</v>
      </c>
      <c r="E36" s="4">
        <v>2</v>
      </c>
      <c r="F36" s="4">
        <v>0</v>
      </c>
      <c r="G36" s="4">
        <v>1</v>
      </c>
      <c r="H36" s="4">
        <v>0</v>
      </c>
      <c r="I36" s="4">
        <v>7</v>
      </c>
      <c r="J36" s="4">
        <v>0</v>
      </c>
      <c r="K36" s="4">
        <v>12</v>
      </c>
      <c r="L36" s="4">
        <v>0</v>
      </c>
      <c r="M36" s="4">
        <v>0</v>
      </c>
      <c r="N36" s="4">
        <v>1</v>
      </c>
      <c r="O36" s="4">
        <v>21</v>
      </c>
      <c r="P36" s="4">
        <v>7</v>
      </c>
      <c r="Q36" s="4">
        <v>1</v>
      </c>
      <c r="R36" s="4">
        <v>8</v>
      </c>
      <c r="S36" s="4">
        <v>15</v>
      </c>
      <c r="T36" s="4">
        <v>0</v>
      </c>
      <c r="U36" s="4">
        <v>0</v>
      </c>
      <c r="V36" s="4">
        <v>4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</row>
    <row r="37" ht="13.65" customHeight="1">
      <c r="A37" s="2"/>
      <c r="B37" t="s" s="3">
        <v>65</v>
      </c>
      <c r="C37" t="s" s="3">
        <v>31</v>
      </c>
      <c r="D37" s="4">
        <v>4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2</v>
      </c>
      <c r="Q37" s="4">
        <v>0</v>
      </c>
      <c r="R37" s="4">
        <v>1</v>
      </c>
      <c r="S37" s="4">
        <v>1</v>
      </c>
      <c r="T37" s="4">
        <v>0</v>
      </c>
      <c r="U37" s="4">
        <v>0</v>
      </c>
      <c r="V37" s="4">
        <v>1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</row>
    <row r="38" ht="13.65" customHeight="1">
      <c r="A38" s="2"/>
      <c r="B38" t="s" s="6">
        <v>66</v>
      </c>
      <c r="C38" t="s" s="3">
        <v>31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2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</row>
    <row r="39" ht="13.65" customHeight="1">
      <c r="A39" s="2"/>
      <c r="B39" t="s" s="3">
        <v>67</v>
      </c>
      <c r="C39" t="s" s="3">
        <v>31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2</v>
      </c>
      <c r="L39" s="4">
        <v>0</v>
      </c>
      <c r="M39" s="4">
        <v>1</v>
      </c>
      <c r="N39" s="4">
        <v>0</v>
      </c>
      <c r="O39" s="4">
        <v>6</v>
      </c>
      <c r="P39" s="4">
        <v>3</v>
      </c>
      <c r="Q39" s="4">
        <v>0</v>
      </c>
      <c r="R39" s="4">
        <v>2</v>
      </c>
      <c r="S39" s="4">
        <v>3</v>
      </c>
      <c r="T39" s="4">
        <v>0</v>
      </c>
      <c r="U39" s="4">
        <v>15</v>
      </c>
      <c r="V39" s="4">
        <v>3</v>
      </c>
      <c r="W39" s="4">
        <v>0</v>
      </c>
      <c r="X39" s="4">
        <v>5</v>
      </c>
      <c r="Y39" s="4">
        <v>0</v>
      </c>
      <c r="Z39" s="4">
        <v>0</v>
      </c>
      <c r="AA39" s="4">
        <v>0</v>
      </c>
      <c r="AB39" s="4">
        <v>0</v>
      </c>
    </row>
    <row r="40" ht="13.65" customHeight="1">
      <c r="A40" s="2"/>
      <c r="B40" t="s" s="6">
        <v>68</v>
      </c>
      <c r="C40" t="s" s="3">
        <v>31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4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</row>
    <row r="41" ht="13.65" customHeight="1">
      <c r="A41" s="2"/>
      <c r="B41" t="s" s="6">
        <v>69</v>
      </c>
      <c r="C41" s="4"/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4</v>
      </c>
      <c r="L41" s="4">
        <v>0</v>
      </c>
      <c r="M41" s="4">
        <v>0</v>
      </c>
      <c r="N41" s="4">
        <v>1</v>
      </c>
      <c r="O41" s="4">
        <v>3</v>
      </c>
      <c r="P41" s="4">
        <v>5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</row>
    <row r="42" ht="13.65" customHeight="1">
      <c r="A42" s="2"/>
      <c r="B42" t="s" s="6">
        <v>70</v>
      </c>
      <c r="C42" t="s" s="3">
        <v>31</v>
      </c>
      <c r="D42" s="4">
        <v>14</v>
      </c>
      <c r="E42" s="4">
        <v>21</v>
      </c>
      <c r="F42" s="4">
        <v>7</v>
      </c>
      <c r="G42" s="4">
        <v>12</v>
      </c>
      <c r="H42" s="4">
        <v>19</v>
      </c>
      <c r="I42" s="4">
        <v>29</v>
      </c>
      <c r="J42" s="4">
        <v>4</v>
      </c>
      <c r="K42" s="4">
        <v>76</v>
      </c>
      <c r="L42" s="4">
        <v>0</v>
      </c>
      <c r="M42" s="4">
        <v>31</v>
      </c>
      <c r="N42" s="4">
        <v>2</v>
      </c>
      <c r="O42" s="4">
        <v>57</v>
      </c>
      <c r="P42" s="4">
        <v>82</v>
      </c>
      <c r="Q42" s="4">
        <v>11</v>
      </c>
      <c r="R42" s="4">
        <v>11</v>
      </c>
      <c r="S42" s="4">
        <v>89</v>
      </c>
      <c r="T42" s="4">
        <v>0</v>
      </c>
      <c r="U42" s="4">
        <v>0</v>
      </c>
      <c r="V42" s="4">
        <v>33</v>
      </c>
      <c r="W42" s="4">
        <v>7</v>
      </c>
      <c r="X42" s="4">
        <v>14</v>
      </c>
      <c r="Y42" s="4">
        <v>0</v>
      </c>
      <c r="Z42" s="4">
        <v>0</v>
      </c>
      <c r="AA42" s="4">
        <v>0</v>
      </c>
      <c r="AB42" s="4">
        <v>0</v>
      </c>
    </row>
    <row r="43" ht="13.65" customHeight="1">
      <c r="A43" s="2"/>
      <c r="B43" t="s" s="6">
        <v>71</v>
      </c>
      <c r="C43" t="s" s="3">
        <v>31</v>
      </c>
      <c r="D43" s="4">
        <v>7</v>
      </c>
      <c r="E43" s="4">
        <v>3</v>
      </c>
      <c r="F43" s="4">
        <v>1</v>
      </c>
      <c r="G43" s="4">
        <v>0</v>
      </c>
      <c r="H43" s="4">
        <v>0</v>
      </c>
      <c r="I43" s="4">
        <v>15</v>
      </c>
      <c r="J43" s="4">
        <v>3</v>
      </c>
      <c r="K43" s="4">
        <v>3</v>
      </c>
      <c r="L43" s="4">
        <v>0</v>
      </c>
      <c r="M43" s="4">
        <v>0</v>
      </c>
      <c r="N43" s="4">
        <v>2</v>
      </c>
      <c r="O43" s="4">
        <v>3</v>
      </c>
      <c r="P43" s="4">
        <v>9</v>
      </c>
      <c r="Q43" s="4">
        <v>0</v>
      </c>
      <c r="R43" s="4">
        <v>0</v>
      </c>
      <c r="S43" s="4">
        <v>16</v>
      </c>
      <c r="T43" s="4">
        <v>1</v>
      </c>
      <c r="U43" s="4">
        <v>7</v>
      </c>
      <c r="V43" s="4">
        <v>18</v>
      </c>
      <c r="W43" s="4">
        <v>3</v>
      </c>
      <c r="X43" s="4">
        <v>0</v>
      </c>
      <c r="Y43" s="4">
        <v>33</v>
      </c>
      <c r="Z43" s="4">
        <v>23</v>
      </c>
      <c r="AA43" s="4">
        <v>30</v>
      </c>
      <c r="AB43" s="4">
        <v>3</v>
      </c>
    </row>
    <row r="44" ht="13.65" customHeight="1">
      <c r="A44" s="2"/>
      <c r="B44" t="s" s="3">
        <v>72</v>
      </c>
      <c r="C44" t="s" s="3">
        <v>31</v>
      </c>
      <c r="D44" s="4">
        <v>0</v>
      </c>
      <c r="E44" s="4">
        <v>0</v>
      </c>
      <c r="F44" s="4">
        <v>1</v>
      </c>
      <c r="G44" s="4">
        <v>15</v>
      </c>
      <c r="H44" s="4">
        <v>2</v>
      </c>
      <c r="I44" s="4">
        <v>2</v>
      </c>
      <c r="J44" s="4">
        <v>0</v>
      </c>
      <c r="K44" s="4">
        <v>1</v>
      </c>
      <c r="L44" s="4">
        <v>0</v>
      </c>
      <c r="M44" s="4">
        <v>3</v>
      </c>
      <c r="N44" s="4">
        <v>0</v>
      </c>
      <c r="O44" s="4">
        <v>7</v>
      </c>
      <c r="P44" s="4">
        <v>1</v>
      </c>
      <c r="Q44" s="4">
        <v>0</v>
      </c>
      <c r="R44" s="4">
        <v>4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</row>
    <row r="45" ht="13.65" customHeight="1">
      <c r="A45" s="2"/>
      <c r="B45" t="s" s="3">
        <v>73</v>
      </c>
      <c r="C45" t="s" s="3">
        <v>31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2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</row>
    <row r="46" ht="13.65" customHeight="1">
      <c r="A46" s="2"/>
      <c r="B46" t="s" s="3">
        <v>74</v>
      </c>
      <c r="C46" t="s" s="3">
        <v>31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7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</row>
    <row r="47" ht="13.65" customHeight="1">
      <c r="A47" s="2"/>
      <c r="B47" t="s" s="3">
        <v>75</v>
      </c>
      <c r="C47" t="s" s="3">
        <v>31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</row>
    <row r="48" ht="13.65" customHeight="1">
      <c r="A48" s="2"/>
      <c r="B48" t="s" s="3">
        <v>76</v>
      </c>
      <c r="C48" t="s" s="3">
        <v>31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4</v>
      </c>
      <c r="P48" s="4">
        <v>0</v>
      </c>
      <c r="Q48" s="4">
        <v>0</v>
      </c>
      <c r="R48" s="4">
        <v>2</v>
      </c>
      <c r="S48" s="4">
        <v>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</row>
    <row r="49" ht="13.65" customHeight="1">
      <c r="A49" s="2"/>
      <c r="B49" t="s" s="3">
        <v>77</v>
      </c>
      <c r="C49" t="s" s="3">
        <v>31</v>
      </c>
      <c r="D49" s="4">
        <v>0</v>
      </c>
      <c r="E49" s="4">
        <v>3</v>
      </c>
      <c r="F49" s="4">
        <v>2</v>
      </c>
      <c r="G49" s="4">
        <v>0</v>
      </c>
      <c r="H49" s="4">
        <v>107</v>
      </c>
      <c r="I49" s="4">
        <v>14</v>
      </c>
      <c r="J49" s="4">
        <v>1</v>
      </c>
      <c r="K49" s="4">
        <v>0</v>
      </c>
      <c r="L49" s="4">
        <v>0</v>
      </c>
      <c r="M49" s="4">
        <v>1</v>
      </c>
      <c r="N49" s="4">
        <v>0</v>
      </c>
      <c r="O49" s="4">
        <v>10</v>
      </c>
      <c r="P49" s="4">
        <v>0</v>
      </c>
      <c r="Q49" s="4">
        <v>9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</row>
    <row r="50" ht="13.65" customHeight="1">
      <c r="A50" s="2"/>
      <c r="B50" t="s" s="6">
        <v>78</v>
      </c>
      <c r="C50" t="s" s="3">
        <v>79</v>
      </c>
      <c r="D50" s="4">
        <v>4</v>
      </c>
      <c r="E50" s="4">
        <v>22</v>
      </c>
      <c r="F50" s="4">
        <v>37</v>
      </c>
      <c r="G50" s="4">
        <v>0</v>
      </c>
      <c r="H50" s="4">
        <v>0</v>
      </c>
      <c r="I50" s="4">
        <v>55</v>
      </c>
      <c r="J50" s="4">
        <v>7</v>
      </c>
      <c r="K50" s="4">
        <v>90</v>
      </c>
      <c r="L50" s="4">
        <v>0</v>
      </c>
      <c r="M50" s="4">
        <v>13</v>
      </c>
      <c r="N50" s="4">
        <v>4</v>
      </c>
      <c r="O50" s="4">
        <v>63</v>
      </c>
      <c r="P50" s="4">
        <v>69</v>
      </c>
      <c r="Q50" s="4">
        <v>9</v>
      </c>
      <c r="R50" s="4">
        <v>39</v>
      </c>
      <c r="S50" s="4">
        <v>65</v>
      </c>
      <c r="T50" s="4">
        <v>17</v>
      </c>
      <c r="U50" s="4">
        <v>1</v>
      </c>
      <c r="V50" s="4">
        <v>6</v>
      </c>
      <c r="W50" s="4">
        <v>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</row>
    <row r="51" ht="13.65" customHeight="1">
      <c r="A51" s="2"/>
      <c r="B51" t="s" s="6">
        <v>80</v>
      </c>
      <c r="C51" t="s" s="3">
        <v>79</v>
      </c>
      <c r="D51" s="4">
        <v>0</v>
      </c>
      <c r="E51" s="4">
        <v>0</v>
      </c>
      <c r="F51" s="4">
        <v>0</v>
      </c>
      <c r="G51" s="4">
        <v>13</v>
      </c>
      <c r="H51" s="4">
        <v>41</v>
      </c>
      <c r="I51" s="4">
        <v>0</v>
      </c>
      <c r="J51" s="4">
        <v>0</v>
      </c>
      <c r="K51" s="4">
        <v>2</v>
      </c>
      <c r="L51" s="4">
        <v>0</v>
      </c>
      <c r="M51" s="4">
        <v>0</v>
      </c>
      <c r="N51" s="4">
        <v>0</v>
      </c>
      <c r="O51" s="4">
        <v>17</v>
      </c>
      <c r="P51" s="4">
        <v>6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</row>
    <row r="52" ht="13.65" customHeight="1">
      <c r="A52" s="2"/>
      <c r="B52" t="s" s="6">
        <v>81</v>
      </c>
      <c r="C52" t="s" s="3">
        <v>31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</row>
    <row r="53" ht="13.65" customHeight="1">
      <c r="A53" s="2"/>
      <c r="B53" t="s" s="3">
        <v>82</v>
      </c>
      <c r="C53" t="s" s="3">
        <v>31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4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</row>
    <row r="54" ht="13.65" customHeight="1">
      <c r="A54" s="2"/>
      <c r="B54" t="s" s="3">
        <v>83</v>
      </c>
      <c r="C54" t="s" s="3">
        <v>38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3</v>
      </c>
      <c r="L54" s="4">
        <v>0</v>
      </c>
      <c r="M54" s="4">
        <v>0</v>
      </c>
      <c r="N54" s="4">
        <v>0</v>
      </c>
      <c r="O54" s="4">
        <v>2</v>
      </c>
      <c r="P54" s="4">
        <v>1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</row>
    <row r="55" ht="13.65" customHeight="1">
      <c r="A55" s="2"/>
      <c r="B55" t="s" s="3">
        <v>84</v>
      </c>
      <c r="C55" t="s" s="3">
        <v>38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</row>
    <row r="56" ht="13.65" customHeight="1">
      <c r="A56" s="2"/>
      <c r="B56" t="s" s="3">
        <v>85</v>
      </c>
      <c r="C56" t="s" s="3">
        <v>38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2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</row>
    <row r="57" ht="13.65" customHeight="1">
      <c r="A57" s="2"/>
      <c r="B57" t="s" s="6">
        <v>86</v>
      </c>
      <c r="C57" t="s" s="3">
        <v>31</v>
      </c>
      <c r="D57" s="4">
        <v>0</v>
      </c>
      <c r="E57" s="4">
        <v>0</v>
      </c>
      <c r="F57" s="4">
        <v>6</v>
      </c>
      <c r="G57" s="4">
        <v>7</v>
      </c>
      <c r="H57" s="4">
        <v>1</v>
      </c>
      <c r="I57" s="4">
        <v>1</v>
      </c>
      <c r="J57" s="4">
        <v>0</v>
      </c>
      <c r="K57" s="4">
        <v>19</v>
      </c>
      <c r="L57" s="4">
        <v>0</v>
      </c>
      <c r="M57" s="4">
        <v>5</v>
      </c>
      <c r="N57" s="4">
        <v>1</v>
      </c>
      <c r="O57" s="4">
        <v>0</v>
      </c>
      <c r="P57" s="4">
        <v>0</v>
      </c>
      <c r="Q57" s="4">
        <v>3</v>
      </c>
      <c r="R57" s="4">
        <v>0</v>
      </c>
      <c r="S57" s="4">
        <v>4</v>
      </c>
      <c r="T57" s="4">
        <v>0</v>
      </c>
      <c r="U57" s="4">
        <v>0</v>
      </c>
      <c r="V57" s="4">
        <v>1</v>
      </c>
      <c r="W57" s="4">
        <v>10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</row>
    <row r="58" ht="13.65" customHeight="1">
      <c r="A58" s="2"/>
      <c r="B58" t="s" s="3">
        <v>87</v>
      </c>
      <c r="C58" t="s" s="3">
        <v>88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</row>
    <row r="59" ht="13.65" customHeight="1">
      <c r="A59" s="2"/>
      <c r="B59" t="s" s="6">
        <v>89</v>
      </c>
      <c r="C59" t="s" s="3">
        <v>88</v>
      </c>
      <c r="D59" s="4">
        <v>1</v>
      </c>
      <c r="E59" s="4">
        <v>4</v>
      </c>
      <c r="F59" s="4">
        <v>0</v>
      </c>
      <c r="G59" s="4">
        <v>2</v>
      </c>
      <c r="H59" s="4">
        <v>3</v>
      </c>
      <c r="I59" s="4">
        <v>6</v>
      </c>
      <c r="J59" s="4">
        <v>5</v>
      </c>
      <c r="K59" s="4">
        <v>5</v>
      </c>
      <c r="L59" s="4">
        <v>0</v>
      </c>
      <c r="M59" s="4">
        <v>4</v>
      </c>
      <c r="N59" s="4">
        <v>0</v>
      </c>
      <c r="O59" s="4">
        <v>19</v>
      </c>
      <c r="P59" s="4">
        <v>1</v>
      </c>
      <c r="Q59" s="4">
        <v>3</v>
      </c>
      <c r="R59" s="4">
        <v>8</v>
      </c>
      <c r="S59" s="4">
        <v>15</v>
      </c>
      <c r="T59" s="4">
        <v>1</v>
      </c>
      <c r="U59" s="4">
        <v>0</v>
      </c>
      <c r="V59" s="4">
        <v>0</v>
      </c>
      <c r="W59" s="4">
        <v>4</v>
      </c>
      <c r="X59" s="4">
        <v>0</v>
      </c>
      <c r="Y59" s="4">
        <v>0</v>
      </c>
      <c r="Z59" s="4">
        <v>0</v>
      </c>
      <c r="AA59" s="4">
        <v>2</v>
      </c>
      <c r="AB59" s="4">
        <v>0</v>
      </c>
    </row>
    <row r="60" ht="13.65" customHeight="1">
      <c r="A60" s="2"/>
      <c r="B60" t="s" s="3">
        <v>90</v>
      </c>
      <c r="C60" t="s" s="3">
        <v>31</v>
      </c>
      <c r="D60" s="4">
        <v>0</v>
      </c>
      <c r="E60" s="4">
        <v>3</v>
      </c>
      <c r="F60" s="4">
        <v>6</v>
      </c>
      <c r="G60" s="4">
        <v>7</v>
      </c>
      <c r="H60" s="4">
        <v>0</v>
      </c>
      <c r="I60" s="4">
        <v>4</v>
      </c>
      <c r="J60" s="4">
        <v>0</v>
      </c>
      <c r="K60" s="4">
        <v>6</v>
      </c>
      <c r="L60" s="4">
        <v>0</v>
      </c>
      <c r="M60" s="4">
        <v>1</v>
      </c>
      <c r="N60" s="4">
        <v>9</v>
      </c>
      <c r="O60" s="4">
        <v>6</v>
      </c>
      <c r="P60" s="4">
        <v>3</v>
      </c>
      <c r="Q60" s="4">
        <v>2</v>
      </c>
      <c r="R60" s="4">
        <v>10</v>
      </c>
      <c r="S60" s="4">
        <v>12</v>
      </c>
      <c r="T60" s="4">
        <v>0</v>
      </c>
      <c r="U60" s="4">
        <v>0</v>
      </c>
      <c r="V60" s="4">
        <v>0</v>
      </c>
      <c r="W60" s="4">
        <v>3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</row>
    <row r="61" ht="13.65" customHeight="1">
      <c r="A61" s="2"/>
      <c r="B61" t="s" s="6">
        <v>91</v>
      </c>
      <c r="C61" t="s" s="3">
        <v>29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15</v>
      </c>
      <c r="Y61" s="4">
        <v>0</v>
      </c>
      <c r="Z61" s="4">
        <v>11</v>
      </c>
      <c r="AA61" s="4">
        <v>2</v>
      </c>
      <c r="AB61" s="4">
        <v>6</v>
      </c>
    </row>
    <row r="62" ht="13.65" customHeight="1">
      <c r="A62" s="2"/>
      <c r="B62" t="s" s="3">
        <v>92</v>
      </c>
      <c r="C62" t="s" s="3">
        <v>38</v>
      </c>
      <c r="D62" s="4">
        <v>0</v>
      </c>
      <c r="E62" s="4">
        <v>0</v>
      </c>
      <c r="F62" s="4">
        <v>0</v>
      </c>
      <c r="G62" s="4">
        <v>0</v>
      </c>
      <c r="H62" s="4">
        <v>2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3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</row>
    <row r="63" ht="13.6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3.65" customHeight="1">
      <c r="A64" s="2"/>
      <c r="B64" s="2"/>
      <c r="C64" t="s" s="3">
        <v>93</v>
      </c>
      <c r="D64" s="4">
        <f>COUNTIF(D4:D62,"&gt;0")</f>
        <v>13</v>
      </c>
      <c r="E64" s="4">
        <f>COUNTIF(E4:E62,"&gt;0")</f>
        <v>16</v>
      </c>
      <c r="F64" s="4">
        <f>COUNTIF(F4:F62,"&gt;0")</f>
        <v>17</v>
      </c>
      <c r="G64" s="4">
        <f>COUNTIF(G4:G62,"&gt;0")</f>
        <v>15</v>
      </c>
      <c r="H64" s="4">
        <f>COUNTIF(H4:H62,"&gt;0")</f>
        <v>21</v>
      </c>
      <c r="I64" s="4">
        <f>COUNTIF(I4:I62,"&gt;0")</f>
        <v>24</v>
      </c>
      <c r="J64" s="4">
        <f>COUNTIF(J4:J62,"&gt;0")</f>
        <v>7</v>
      </c>
      <c r="K64" s="4">
        <f>COUNTIF(K4:K62,"&gt;0")</f>
        <v>26</v>
      </c>
      <c r="L64" s="4">
        <f>COUNTIF(L4:L62,"&gt;0")</f>
        <v>2</v>
      </c>
      <c r="M64" s="4">
        <f>COUNTIF(M4:M62,"&gt;0")</f>
        <v>17</v>
      </c>
      <c r="N64" s="4">
        <f>COUNTIF(N4:N62,"&gt;0")</f>
        <v>13</v>
      </c>
      <c r="O64" s="4">
        <f>COUNTIF(O4:O62,"&gt;0")</f>
        <v>27</v>
      </c>
      <c r="P64" s="4">
        <f>COUNTIF(P4:P62,"&gt;0")</f>
        <v>24</v>
      </c>
      <c r="Q64" s="4">
        <f>COUNTIF(Q4:Q62,"&gt;0")</f>
        <v>12</v>
      </c>
      <c r="R64" s="4">
        <f>COUNTIF(R4:R62,"&gt;0")</f>
        <v>24</v>
      </c>
      <c r="S64" s="4">
        <f>COUNTIF(S4:S62,"&gt;0")</f>
        <v>29</v>
      </c>
      <c r="T64" s="4">
        <f>COUNTIF(T4:T62,"&gt;0")</f>
        <v>7</v>
      </c>
      <c r="U64" s="4">
        <f>COUNTIF(U4:U62,"&gt;0")</f>
        <v>6</v>
      </c>
      <c r="V64" s="4">
        <f>COUNTIF(V4:V62,"&gt;0")</f>
        <v>12</v>
      </c>
      <c r="W64" s="4">
        <f>COUNTIF(W4:W62,"&gt;0")</f>
        <v>11</v>
      </c>
      <c r="X64" s="4">
        <f>COUNTIF(X4:X62,"&gt;0")</f>
        <v>5</v>
      </c>
      <c r="Y64" s="4">
        <f>COUNTIF(Y4:Y62,"&gt;0")</f>
        <v>9</v>
      </c>
      <c r="Z64" s="4">
        <f>COUNTIF(Z4:Z62,"&gt;0")</f>
        <v>4</v>
      </c>
      <c r="AA64" s="4">
        <f>COUNTIF(AA4:AA62,"&gt;0")</f>
        <v>5</v>
      </c>
      <c r="AB64" s="4">
        <f>COUNTIF(AB4:AB62,"&gt;0")</f>
        <v>3</v>
      </c>
    </row>
    <row r="65" ht="13.65" customHeight="1">
      <c r="A65" s="2"/>
      <c r="B65" s="2"/>
      <c r="C65" t="s" s="3">
        <v>94</v>
      </c>
      <c r="D65" s="4">
        <f>SUM(D4:D62)</f>
        <v>59</v>
      </c>
      <c r="E65" s="4">
        <f>SUM(E4:E62)</f>
        <v>89</v>
      </c>
      <c r="F65" s="4">
        <f>SUM(F4:F62)</f>
        <v>85</v>
      </c>
      <c r="G65" s="4">
        <f>SUM(G4:G62)</f>
        <v>106</v>
      </c>
      <c r="H65" s="4">
        <f>SUM(H4:H62)</f>
        <v>204</v>
      </c>
      <c r="I65" s="4">
        <f>SUM(I4:I62)</f>
        <v>430</v>
      </c>
      <c r="J65" s="4">
        <f>SUM(J4:J62)</f>
        <v>22</v>
      </c>
      <c r="K65" s="4">
        <f>SUM(K4:K62)</f>
        <v>365</v>
      </c>
      <c r="L65" s="4">
        <f>SUM(L4:L62)</f>
        <v>4</v>
      </c>
      <c r="M65" s="4">
        <f>SUM(M4:M62)</f>
        <v>110</v>
      </c>
      <c r="N65" s="4">
        <f>SUM(N4:N62)</f>
        <v>33</v>
      </c>
      <c r="O65" s="4">
        <f>SUM(O4:O62)</f>
        <v>356</v>
      </c>
      <c r="P65" s="4">
        <f>SUM(P4:P62)</f>
        <v>747</v>
      </c>
      <c r="Q65" s="4">
        <f>SUM(Q4:Q62)</f>
        <v>243</v>
      </c>
      <c r="R65" s="4">
        <f>SUM(R4:R62)</f>
        <v>139</v>
      </c>
      <c r="S65" s="4">
        <f>SUM(S4:S62)</f>
        <v>362</v>
      </c>
      <c r="T65" s="4">
        <f>SUM(T4:T62)</f>
        <v>296</v>
      </c>
      <c r="U65" s="4">
        <f>SUM(U4:U62)</f>
        <v>28</v>
      </c>
      <c r="V65" s="4">
        <f>SUM(V4:V62)</f>
        <v>84</v>
      </c>
      <c r="W65" s="4">
        <f>SUM(W4:W62)</f>
        <v>1178</v>
      </c>
      <c r="X65" s="4">
        <f>SUM(X4:X62)</f>
        <v>37</v>
      </c>
      <c r="Y65" s="4">
        <f>SUM(Y4:Y62)</f>
        <v>73</v>
      </c>
      <c r="Z65" s="4">
        <f>SUM(Z4:Z62)</f>
        <v>36</v>
      </c>
      <c r="AA65" s="4">
        <f>SUM(AA4:AA62)</f>
        <v>36</v>
      </c>
      <c r="AB65" s="4">
        <f>SUM(AB4:AB62)</f>
        <v>10</v>
      </c>
    </row>
  </sheetData>
  <mergeCells count="1">
    <mergeCell ref="B1:G1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Roman,Regular"&amp;12&amp;K000000Fauna - condensed</oddHead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1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24" style="7" customWidth="1"/>
    <col min="2" max="2" width="25.1719" style="7" customWidth="1"/>
    <col min="3" max="3" width="8.85156" style="7" customWidth="1"/>
    <col min="4" max="4" width="21.6719" style="7" customWidth="1"/>
    <col min="5" max="5" width="8.85156" style="7" customWidth="1"/>
    <col min="6" max="6" width="8.85156" style="7" customWidth="1"/>
    <col min="7" max="7" width="8.85156" style="7" customWidth="1"/>
    <col min="8" max="8" width="8.85156" style="7" customWidth="1"/>
    <col min="9" max="9" width="8.85156" style="7" customWidth="1"/>
    <col min="10" max="10" width="8.85156" style="7" customWidth="1"/>
    <col min="11" max="11" width="8.85156" style="7" customWidth="1"/>
    <col min="12" max="12" width="8.85156" style="7" customWidth="1"/>
    <col min="13" max="13" width="8.85156" style="7" customWidth="1"/>
    <col min="14" max="14" width="8.85156" style="7" customWidth="1"/>
    <col min="15" max="15" width="8.85156" style="7" customWidth="1"/>
    <col min="16" max="16" width="8.85156" style="7" customWidth="1"/>
    <col min="17" max="17" width="8.85156" style="7" customWidth="1"/>
    <col min="18" max="18" width="8.85156" style="7" customWidth="1"/>
    <col min="19" max="19" width="8.85156" style="7" customWidth="1"/>
    <col min="20" max="20" width="8.85156" style="7" customWidth="1"/>
    <col min="21" max="21" width="8.85156" style="7" customWidth="1"/>
    <col min="22" max="22" width="8.85156" style="7" customWidth="1"/>
    <col min="23" max="23" width="8.85156" style="7" customWidth="1"/>
    <col min="24" max="24" width="8.85156" style="7" customWidth="1"/>
    <col min="25" max="25" width="8.85156" style="7" customWidth="1"/>
    <col min="26" max="26" width="8.85156" style="7" customWidth="1"/>
    <col min="27" max="27" width="8.85156" style="7" customWidth="1"/>
    <col min="28" max="28" width="8.85156" style="7" customWidth="1"/>
    <col min="29" max="29" width="8.85156" style="7" customWidth="1"/>
    <col min="30" max="256" width="8.85156" style="7" customWidth="1"/>
  </cols>
  <sheetData>
    <row r="1" ht="13.65" customHeight="1">
      <c r="A1" s="2"/>
      <c r="B1" s="4"/>
      <c r="C1" s="8"/>
      <c r="D1" t="s" s="9">
        <v>95</v>
      </c>
      <c r="E1" t="s" s="10">
        <v>96</v>
      </c>
      <c r="F1" t="s" s="10">
        <v>97</v>
      </c>
      <c r="G1" t="s" s="10">
        <v>98</v>
      </c>
      <c r="H1" t="s" s="10">
        <v>99</v>
      </c>
      <c r="I1" t="s" s="10">
        <v>100</v>
      </c>
      <c r="J1" t="s" s="10">
        <v>101</v>
      </c>
      <c r="K1" t="s" s="10">
        <v>102</v>
      </c>
      <c r="L1" t="s" s="10">
        <v>103</v>
      </c>
      <c r="M1" t="s" s="10">
        <v>104</v>
      </c>
      <c r="N1" t="s" s="10">
        <v>105</v>
      </c>
      <c r="O1" t="s" s="10">
        <v>106</v>
      </c>
      <c r="P1" t="s" s="10">
        <v>107</v>
      </c>
      <c r="Q1" t="s" s="10">
        <v>108</v>
      </c>
      <c r="R1" t="s" s="10">
        <v>109</v>
      </c>
      <c r="S1" t="s" s="10">
        <v>110</v>
      </c>
      <c r="T1" t="s" s="10">
        <v>111</v>
      </c>
      <c r="U1" t="s" s="10">
        <v>112</v>
      </c>
      <c r="V1" t="s" s="10">
        <v>113</v>
      </c>
      <c r="W1" t="s" s="10">
        <v>114</v>
      </c>
      <c r="X1" t="s" s="10">
        <v>115</v>
      </c>
      <c r="Y1" t="s" s="10">
        <v>116</v>
      </c>
      <c r="Z1" t="s" s="10">
        <v>117</v>
      </c>
      <c r="AA1" t="s" s="10">
        <v>118</v>
      </c>
      <c r="AB1" t="s" s="10">
        <v>119</v>
      </c>
      <c r="AC1" t="s" s="11">
        <v>120</v>
      </c>
    </row>
    <row r="2" ht="13.65" customHeight="1">
      <c r="A2" t="s" s="3">
        <v>33</v>
      </c>
      <c r="B2" t="s" s="3">
        <v>121</v>
      </c>
      <c r="C2" s="8"/>
      <c r="D2" s="4">
        <v>4e-05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>
        <v>1</v>
      </c>
      <c r="U2" s="12"/>
      <c r="V2" s="12"/>
      <c r="W2" s="12"/>
      <c r="X2" s="12"/>
      <c r="Y2" s="12"/>
      <c r="Z2" s="12"/>
      <c r="AA2" s="12"/>
      <c r="AB2" s="12"/>
      <c r="AC2" s="12"/>
    </row>
    <row r="3" ht="13.65" customHeight="1">
      <c r="A3" t="s" s="3">
        <v>34</v>
      </c>
      <c r="B3" t="s" s="3">
        <v>34</v>
      </c>
      <c r="C3" s="8"/>
      <c r="D3" s="4">
        <f t="shared" si="0" ref="D3:D5">0.0066*0.001</f>
        <v>6.6e-06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3.65" customHeight="1">
      <c r="A4" t="s" s="3">
        <v>35</v>
      </c>
      <c r="B4" t="s" s="3">
        <v>35</v>
      </c>
      <c r="C4" s="8"/>
      <c r="D4" s="4">
        <f t="shared" si="0"/>
        <v>6.6e-06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">
        <v>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3.65" customHeight="1">
      <c r="A5" t="s" s="3">
        <v>36</v>
      </c>
      <c r="B5" t="s" s="3">
        <v>36</v>
      </c>
      <c r="C5" s="8"/>
      <c r="D5" s="4">
        <f t="shared" si="0"/>
        <v>6.6e-06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4">
        <v>1</v>
      </c>
      <c r="U5" s="8"/>
      <c r="V5" s="8"/>
      <c r="W5" s="8"/>
      <c r="X5" s="8"/>
      <c r="Y5" s="8"/>
      <c r="Z5" s="8"/>
      <c r="AA5" s="8"/>
      <c r="AB5" s="8"/>
      <c r="AC5" s="8"/>
    </row>
    <row r="6" ht="13.65" customHeight="1">
      <c r="A6" t="s" s="3">
        <v>77</v>
      </c>
      <c r="B6" t="s" s="3">
        <v>122</v>
      </c>
      <c r="C6" t="s" s="3">
        <v>123</v>
      </c>
      <c r="D6" s="4">
        <v>0.0001214285714285714</v>
      </c>
      <c r="E6" s="4">
        <v>0</v>
      </c>
      <c r="F6" s="4">
        <v>3</v>
      </c>
      <c r="G6" s="4">
        <v>2</v>
      </c>
      <c r="H6" s="4">
        <v>0</v>
      </c>
      <c r="I6" s="4">
        <v>105</v>
      </c>
      <c r="J6" s="4">
        <v>14</v>
      </c>
      <c r="K6" s="4">
        <v>1</v>
      </c>
      <c r="L6" s="4">
        <v>0</v>
      </c>
      <c r="M6" s="4">
        <v>0</v>
      </c>
      <c r="N6" s="4">
        <v>1</v>
      </c>
      <c r="O6" s="4">
        <v>0</v>
      </c>
      <c r="P6" s="4">
        <v>10</v>
      </c>
      <c r="Q6" s="4">
        <v>0</v>
      </c>
      <c r="R6" s="4">
        <v>9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</row>
    <row r="7" ht="13.65" customHeight="1">
      <c r="A7" t="s" s="3">
        <v>77</v>
      </c>
      <c r="B7" t="s" s="3">
        <v>122</v>
      </c>
      <c r="C7" t="s" s="3">
        <v>124</v>
      </c>
      <c r="D7" s="4">
        <v>0.0001214285714285714</v>
      </c>
      <c r="E7" s="8"/>
      <c r="F7" s="8"/>
      <c r="G7" s="8"/>
      <c r="H7" s="8"/>
      <c r="I7" s="4">
        <v>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13.65" customHeight="1">
      <c r="A8" t="s" s="3">
        <v>125</v>
      </c>
      <c r="B8" t="s" s="3">
        <v>126</v>
      </c>
      <c r="C8" s="4"/>
      <c r="D8" s="14">
        <v>0.0003846153846153846</v>
      </c>
      <c r="E8" s="8"/>
      <c r="F8" s="4">
        <v>1</v>
      </c>
      <c r="G8" s="4">
        <v>7</v>
      </c>
      <c r="H8" s="4">
        <v>23</v>
      </c>
      <c r="I8" s="4">
        <v>1</v>
      </c>
      <c r="J8" s="4">
        <v>24</v>
      </c>
      <c r="K8" s="8"/>
      <c r="L8" s="4">
        <v>38</v>
      </c>
      <c r="M8" s="8"/>
      <c r="N8" s="4">
        <v>22</v>
      </c>
      <c r="O8" s="8"/>
      <c r="P8" s="8"/>
      <c r="Q8" s="4">
        <v>19</v>
      </c>
      <c r="R8" s="8"/>
      <c r="S8" s="8"/>
      <c r="T8" s="4">
        <v>44</v>
      </c>
      <c r="U8" s="8"/>
      <c r="V8" s="8"/>
      <c r="W8" s="8"/>
      <c r="X8" s="8"/>
      <c r="Y8" s="8"/>
      <c r="Z8" s="8"/>
      <c r="AA8" s="8"/>
      <c r="AB8" s="8"/>
      <c r="AC8" s="8"/>
    </row>
    <row r="9" ht="13.65" customHeight="1">
      <c r="A9" t="s" s="3">
        <v>127</v>
      </c>
      <c r="B9" t="s" s="3">
        <v>128</v>
      </c>
      <c r="C9" s="4"/>
      <c r="D9" s="4">
        <v>0.0001</v>
      </c>
      <c r="E9" s="8"/>
      <c r="F9" s="8"/>
      <c r="G9" s="8"/>
      <c r="H9" s="8"/>
      <c r="I9" s="4">
        <v>2</v>
      </c>
      <c r="J9" s="8"/>
      <c r="K9" s="8"/>
      <c r="L9" s="8"/>
      <c r="M9" s="8"/>
      <c r="N9" s="4">
        <v>3</v>
      </c>
      <c r="O9" s="8"/>
      <c r="P9" s="8"/>
      <c r="Q9" s="4">
        <v>3</v>
      </c>
      <c r="R9" s="8"/>
      <c r="S9" s="4">
        <v>2</v>
      </c>
      <c r="T9" s="8"/>
      <c r="U9" s="8"/>
      <c r="V9" s="8"/>
      <c r="W9" s="8"/>
      <c r="X9" s="8"/>
      <c r="Y9" s="8"/>
      <c r="Z9" s="8"/>
      <c r="AA9" s="8"/>
      <c r="AB9" s="8"/>
      <c r="AC9" s="8"/>
    </row>
    <row r="10" ht="13.65" customHeight="1">
      <c r="A10" t="s" s="3">
        <v>129</v>
      </c>
      <c r="B10" t="s" s="3">
        <v>130</v>
      </c>
      <c r="C10" s="4"/>
      <c r="D10" s="4">
        <v>0.0001</v>
      </c>
      <c r="E10" s="8"/>
      <c r="F10" s="8"/>
      <c r="G10" s="8"/>
      <c r="H10" s="8"/>
      <c r="I10" s="8"/>
      <c r="J10" s="4">
        <v>6</v>
      </c>
      <c r="K10" s="4">
        <v>1</v>
      </c>
      <c r="L10" s="4">
        <v>5</v>
      </c>
      <c r="M10" s="8"/>
      <c r="N10" s="8"/>
      <c r="O10" s="8"/>
      <c r="P10" s="4">
        <v>9</v>
      </c>
      <c r="Q10" s="8"/>
      <c r="R10" s="8"/>
      <c r="S10" s="4">
        <v>6</v>
      </c>
      <c r="T10" s="4">
        <v>10</v>
      </c>
      <c r="U10" s="8"/>
      <c r="V10" s="8"/>
      <c r="W10" s="8"/>
      <c r="X10" s="8"/>
      <c r="Y10" s="8"/>
      <c r="Z10" s="8"/>
      <c r="AA10" s="8"/>
      <c r="AB10" s="8"/>
      <c r="AC10" s="8"/>
    </row>
    <row r="11" ht="13.65" customHeight="1">
      <c r="A11" t="s" s="3">
        <v>63</v>
      </c>
      <c r="B11" t="s" s="3">
        <v>131</v>
      </c>
      <c r="C11" s="4"/>
      <c r="D11" s="4">
        <v>6.833333333333333e-05</v>
      </c>
      <c r="E11" s="8"/>
      <c r="F11" s="8"/>
      <c r="G11" s="4">
        <v>1</v>
      </c>
      <c r="H11" s="4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3.65" customHeight="1">
      <c r="A12" t="s" s="3">
        <v>132</v>
      </c>
      <c r="B12" t="s" s="3">
        <v>133</v>
      </c>
      <c r="C12" s="4"/>
      <c r="D12" s="4">
        <v>6.833333333333333e-05</v>
      </c>
      <c r="E12" s="8"/>
      <c r="F12" s="8"/>
      <c r="G12" s="8"/>
      <c r="H12" s="8"/>
      <c r="I12" s="4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13.65" customHeight="1">
      <c r="A13" t="s" s="3">
        <v>43</v>
      </c>
      <c r="B13" t="s" s="3">
        <v>134</v>
      </c>
      <c r="C13" s="4"/>
      <c r="D13" s="4">
        <v>5.999999999999999e-05</v>
      </c>
      <c r="E13" s="8"/>
      <c r="F13" s="4">
        <v>4</v>
      </c>
      <c r="G13" s="4">
        <v>1</v>
      </c>
      <c r="H13" s="4">
        <v>1</v>
      </c>
      <c r="I13" s="4">
        <v>10</v>
      </c>
      <c r="J13" s="4">
        <v>5</v>
      </c>
      <c r="K13" s="8"/>
      <c r="L13" s="4">
        <v>23</v>
      </c>
      <c r="M13" s="8"/>
      <c r="N13" s="4">
        <v>6</v>
      </c>
      <c r="O13" s="8"/>
      <c r="P13" s="4">
        <v>8</v>
      </c>
      <c r="Q13" s="4">
        <v>10</v>
      </c>
      <c r="R13" s="8"/>
      <c r="S13" s="4">
        <v>8</v>
      </c>
      <c r="T13" s="4">
        <v>18</v>
      </c>
      <c r="U13" s="4">
        <v>2</v>
      </c>
      <c r="V13" s="8"/>
      <c r="W13" s="8"/>
      <c r="X13" s="4">
        <v>1</v>
      </c>
      <c r="Y13" s="8"/>
      <c r="Z13" s="8"/>
      <c r="AA13" s="8"/>
      <c r="AB13" s="8"/>
      <c r="AC13" s="8"/>
    </row>
    <row r="14" ht="13.65" customHeight="1">
      <c r="A14" t="s" s="3">
        <v>44</v>
      </c>
      <c r="B14" t="s" s="3">
        <v>44</v>
      </c>
      <c r="C14" s="4"/>
      <c r="D14" s="4">
        <v>5.999999999999999e-05</v>
      </c>
      <c r="E14" s="8"/>
      <c r="F14" s="8"/>
      <c r="G14" s="8"/>
      <c r="H14" s="4">
        <v>1</v>
      </c>
      <c r="I14" s="4">
        <v>2</v>
      </c>
      <c r="J14" s="8"/>
      <c r="K14" s="8"/>
      <c r="L14" s="8"/>
      <c r="M14" s="8"/>
      <c r="N14" s="4">
        <v>1</v>
      </c>
      <c r="O14" s="4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t="13.65" customHeight="1">
      <c r="A15" t="s" s="3">
        <v>45</v>
      </c>
      <c r="B15" t="s" s="3">
        <v>45</v>
      </c>
      <c r="C15" s="4"/>
      <c r="D15" s="4">
        <v>5.999999999999999e-05</v>
      </c>
      <c r="E15" s="8"/>
      <c r="F15" s="8"/>
      <c r="G15" s="4">
        <v>1</v>
      </c>
      <c r="H15" s="8"/>
      <c r="I15" s="4">
        <v>1</v>
      </c>
      <c r="J15" s="8"/>
      <c r="K15" s="8"/>
      <c r="L15" s="4">
        <v>1</v>
      </c>
      <c r="M15" s="8"/>
      <c r="N15" s="8"/>
      <c r="O15" s="8"/>
      <c r="P15" s="8"/>
      <c r="Q15" s="4">
        <v>1</v>
      </c>
      <c r="R15" s="4">
        <v>1</v>
      </c>
      <c r="S15" s="8"/>
      <c r="T15" s="4">
        <v>2</v>
      </c>
      <c r="U15" s="8"/>
      <c r="V15" s="8"/>
      <c r="W15" s="8"/>
      <c r="X15" s="8"/>
      <c r="Y15" s="8"/>
      <c r="Z15" s="8"/>
      <c r="AA15" s="8"/>
      <c r="AB15" s="8"/>
      <c r="AC15" s="8"/>
    </row>
    <row r="16" ht="13.65" customHeight="1">
      <c r="A16" t="s" s="3">
        <v>46</v>
      </c>
      <c r="B16" t="s" s="3">
        <v>46</v>
      </c>
      <c r="C16" s="4"/>
      <c r="D16" s="4">
        <v>5.999999999999999e-05</v>
      </c>
      <c r="E16" s="8"/>
      <c r="F16" s="8"/>
      <c r="G16" s="4">
        <v>1</v>
      </c>
      <c r="H16" s="8"/>
      <c r="I16" s="8"/>
      <c r="J16" s="4">
        <v>1</v>
      </c>
      <c r="K16" s="8"/>
      <c r="L16" s="4">
        <v>3</v>
      </c>
      <c r="M16" s="8"/>
      <c r="N16" s="4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3.65" customHeight="1">
      <c r="A17" t="s" s="3">
        <v>135</v>
      </c>
      <c r="B17" t="s" s="3">
        <v>136</v>
      </c>
      <c r="C17" t="s" s="3">
        <v>123</v>
      </c>
      <c r="D17" s="4">
        <v>4e-05</v>
      </c>
      <c r="E17" s="4">
        <v>1</v>
      </c>
      <c r="F17" s="8"/>
      <c r="G17" s="8"/>
      <c r="H17" s="8"/>
      <c r="I17" s="8"/>
      <c r="J17" s="8"/>
      <c r="K17" s="8"/>
      <c r="L17" s="4">
        <v>2</v>
      </c>
      <c r="M17" s="8"/>
      <c r="N17" s="8"/>
      <c r="O17" s="4">
        <v>1</v>
      </c>
      <c r="P17" s="4">
        <v>2</v>
      </c>
      <c r="Q17" s="4">
        <v>5</v>
      </c>
      <c r="R17" s="8"/>
      <c r="S17" s="4">
        <v>1</v>
      </c>
      <c r="T17" s="8"/>
      <c r="U17" s="8"/>
      <c r="V17" s="8"/>
      <c r="W17" s="8"/>
      <c r="X17" s="8"/>
      <c r="Y17" s="8"/>
      <c r="Z17" s="4">
        <v>1</v>
      </c>
      <c r="AA17" s="8"/>
      <c r="AB17" s="8"/>
      <c r="AC17" s="8"/>
    </row>
    <row r="18" ht="13.65" customHeight="1">
      <c r="A18" s="2"/>
      <c r="B18" t="s" s="3">
        <v>136</v>
      </c>
      <c r="C18" t="s" s="3">
        <v>124</v>
      </c>
      <c r="D18" s="4">
        <v>4e-05</v>
      </c>
      <c r="E18" s="8"/>
      <c r="F18" s="8"/>
      <c r="G18" s="8"/>
      <c r="H18" s="8"/>
      <c r="I18" s="8"/>
      <c r="J18" s="8"/>
      <c r="K18" s="8"/>
      <c r="L18" s="4">
        <v>2</v>
      </c>
      <c r="M18" s="8"/>
      <c r="N18" s="8"/>
      <c r="O18" s="8"/>
      <c r="P18" s="4">
        <v>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3.65" customHeight="1">
      <c r="A19" t="s" s="6">
        <v>47</v>
      </c>
      <c r="B19" t="s" s="3">
        <v>137</v>
      </c>
      <c r="C19" t="s" s="3">
        <v>123</v>
      </c>
      <c r="D19" s="4">
        <v>4e-05</v>
      </c>
      <c r="E19" s="4">
        <v>2</v>
      </c>
      <c r="F19" s="4">
        <v>2</v>
      </c>
      <c r="G19" s="4">
        <v>0</v>
      </c>
      <c r="H19" s="4">
        <v>5</v>
      </c>
      <c r="I19" s="4">
        <v>3</v>
      </c>
      <c r="J19" s="4">
        <v>20</v>
      </c>
      <c r="K19" s="4">
        <v>0</v>
      </c>
      <c r="L19" s="4">
        <v>12</v>
      </c>
      <c r="M19" s="4">
        <v>0</v>
      </c>
      <c r="N19" s="4">
        <v>0</v>
      </c>
      <c r="O19" s="4">
        <v>1</v>
      </c>
      <c r="P19" s="4">
        <v>11</v>
      </c>
      <c r="Q19" s="4">
        <v>27</v>
      </c>
      <c r="R19" s="4">
        <v>0</v>
      </c>
      <c r="S19" s="4">
        <v>5</v>
      </c>
      <c r="T19" s="4">
        <v>9</v>
      </c>
      <c r="U19" s="4">
        <v>0</v>
      </c>
      <c r="V19" s="4">
        <v>1</v>
      </c>
      <c r="W19" s="4">
        <v>2</v>
      </c>
      <c r="X19" s="4">
        <v>0</v>
      </c>
      <c r="Y19" s="4">
        <v>2</v>
      </c>
      <c r="Z19" s="4">
        <v>17</v>
      </c>
      <c r="AA19" s="4">
        <v>0</v>
      </c>
      <c r="AB19" s="4">
        <v>1</v>
      </c>
      <c r="AC19" s="4">
        <v>0</v>
      </c>
    </row>
    <row r="20" ht="13.65" customHeight="1">
      <c r="A20" s="2"/>
      <c r="B20" t="s" s="3">
        <v>137</v>
      </c>
      <c r="C20" t="s" s="3">
        <v>124</v>
      </c>
      <c r="D20" s="4">
        <v>4e-05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9</v>
      </c>
      <c r="K20" s="4">
        <v>0</v>
      </c>
      <c r="L20" s="4">
        <v>2</v>
      </c>
      <c r="M20" s="4">
        <v>0</v>
      </c>
      <c r="N20" s="4">
        <v>0</v>
      </c>
      <c r="O20" s="4">
        <v>0</v>
      </c>
      <c r="P20" s="4">
        <v>3</v>
      </c>
      <c r="Q20" s="4">
        <v>0</v>
      </c>
      <c r="R20" s="4">
        <v>0</v>
      </c>
      <c r="S20" s="4">
        <v>0</v>
      </c>
      <c r="T20" s="4">
        <v>2</v>
      </c>
      <c r="U20" s="4">
        <v>0</v>
      </c>
      <c r="V20" s="4">
        <v>0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</row>
    <row r="21" ht="13.65" customHeight="1">
      <c r="A21" t="s" s="6">
        <v>138</v>
      </c>
      <c r="B21" t="s" s="3">
        <v>139</v>
      </c>
      <c r="C21" t="s" s="3">
        <v>123</v>
      </c>
      <c r="D21" s="4">
        <v>4e-05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">
        <v>1</v>
      </c>
      <c r="X21" s="8"/>
      <c r="Y21" s="4">
        <v>14</v>
      </c>
      <c r="Z21" s="8"/>
      <c r="AA21" s="4">
        <v>11</v>
      </c>
      <c r="AB21" s="4">
        <v>2</v>
      </c>
      <c r="AC21" s="4">
        <v>6</v>
      </c>
    </row>
    <row r="22" ht="13.65" customHeight="1">
      <c r="A22" s="2"/>
      <c r="B22" s="4"/>
      <c r="C22" t="s" s="3">
        <v>124</v>
      </c>
      <c r="D22" s="4">
        <v>4e-05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">
        <v>1</v>
      </c>
      <c r="Z22" s="8"/>
      <c r="AA22" s="8"/>
      <c r="AB22" s="8"/>
      <c r="AC22" s="8"/>
    </row>
    <row r="23" ht="13.65" customHeight="1">
      <c r="A23" t="s" s="3">
        <v>28</v>
      </c>
      <c r="B23" t="s" s="3">
        <v>140</v>
      </c>
      <c r="C23" s="4"/>
      <c r="D23" s="4">
        <v>4e-05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4">
        <v>1</v>
      </c>
      <c r="AA23" s="4">
        <v>1</v>
      </c>
      <c r="AB23" s="8"/>
      <c r="AC23" s="8"/>
    </row>
    <row r="24" ht="13.65" customHeight="1">
      <c r="A24" t="s" s="3">
        <v>141</v>
      </c>
      <c r="B24" t="s" s="3">
        <v>142</v>
      </c>
      <c r="C24" s="4"/>
      <c r="D24" s="4">
        <v>0.0001</v>
      </c>
      <c r="E24" s="4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">
        <v>1</v>
      </c>
      <c r="W24" s="8"/>
      <c r="X24" s="8"/>
      <c r="Y24" s="8"/>
      <c r="Z24" s="4">
        <v>21</v>
      </c>
      <c r="AA24" s="4">
        <v>1</v>
      </c>
      <c r="AB24" s="8"/>
      <c r="AC24" s="8"/>
    </row>
    <row r="25" ht="13.65" customHeight="1">
      <c r="A25" t="s" s="3">
        <v>65</v>
      </c>
      <c r="B25" t="s" s="3">
        <v>143</v>
      </c>
      <c r="C25" s="4"/>
      <c r="D25" s="4">
        <v>8.4e-05</v>
      </c>
      <c r="E25" s="4">
        <v>4</v>
      </c>
      <c r="F25" s="4">
        <v>1</v>
      </c>
      <c r="G25" s="8"/>
      <c r="H25" s="8"/>
      <c r="I25" s="8"/>
      <c r="J25" s="8"/>
      <c r="K25" s="8"/>
      <c r="L25" s="8"/>
      <c r="M25" s="8"/>
      <c r="N25" s="8"/>
      <c r="O25" s="4">
        <v>1</v>
      </c>
      <c r="P25" s="8"/>
      <c r="Q25" s="4">
        <v>2</v>
      </c>
      <c r="R25" s="8"/>
      <c r="S25" s="4">
        <v>1</v>
      </c>
      <c r="T25" s="4">
        <v>1</v>
      </c>
      <c r="U25" s="8"/>
      <c r="V25" s="8"/>
      <c r="W25" s="4">
        <v>1</v>
      </c>
      <c r="X25" s="4">
        <v>1</v>
      </c>
      <c r="Y25" s="8"/>
      <c r="Z25" s="8"/>
      <c r="AA25" s="8"/>
      <c r="AB25" s="8"/>
      <c r="AC25" s="8"/>
    </row>
    <row r="26" ht="13.65" customHeight="1">
      <c r="A26" t="s" s="3">
        <v>56</v>
      </c>
      <c r="B26" t="s" s="3">
        <v>144</v>
      </c>
      <c r="C26" t="s" s="3">
        <v>123</v>
      </c>
      <c r="D26" s="4">
        <v>8.4e-05</v>
      </c>
      <c r="E26" s="4">
        <v>6</v>
      </c>
      <c r="F26" s="8"/>
      <c r="G26" s="4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">
        <v>3</v>
      </c>
      <c r="W26" s="4">
        <v>9</v>
      </c>
      <c r="X26" s="4">
        <v>1</v>
      </c>
      <c r="Y26" s="8"/>
      <c r="Z26" s="4">
        <v>4</v>
      </c>
      <c r="AA26" s="8"/>
      <c r="AB26" s="8"/>
      <c r="AC26" s="8"/>
    </row>
    <row r="27" ht="13.65" customHeight="1">
      <c r="A27" t="s" s="3">
        <v>56</v>
      </c>
      <c r="B27" t="s" s="3">
        <v>144</v>
      </c>
      <c r="C27" t="s" s="3">
        <v>124</v>
      </c>
      <c r="D27" s="4">
        <v>8.4e-05</v>
      </c>
      <c r="E27" s="4">
        <v>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3.65" customHeight="1">
      <c r="A28" t="s" s="3">
        <v>57</v>
      </c>
      <c r="B28" t="s" s="3">
        <v>145</v>
      </c>
      <c r="C28" s="8"/>
      <c r="D28" s="4">
        <v>8.4e-05</v>
      </c>
      <c r="E28" s="8"/>
      <c r="F28" s="4">
        <v>2</v>
      </c>
      <c r="G28" s="8"/>
      <c r="H28" s="8"/>
      <c r="I28" s="4">
        <v>1</v>
      </c>
      <c r="J28" s="4">
        <v>2</v>
      </c>
      <c r="K28" s="8"/>
      <c r="L28" s="8"/>
      <c r="M28" s="8"/>
      <c r="N28" s="8"/>
      <c r="O28" s="8"/>
      <c r="P28" s="8"/>
      <c r="Q28" s="8"/>
      <c r="R28" s="4">
        <v>1</v>
      </c>
      <c r="S28" s="4">
        <v>1</v>
      </c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3.65" customHeight="1">
      <c r="A29" t="s" s="3">
        <v>55</v>
      </c>
      <c r="B29" t="s" s="3">
        <v>146</v>
      </c>
      <c r="C29" s="4"/>
      <c r="D29" s="4">
        <v>8.4e-05</v>
      </c>
      <c r="E29" s="8"/>
      <c r="F29" s="4">
        <v>1</v>
      </c>
      <c r="G29" s="8"/>
      <c r="H29" s="8"/>
      <c r="I29" s="8"/>
      <c r="J29" s="4">
        <v>1</v>
      </c>
      <c r="K29" s="8"/>
      <c r="L29" s="8"/>
      <c r="M29" s="8"/>
      <c r="N29" s="8"/>
      <c r="O29" s="8"/>
      <c r="P29" s="4">
        <v>1</v>
      </c>
      <c r="Q29" s="8"/>
      <c r="R29" s="4">
        <v>1</v>
      </c>
      <c r="S29" s="4">
        <v>1</v>
      </c>
      <c r="T29" s="4">
        <v>5</v>
      </c>
      <c r="U29" s="4">
        <v>1</v>
      </c>
      <c r="V29" s="8"/>
      <c r="W29" s="8"/>
      <c r="X29" s="8"/>
      <c r="Y29" s="8"/>
      <c r="Z29" s="8"/>
      <c r="AA29" s="8"/>
      <c r="AB29" s="8"/>
      <c r="AC29" s="8"/>
    </row>
    <row r="30" ht="13.65" customHeight="1">
      <c r="A30" t="s" s="3">
        <v>49</v>
      </c>
      <c r="B30" t="s" s="3">
        <v>147</v>
      </c>
      <c r="C30" s="4"/>
      <c r="D30" s="4">
        <v>8.4e-05</v>
      </c>
      <c r="E30" s="8"/>
      <c r="F30" s="8"/>
      <c r="G30" s="4">
        <v>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4">
        <v>1</v>
      </c>
      <c r="X30" s="8"/>
      <c r="Y30" s="4">
        <v>1</v>
      </c>
      <c r="Z30" s="4">
        <v>1</v>
      </c>
      <c r="AA30" s="8"/>
      <c r="AB30" s="8"/>
      <c r="AC30" s="8"/>
    </row>
    <row r="31" ht="13.65" customHeight="1">
      <c r="A31" t="s" s="3">
        <v>52</v>
      </c>
      <c r="B31" t="s" s="3">
        <v>148</v>
      </c>
      <c r="C31" s="4"/>
      <c r="D31" s="4">
        <v>0.001010287841530996</v>
      </c>
      <c r="E31" s="8"/>
      <c r="F31" s="8"/>
      <c r="G31" s="8"/>
      <c r="H31" s="8"/>
      <c r="I31" s="4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3.65" customHeight="1">
      <c r="A32" t="s" s="3">
        <v>149</v>
      </c>
      <c r="B32" t="s" s="3">
        <v>150</v>
      </c>
      <c r="C32" s="4"/>
      <c r="D32" s="4">
        <v>8.4e-05</v>
      </c>
      <c r="E32" s="8"/>
      <c r="F32" s="8"/>
      <c r="G32" s="8"/>
      <c r="H32" s="8"/>
      <c r="I32" s="4">
        <v>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3.65" customHeight="1">
      <c r="A33" t="s" s="3">
        <v>66</v>
      </c>
      <c r="B33" t="s" s="3">
        <v>151</v>
      </c>
      <c r="C33" t="s" s="3">
        <v>152</v>
      </c>
      <c r="D33" s="4">
        <v>8.4e-05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4">
        <v>2</v>
      </c>
      <c r="T33" s="4">
        <v>1</v>
      </c>
      <c r="U33" s="8"/>
      <c r="V33" s="8"/>
      <c r="W33" s="8"/>
      <c r="X33" s="8"/>
      <c r="Y33" s="8"/>
      <c r="Z33" s="8"/>
      <c r="AA33" s="8"/>
      <c r="AB33" s="8"/>
      <c r="AC33" s="8"/>
    </row>
    <row r="34" ht="13.65" customHeight="1">
      <c r="A34" t="s" s="3">
        <v>85</v>
      </c>
      <c r="B34" t="s" s="3">
        <v>153</v>
      </c>
      <c r="C34" s="4"/>
      <c r="D34" s="4">
        <v>0.0097</v>
      </c>
      <c r="E34" s="8"/>
      <c r="F34" s="8"/>
      <c r="G34" s="8"/>
      <c r="H34" s="8"/>
      <c r="I34" s="8"/>
      <c r="J34" s="8"/>
      <c r="K34" s="8"/>
      <c r="L34" s="4">
        <v>2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3.65" customHeight="1">
      <c r="A35" t="s" s="3">
        <v>50</v>
      </c>
      <c r="B35" t="s" s="3">
        <v>154</v>
      </c>
      <c r="C35" s="4"/>
      <c r="D35" s="4">
        <v>8.4e-05</v>
      </c>
      <c r="E35" s="8"/>
      <c r="F35" s="8"/>
      <c r="G35" s="8"/>
      <c r="H35" s="8"/>
      <c r="I35" s="8"/>
      <c r="J35" s="8"/>
      <c r="K35" s="8"/>
      <c r="L35" s="4">
        <v>3</v>
      </c>
      <c r="M35" s="4">
        <v>1</v>
      </c>
      <c r="N35" s="4">
        <v>1</v>
      </c>
      <c r="O35" s="8"/>
      <c r="P35" s="4">
        <v>3</v>
      </c>
      <c r="Q35" s="4">
        <v>2</v>
      </c>
      <c r="R35" s="8"/>
      <c r="S35" s="4">
        <v>2</v>
      </c>
      <c r="T35" s="4">
        <v>1</v>
      </c>
      <c r="U35" s="8"/>
      <c r="V35" s="8"/>
      <c r="W35" s="8"/>
      <c r="X35" s="8"/>
      <c r="Y35" s="8"/>
      <c r="Z35" s="4">
        <v>1</v>
      </c>
      <c r="AA35" s="8"/>
      <c r="AB35" s="8"/>
      <c r="AC35" s="8"/>
    </row>
    <row r="36" ht="13.65" customHeight="1">
      <c r="A36" t="s" s="3">
        <v>87</v>
      </c>
      <c r="B36" t="s" s="3">
        <v>155</v>
      </c>
      <c r="C36" s="4"/>
      <c r="D36" s="4">
        <v>0.001010287841530996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4">
        <v>1</v>
      </c>
      <c r="Q36" s="4">
        <v>1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3.65" customHeight="1">
      <c r="A37" t="s" s="3">
        <v>59</v>
      </c>
      <c r="B37" t="s" s="3">
        <v>59</v>
      </c>
      <c r="C37" s="4"/>
      <c r="D37" s="4">
        <v>0.000575</v>
      </c>
      <c r="E37" s="8"/>
      <c r="F37" s="8"/>
      <c r="G37" s="4">
        <v>10</v>
      </c>
      <c r="H37" s="4">
        <v>15</v>
      </c>
      <c r="I37" s="4">
        <v>2</v>
      </c>
      <c r="J37" s="8"/>
      <c r="K37" s="8"/>
      <c r="L37" s="8"/>
      <c r="M37" s="8"/>
      <c r="N37" s="8"/>
      <c r="O37" s="8"/>
      <c r="P37" s="4">
        <v>1</v>
      </c>
      <c r="Q37" s="8"/>
      <c r="R37" s="8"/>
      <c r="S37" s="4">
        <v>4</v>
      </c>
      <c r="T37" s="8"/>
      <c r="U37" s="4">
        <v>1</v>
      </c>
      <c r="V37" s="8"/>
      <c r="W37" s="8"/>
      <c r="X37" s="8"/>
      <c r="Y37" s="8"/>
      <c r="Z37" s="8"/>
      <c r="AA37" s="8"/>
      <c r="AB37" s="8"/>
      <c r="AC37" s="8"/>
    </row>
    <row r="38" ht="13.65" customHeight="1">
      <c r="A38" t="s" s="3">
        <v>60</v>
      </c>
      <c r="B38" t="s" s="3">
        <v>60</v>
      </c>
      <c r="C38" s="4"/>
      <c r="D38" s="4">
        <v>0.000575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4">
        <v>1</v>
      </c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3.65" customHeight="1">
      <c r="A39" t="s" s="3">
        <v>156</v>
      </c>
      <c r="B39" t="s" s="3">
        <v>157</v>
      </c>
      <c r="C39" s="4"/>
      <c r="D39" s="4">
        <v>5e-05</v>
      </c>
      <c r="E39" s="8"/>
      <c r="F39" s="4">
        <v>3</v>
      </c>
      <c r="G39" s="4">
        <v>6</v>
      </c>
      <c r="H39" s="4">
        <v>7</v>
      </c>
      <c r="I39" s="8"/>
      <c r="J39" s="4">
        <v>4</v>
      </c>
      <c r="K39" s="8"/>
      <c r="L39" s="4">
        <v>6</v>
      </c>
      <c r="M39" s="8"/>
      <c r="N39" s="4">
        <v>1</v>
      </c>
      <c r="O39" s="4">
        <v>9</v>
      </c>
      <c r="P39" s="4">
        <v>6</v>
      </c>
      <c r="Q39" s="4">
        <v>3</v>
      </c>
      <c r="R39" s="4">
        <v>2</v>
      </c>
      <c r="S39" s="4">
        <v>10</v>
      </c>
      <c r="T39" s="4">
        <v>12</v>
      </c>
      <c r="U39" s="8"/>
      <c r="V39" s="8"/>
      <c r="W39" s="8"/>
      <c r="X39" s="4">
        <v>3</v>
      </c>
      <c r="Y39" s="8"/>
      <c r="Z39" s="8"/>
      <c r="AA39" s="8"/>
      <c r="AB39" s="8"/>
      <c r="AC39" s="4">
        <v>1</v>
      </c>
    </row>
    <row r="40" ht="13.65" customHeight="1">
      <c r="A40" t="s" s="3">
        <v>54</v>
      </c>
      <c r="B40" t="s" s="3">
        <v>158</v>
      </c>
      <c r="C40" s="4"/>
      <c r="D40" s="4">
        <v>6.338028169014085e-05</v>
      </c>
      <c r="E40" s="4">
        <v>1</v>
      </c>
      <c r="F40" s="4">
        <v>6</v>
      </c>
      <c r="G40" s="8"/>
      <c r="H40" s="4">
        <v>1</v>
      </c>
      <c r="I40" s="4">
        <v>3</v>
      </c>
      <c r="J40" s="8"/>
      <c r="K40" s="8"/>
      <c r="L40" s="4">
        <v>4</v>
      </c>
      <c r="M40" s="4">
        <v>3</v>
      </c>
      <c r="N40" s="4">
        <v>9</v>
      </c>
      <c r="O40" s="4">
        <v>4</v>
      </c>
      <c r="P40" s="4">
        <v>17</v>
      </c>
      <c r="Q40" s="4">
        <v>488</v>
      </c>
      <c r="R40" s="4">
        <v>199</v>
      </c>
      <c r="S40" s="4">
        <v>2</v>
      </c>
      <c r="T40" s="4">
        <v>3</v>
      </c>
      <c r="U40" s="4">
        <v>273</v>
      </c>
      <c r="V40" s="8"/>
      <c r="W40" s="8"/>
      <c r="X40" s="4">
        <f>26+448+(28*24)</f>
        <v>1146</v>
      </c>
      <c r="Y40" s="8"/>
      <c r="Z40" s="8"/>
      <c r="AA40" s="8"/>
      <c r="AB40" s="4">
        <v>1</v>
      </c>
      <c r="AC40" s="8"/>
    </row>
    <row r="41" ht="13.65" customHeight="1">
      <c r="A41" t="s" s="3">
        <v>41</v>
      </c>
      <c r="B41" t="s" s="3">
        <v>159</v>
      </c>
      <c r="C41" s="4"/>
      <c r="D41" s="4">
        <v>6.338028169014085e-05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4">
        <v>1</v>
      </c>
      <c r="U41" s="8"/>
      <c r="V41" s="8"/>
      <c r="W41" s="8"/>
      <c r="X41" s="8"/>
      <c r="Y41" s="8"/>
      <c r="Z41" s="8"/>
      <c r="AA41" s="8"/>
      <c r="AB41" s="8"/>
      <c r="AC41" s="8"/>
    </row>
    <row r="42" ht="13.65" customHeight="1">
      <c r="A42" t="s" s="3">
        <v>72</v>
      </c>
      <c r="B42" t="s" s="3">
        <v>72</v>
      </c>
      <c r="C42" t="s" s="3">
        <v>123</v>
      </c>
      <c r="D42" s="4">
        <v>0.0007888888888888889</v>
      </c>
      <c r="E42" s="8"/>
      <c r="F42" s="8"/>
      <c r="G42" s="4">
        <v>1</v>
      </c>
      <c r="H42" s="4">
        <v>15</v>
      </c>
      <c r="I42" s="4">
        <v>2</v>
      </c>
      <c r="J42" s="4">
        <v>2</v>
      </c>
      <c r="K42" s="8"/>
      <c r="L42" s="4">
        <v>1</v>
      </c>
      <c r="M42" s="8"/>
      <c r="N42" s="4">
        <v>3</v>
      </c>
      <c r="O42" s="8"/>
      <c r="P42" s="4">
        <v>6</v>
      </c>
      <c r="Q42" s="8"/>
      <c r="R42" s="8"/>
      <c r="S42" s="4">
        <v>4</v>
      </c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3.65" customHeight="1">
      <c r="A43" s="4"/>
      <c r="B43" t="s" s="3">
        <v>72</v>
      </c>
      <c r="C43" t="s" s="3">
        <v>124</v>
      </c>
      <c r="D43" s="4">
        <v>0.00011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4">
        <v>1</v>
      </c>
      <c r="Q43" s="4">
        <v>1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3.65" customHeight="1">
      <c r="A44" t="s" s="3">
        <v>73</v>
      </c>
      <c r="B44" t="s" s="3">
        <v>73</v>
      </c>
      <c r="C44" s="4"/>
      <c r="D44" s="4">
        <v>0.0007888888888888889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2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5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</row>
    <row r="45" ht="13.65" customHeight="1">
      <c r="A45" t="s" s="3">
        <v>74</v>
      </c>
      <c r="B45" t="s" s="3">
        <v>74</v>
      </c>
      <c r="C45" s="4"/>
      <c r="D45" s="4">
        <v>0.0007888888888888889</v>
      </c>
      <c r="E45" s="8"/>
      <c r="F45" s="8"/>
      <c r="G45" s="8"/>
      <c r="H45" s="8"/>
      <c r="I45" s="8"/>
      <c r="J45" s="8"/>
      <c r="K45" s="8"/>
      <c r="L45" s="8"/>
      <c r="M45" s="8"/>
      <c r="N45" s="4">
        <v>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3.65" customHeight="1">
      <c r="A46" t="s" s="3">
        <v>75</v>
      </c>
      <c r="B46" t="s" s="3">
        <v>75</v>
      </c>
      <c r="C46" s="4"/>
      <c r="D46" s="4">
        <v>0.0007888888888888889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4">
        <v>2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3.65" customHeight="1">
      <c r="A47" t="s" s="3">
        <v>76</v>
      </c>
      <c r="B47" t="s" s="3">
        <v>76</v>
      </c>
      <c r="C47" s="4"/>
      <c r="D47" s="4">
        <v>0.0007888888888888889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4</v>
      </c>
      <c r="Q47" s="4">
        <v>0</v>
      </c>
      <c r="R47" s="4">
        <v>0</v>
      </c>
      <c r="S47" s="4">
        <v>2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</row>
    <row r="48" ht="13.65" customHeight="1">
      <c r="A48" t="s" s="3">
        <v>160</v>
      </c>
      <c r="B48" t="s" s="3">
        <v>161</v>
      </c>
      <c r="C48" t="s" s="3">
        <v>123</v>
      </c>
      <c r="D48" s="4">
        <v>5.388290571217401e-05</v>
      </c>
      <c r="E48" s="4">
        <v>14</v>
      </c>
      <c r="F48" s="4">
        <v>21</v>
      </c>
      <c r="G48" s="4">
        <v>7</v>
      </c>
      <c r="H48" s="4">
        <v>12</v>
      </c>
      <c r="I48" s="4">
        <v>18</v>
      </c>
      <c r="J48" s="4">
        <v>29</v>
      </c>
      <c r="K48" s="4">
        <v>4</v>
      </c>
      <c r="L48" s="4">
        <v>75</v>
      </c>
      <c r="M48" s="8"/>
      <c r="N48" s="4">
        <v>31</v>
      </c>
      <c r="O48" s="4">
        <v>2</v>
      </c>
      <c r="P48" s="4">
        <v>57</v>
      </c>
      <c r="Q48" s="4">
        <v>82</v>
      </c>
      <c r="R48" s="4">
        <v>11</v>
      </c>
      <c r="S48" s="4">
        <v>11</v>
      </c>
      <c r="T48" s="4">
        <v>89</v>
      </c>
      <c r="U48" s="8"/>
      <c r="V48" s="8"/>
      <c r="W48" s="4">
        <v>31</v>
      </c>
      <c r="X48" s="4">
        <v>7</v>
      </c>
      <c r="Y48" s="4">
        <v>14</v>
      </c>
      <c r="Z48" s="8"/>
      <c r="AA48" s="8"/>
      <c r="AB48" s="8"/>
      <c r="AC48" s="8"/>
    </row>
    <row r="49" ht="13.65" customHeight="1">
      <c r="A49" s="2"/>
      <c r="B49" t="s" s="3">
        <v>161</v>
      </c>
      <c r="C49" t="s" s="3">
        <v>124</v>
      </c>
      <c r="D49" s="4">
        <v>5.388290571217401e-05</v>
      </c>
      <c r="E49" s="8"/>
      <c r="F49" s="8"/>
      <c r="G49" s="8"/>
      <c r="H49" s="8"/>
      <c r="I49" s="4">
        <v>1</v>
      </c>
      <c r="J49" s="8"/>
      <c r="K49" s="8"/>
      <c r="L49" s="4">
        <v>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4">
        <v>2</v>
      </c>
      <c r="X49" s="8"/>
      <c r="Y49" s="8"/>
      <c r="Z49" s="8"/>
      <c r="AA49" s="8"/>
      <c r="AB49" s="8"/>
      <c r="AC49" s="8"/>
    </row>
    <row r="50" ht="13.65" customHeight="1">
      <c r="A50" t="s" s="3">
        <v>162</v>
      </c>
      <c r="B50" t="s" s="3">
        <v>163</v>
      </c>
      <c r="C50" t="s" s="3">
        <v>123</v>
      </c>
      <c r="D50" s="4">
        <v>5.388290571217401e-05</v>
      </c>
      <c r="E50" s="8"/>
      <c r="F50" s="8"/>
      <c r="G50" s="8"/>
      <c r="H50" s="8"/>
      <c r="I50" s="8"/>
      <c r="J50" s="8"/>
      <c r="K50" s="4">
        <v>2</v>
      </c>
      <c r="L50" s="4">
        <v>3</v>
      </c>
      <c r="M50" s="8"/>
      <c r="N50" s="8"/>
      <c r="O50" s="4">
        <v>2</v>
      </c>
      <c r="P50" s="4">
        <v>3</v>
      </c>
      <c r="Q50" s="4">
        <v>9</v>
      </c>
      <c r="R50" s="8"/>
      <c r="S50" s="8"/>
      <c r="T50" s="4">
        <v>16</v>
      </c>
      <c r="U50" s="4">
        <v>1</v>
      </c>
      <c r="V50" s="4">
        <v>7</v>
      </c>
      <c r="W50" s="4">
        <v>18</v>
      </c>
      <c r="X50" s="4">
        <v>3</v>
      </c>
      <c r="Y50" s="8"/>
      <c r="Z50" s="4">
        <v>33</v>
      </c>
      <c r="AA50" s="4">
        <v>23</v>
      </c>
      <c r="AB50" s="4">
        <v>30</v>
      </c>
      <c r="AC50" s="4">
        <v>3</v>
      </c>
    </row>
    <row r="51" ht="13.65" customHeight="1">
      <c r="A51" s="2"/>
      <c r="B51" t="s" s="3">
        <v>163</v>
      </c>
      <c r="C51" t="s" s="3">
        <v>124</v>
      </c>
      <c r="D51" s="4">
        <v>5.388290571217401e-05</v>
      </c>
      <c r="E51" s="4">
        <v>7</v>
      </c>
      <c r="F51" s="4">
        <v>3</v>
      </c>
      <c r="G51" s="4">
        <v>1</v>
      </c>
      <c r="H51" s="8"/>
      <c r="I51" s="8"/>
      <c r="J51" s="4">
        <v>15</v>
      </c>
      <c r="K51" s="4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3.65" customHeight="1">
      <c r="A52" t="s" s="3">
        <v>42</v>
      </c>
      <c r="B52" t="s" s="3">
        <v>164</v>
      </c>
      <c r="C52" t="s" s="3">
        <v>123</v>
      </c>
      <c r="D52" s="15">
        <v>0.0001736842105263158</v>
      </c>
      <c r="E52" s="8"/>
      <c r="F52" s="4">
        <v>8</v>
      </c>
      <c r="G52" s="4">
        <v>1</v>
      </c>
      <c r="H52" s="8"/>
      <c r="I52" s="8"/>
      <c r="J52" s="4">
        <f>156+47</f>
        <v>203</v>
      </c>
      <c r="K52" s="8"/>
      <c r="L52" s="4">
        <v>40</v>
      </c>
      <c r="M52" s="8"/>
      <c r="N52" s="8"/>
      <c r="O52" s="8"/>
      <c r="P52" s="4">
        <v>74</v>
      </c>
      <c r="Q52" s="8"/>
      <c r="R52" s="8"/>
      <c r="S52" s="4">
        <v>9</v>
      </c>
      <c r="T52" s="4">
        <v>30</v>
      </c>
      <c r="U52" s="8"/>
      <c r="V52" s="8"/>
      <c r="W52" s="8"/>
      <c r="X52" s="8"/>
      <c r="Y52" s="8"/>
      <c r="Z52" s="8"/>
      <c r="AA52" s="8"/>
      <c r="AB52" s="8"/>
      <c r="AC52" s="8"/>
    </row>
    <row r="53" ht="13.65" customHeight="1">
      <c r="A53" s="2"/>
      <c r="B53" t="s" s="3">
        <v>164</v>
      </c>
      <c r="C53" t="s" s="3">
        <v>124</v>
      </c>
      <c r="D53" s="15">
        <v>0.0001736842105263158</v>
      </c>
      <c r="E53" s="8"/>
      <c r="F53" s="8"/>
      <c r="G53" s="8"/>
      <c r="H53" s="8"/>
      <c r="I53" s="8"/>
      <c r="J53" s="4">
        <v>9</v>
      </c>
      <c r="K53" s="8"/>
      <c r="L53" s="8"/>
      <c r="M53" s="8"/>
      <c r="N53" s="8"/>
      <c r="O53" s="8"/>
      <c r="P53" s="8"/>
      <c r="Q53" s="8"/>
      <c r="R53" s="8"/>
      <c r="S53" s="8"/>
      <c r="T53" s="4">
        <v>1</v>
      </c>
      <c r="U53" s="8"/>
      <c r="V53" s="8"/>
      <c r="W53" s="8"/>
      <c r="X53" s="8"/>
      <c r="Y53" s="8"/>
      <c r="Z53" s="8"/>
      <c r="AA53" s="8"/>
      <c r="AB53" s="8"/>
      <c r="AC53" s="8"/>
    </row>
    <row r="54" ht="13.65" customHeight="1">
      <c r="A54" t="s" s="3">
        <v>86</v>
      </c>
      <c r="B54" t="s" s="3">
        <v>165</v>
      </c>
      <c r="C54" s="4"/>
      <c r="D54" s="4">
        <v>6.833333333333333e-05</v>
      </c>
      <c r="E54" s="8"/>
      <c r="F54" s="8"/>
      <c r="G54" s="4">
        <v>6</v>
      </c>
      <c r="H54" s="4">
        <v>7</v>
      </c>
      <c r="I54" s="4">
        <v>1</v>
      </c>
      <c r="J54" s="4">
        <v>1</v>
      </c>
      <c r="K54" s="8"/>
      <c r="L54" s="4">
        <v>19</v>
      </c>
      <c r="M54" s="8"/>
      <c r="N54" s="4">
        <v>5</v>
      </c>
      <c r="O54" s="4">
        <v>1</v>
      </c>
      <c r="P54" s="8"/>
      <c r="Q54" s="8"/>
      <c r="R54" s="4">
        <v>3</v>
      </c>
      <c r="S54" s="8"/>
      <c r="T54" s="4">
        <v>4</v>
      </c>
      <c r="U54" s="8"/>
      <c r="V54" s="8"/>
      <c r="W54" s="4">
        <v>1</v>
      </c>
      <c r="X54" s="4">
        <v>10</v>
      </c>
      <c r="Y54" s="8"/>
      <c r="Z54" s="8"/>
      <c r="AA54" s="8"/>
      <c r="AB54" s="8"/>
      <c r="AC54" s="8"/>
    </row>
    <row r="55" ht="13.65" customHeight="1">
      <c r="A55" t="s" s="6">
        <v>78</v>
      </c>
      <c r="B55" t="s" s="5">
        <v>166</v>
      </c>
      <c r="C55" t="s" s="3">
        <v>167</v>
      </c>
      <c r="D55" s="4">
        <v>1e-05</v>
      </c>
      <c r="E55" s="8"/>
      <c r="F55" s="4">
        <v>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4">
        <v>6</v>
      </c>
      <c r="U55" s="8"/>
      <c r="V55" s="8"/>
      <c r="W55" s="8"/>
      <c r="X55" s="8"/>
      <c r="Y55" s="8"/>
      <c r="Z55" s="8"/>
      <c r="AA55" s="8"/>
      <c r="AB55" s="8"/>
      <c r="AC55" s="8"/>
    </row>
    <row r="56" ht="13.65" customHeight="1">
      <c r="A56" s="16"/>
      <c r="B56" t="s" s="3">
        <v>166</v>
      </c>
      <c r="C56" t="s" s="3">
        <v>168</v>
      </c>
      <c r="D56" s="4">
        <v>5.6e-05</v>
      </c>
      <c r="E56" s="8"/>
      <c r="F56" s="4">
        <v>6</v>
      </c>
      <c r="G56" s="4">
        <v>26</v>
      </c>
      <c r="H56" s="8"/>
      <c r="I56" s="8"/>
      <c r="J56" s="4">
        <v>24</v>
      </c>
      <c r="K56" s="4">
        <v>4</v>
      </c>
      <c r="L56" s="4">
        <v>54</v>
      </c>
      <c r="M56" s="8"/>
      <c r="N56" s="4">
        <v>6</v>
      </c>
      <c r="O56" s="4">
        <v>2</v>
      </c>
      <c r="P56" s="4">
        <v>29</v>
      </c>
      <c r="Q56" s="4">
        <v>38</v>
      </c>
      <c r="R56" s="4">
        <v>6</v>
      </c>
      <c r="S56" s="4">
        <v>19</v>
      </c>
      <c r="T56" s="4">
        <v>27</v>
      </c>
      <c r="U56" s="4">
        <v>13</v>
      </c>
      <c r="V56" s="8"/>
      <c r="W56" s="8"/>
      <c r="X56" s="8"/>
      <c r="Y56" s="8"/>
      <c r="Z56" s="8"/>
      <c r="AA56" s="8"/>
      <c r="AB56" s="8"/>
      <c r="AC56" s="8"/>
    </row>
    <row r="57" ht="13.65" customHeight="1">
      <c r="A57" s="16"/>
      <c r="B57" t="s" s="3">
        <v>166</v>
      </c>
      <c r="C57" t="s" s="3">
        <v>169</v>
      </c>
      <c r="D57" s="4">
        <v>0.0002482758620689655</v>
      </c>
      <c r="E57" s="4">
        <v>4</v>
      </c>
      <c r="F57" s="4">
        <v>7</v>
      </c>
      <c r="G57" s="4">
        <v>9</v>
      </c>
      <c r="H57" s="8"/>
      <c r="I57" s="8"/>
      <c r="J57" s="4">
        <v>26</v>
      </c>
      <c r="K57" s="4">
        <v>3</v>
      </c>
      <c r="L57" s="4">
        <v>27</v>
      </c>
      <c r="M57" s="8"/>
      <c r="N57" s="4">
        <v>7</v>
      </c>
      <c r="O57" s="4">
        <v>1</v>
      </c>
      <c r="P57" s="4">
        <v>34</v>
      </c>
      <c r="Q57" s="4">
        <v>29</v>
      </c>
      <c r="R57" s="4">
        <v>3</v>
      </c>
      <c r="S57" s="4">
        <v>19</v>
      </c>
      <c r="T57" s="4">
        <v>31</v>
      </c>
      <c r="U57" s="4">
        <v>4</v>
      </c>
      <c r="V57" s="4">
        <v>1</v>
      </c>
      <c r="W57" s="4">
        <v>6</v>
      </c>
      <c r="X57" s="4">
        <v>1</v>
      </c>
      <c r="Y57" s="8"/>
      <c r="Z57" s="8"/>
      <c r="AA57" s="8"/>
      <c r="AB57" s="8"/>
      <c r="AC57" s="8"/>
    </row>
    <row r="58" ht="13.65" customHeight="1">
      <c r="A58" s="2"/>
      <c r="B58" t="s" s="3">
        <v>166</v>
      </c>
      <c r="C58" t="s" s="3">
        <v>170</v>
      </c>
      <c r="D58" s="4">
        <f>(D57+D59)/2</f>
        <v>0.0004685823754789272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4">
        <v>1</v>
      </c>
      <c r="U58" s="8"/>
      <c r="V58" s="8"/>
      <c r="W58" s="8"/>
      <c r="X58" s="8"/>
      <c r="Y58" s="8"/>
      <c r="Z58" s="8"/>
      <c r="AA58" s="8"/>
      <c r="AB58" s="8"/>
      <c r="AC58" s="8"/>
    </row>
    <row r="59" ht="13.65" customHeight="1">
      <c r="A59" s="16"/>
      <c r="B59" t="s" s="3">
        <v>166</v>
      </c>
      <c r="C59" t="s" s="3">
        <v>171</v>
      </c>
      <c r="D59" s="4">
        <v>0.0006888888888888888</v>
      </c>
      <c r="E59" s="8"/>
      <c r="F59" s="4">
        <v>5</v>
      </c>
      <c r="G59" s="4">
        <v>2</v>
      </c>
      <c r="H59" s="8"/>
      <c r="I59" s="8"/>
      <c r="J59" s="4">
        <v>5</v>
      </c>
      <c r="K59" s="8"/>
      <c r="L59" s="4">
        <v>9</v>
      </c>
      <c r="M59" s="8"/>
      <c r="N59" s="8"/>
      <c r="O59" s="4">
        <v>1</v>
      </c>
      <c r="P59" s="8"/>
      <c r="Q59" s="4">
        <v>2</v>
      </c>
      <c r="R59" s="8"/>
      <c r="S59" s="4">
        <v>1</v>
      </c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3.65" customHeight="1">
      <c r="A60" t="s" s="6">
        <v>80</v>
      </c>
      <c r="B60" t="s" s="5">
        <v>172</v>
      </c>
      <c r="C60" t="s" s="3">
        <v>168</v>
      </c>
      <c r="D60" s="17">
        <v>5.6e-05</v>
      </c>
      <c r="E60" s="8"/>
      <c r="F60" s="8"/>
      <c r="G60" s="8"/>
      <c r="H60" s="4">
        <v>7</v>
      </c>
      <c r="I60" s="4">
        <v>7</v>
      </c>
      <c r="J60" s="8"/>
      <c r="K60" s="8"/>
      <c r="L60" s="8"/>
      <c r="M60" s="8"/>
      <c r="N60" s="8"/>
      <c r="O60" s="8"/>
      <c r="P60" s="4">
        <v>3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3.65" customHeight="1">
      <c r="A61" s="2"/>
      <c r="B61" t="s" s="3">
        <v>172</v>
      </c>
      <c r="C61" t="s" s="3">
        <v>169</v>
      </c>
      <c r="D61" s="18">
        <v>0.00024827</v>
      </c>
      <c r="E61" s="8"/>
      <c r="F61" s="8"/>
      <c r="G61" s="8"/>
      <c r="H61" s="4">
        <v>3</v>
      </c>
      <c r="I61" s="4">
        <v>20</v>
      </c>
      <c r="J61" s="8"/>
      <c r="K61" s="8"/>
      <c r="L61" s="8"/>
      <c r="M61" s="8"/>
      <c r="N61" s="8"/>
      <c r="O61" s="8"/>
      <c r="P61" s="4">
        <v>6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3.65" customHeight="1">
      <c r="A62" s="2"/>
      <c r="B62" t="s" s="3">
        <v>172</v>
      </c>
      <c r="C62" t="s" s="3">
        <v>171</v>
      </c>
      <c r="D62" s="4">
        <v>0.0009166666666666666</v>
      </c>
      <c r="E62" s="8"/>
      <c r="F62" s="8"/>
      <c r="G62" s="8"/>
      <c r="H62" s="4">
        <v>3</v>
      </c>
      <c r="I62" s="4">
        <v>14</v>
      </c>
      <c r="J62" s="8"/>
      <c r="K62" s="8"/>
      <c r="L62" s="8"/>
      <c r="M62" s="8"/>
      <c r="N62" s="8"/>
      <c r="O62" s="8"/>
      <c r="P62" s="4">
        <v>8</v>
      </c>
      <c r="Q62" s="4">
        <v>3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3.65" customHeight="1">
      <c r="A63" s="2"/>
      <c r="B63" t="s" s="3">
        <v>172</v>
      </c>
      <c r="C63" t="s" s="3">
        <v>173</v>
      </c>
      <c r="D63" s="4">
        <f>0.001*EXP(LN(0.0073)+2.3595*LN(10))</f>
        <v>0.001670409149449759</v>
      </c>
      <c r="E63" s="8"/>
      <c r="F63" s="8"/>
      <c r="G63" s="8"/>
      <c r="H63" s="8"/>
      <c r="I63" s="8"/>
      <c r="J63" s="8"/>
      <c r="K63" s="8"/>
      <c r="L63" s="4">
        <v>1</v>
      </c>
      <c r="M63" s="8"/>
      <c r="N63" s="8"/>
      <c r="O63" s="8"/>
      <c r="P63" s="8"/>
      <c r="Q63" s="4">
        <v>3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3.65" customHeight="1">
      <c r="A64" s="2"/>
      <c r="B64" t="s" s="3">
        <v>172</v>
      </c>
      <c r="C64" t="s" s="3">
        <v>174</v>
      </c>
      <c r="D64" s="4">
        <f>0.001*EXP(LN(0.0073)+2.3595*LN(12))</f>
        <v>0.002568331096940147</v>
      </c>
      <c r="E64" s="8"/>
      <c r="F64" s="8"/>
      <c r="G64" s="8"/>
      <c r="H64" s="8"/>
      <c r="I64" s="8"/>
      <c r="J64" s="8"/>
      <c r="K64" s="8"/>
      <c r="L64" s="4">
        <v>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3.65" customHeight="1">
      <c r="A65" t="s" s="3">
        <v>30</v>
      </c>
      <c r="B65" t="s" s="5">
        <v>175</v>
      </c>
      <c r="C65" t="s" s="3">
        <v>168</v>
      </c>
      <c r="D65" s="4">
        <f>0.2*(0.0906*0.4-0.0017)</f>
        <v>0.006908000000000001</v>
      </c>
      <c r="E65" s="4">
        <v>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3.65" customHeight="1">
      <c r="A66" s="2"/>
      <c r="B66" t="s" s="3">
        <v>175</v>
      </c>
      <c r="C66" t="s" s="3">
        <v>169</v>
      </c>
      <c r="D66" s="4">
        <f>0.2*(0.0906*0.7-0.0017)</f>
        <v>0.012344</v>
      </c>
      <c r="E66" s="4">
        <v>5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3.65" customHeight="1">
      <c r="A67" s="2"/>
      <c r="B67" t="s" s="3">
        <v>175</v>
      </c>
      <c r="C67" t="s" s="3">
        <v>176</v>
      </c>
      <c r="D67" s="4">
        <f>0.2*(0.0906*1.1-0.0017)</f>
        <v>0.01959200000000001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3.65" customHeight="1">
      <c r="A68" s="2"/>
      <c r="B68" t="s" s="3">
        <v>177</v>
      </c>
      <c r="C68" t="s" s="3">
        <v>178</v>
      </c>
      <c r="D68" s="4">
        <v>0.0065</v>
      </c>
      <c r="E68" s="8"/>
      <c r="F68" s="8"/>
      <c r="G68" s="8"/>
      <c r="H68" s="8"/>
      <c r="I68" s="8"/>
      <c r="J68" s="4">
        <v>4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3.65" customHeight="1">
      <c r="A69" s="2"/>
      <c r="B69" t="s" s="3">
        <v>179</v>
      </c>
      <c r="C69" t="s" s="3">
        <v>180</v>
      </c>
      <c r="D69" s="4">
        <f>0.2*(0.0906*0.6-0.0017)</f>
        <v>0.010532</v>
      </c>
      <c r="E69" s="8"/>
      <c r="F69" s="8"/>
      <c r="G69" s="8"/>
      <c r="H69" s="8"/>
      <c r="I69" s="8"/>
      <c r="J69" s="4">
        <v>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3.65" customHeight="1">
      <c r="A70" s="2"/>
      <c r="B70" t="s" s="3">
        <v>181</v>
      </c>
      <c r="C70" s="4">
        <v>0.7</v>
      </c>
      <c r="D70" s="4">
        <f>0.2*(0.0906*C70-0.0017)</f>
        <v>0.012344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4">
        <v>1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3.65" customHeight="1">
      <c r="A71" s="2"/>
      <c r="B71" t="s" s="3">
        <v>181</v>
      </c>
      <c r="C71" s="4">
        <v>0.8</v>
      </c>
      <c r="D71" s="4">
        <f>0.2*(0.0906*C71-0.0017)</f>
        <v>0.014156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4">
        <v>1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3.65" customHeight="1">
      <c r="A72" s="2"/>
      <c r="B72" t="s" s="3">
        <v>181</v>
      </c>
      <c r="C72" s="4">
        <v>1.2</v>
      </c>
      <c r="D72" s="4">
        <f>0.2*(0.0906*C72-0.0017)</f>
        <v>0.021404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4">
        <v>1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3.65" customHeight="1">
      <c r="A73" s="2"/>
      <c r="B73" t="s" s="3">
        <v>181</v>
      </c>
      <c r="C73" s="4">
        <v>1.7</v>
      </c>
      <c r="D73" s="4">
        <f>0.2*(0.0906*C73-0.0017)</f>
        <v>0.030464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4">
        <v>1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3.65" customHeight="1">
      <c r="A74" t="s" s="3">
        <v>83</v>
      </c>
      <c r="B74" t="s" s="3">
        <v>83</v>
      </c>
      <c r="C74" s="4"/>
      <c r="D74" s="4">
        <f t="shared" si="16" ref="D74:D75">0.2*(0.0906*0.6-0.0418)</f>
        <v>0.002512</v>
      </c>
      <c r="E74" s="8"/>
      <c r="F74" s="8"/>
      <c r="G74" s="8"/>
      <c r="H74" s="8"/>
      <c r="I74" s="4">
        <v>1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3.65" customHeight="1">
      <c r="A75" s="2"/>
      <c r="B75" t="s" s="3">
        <v>83</v>
      </c>
      <c r="C75" t="s" s="3">
        <v>182</v>
      </c>
      <c r="D75" s="4">
        <f t="shared" si="16"/>
        <v>0.002512</v>
      </c>
      <c r="E75" s="8"/>
      <c r="F75" s="8"/>
      <c r="G75" s="8"/>
      <c r="H75" s="8"/>
      <c r="I75" s="8"/>
      <c r="J75" s="8"/>
      <c r="K75" s="8"/>
      <c r="L75" s="4">
        <v>2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3.65" customHeight="1">
      <c r="A76" s="2"/>
      <c r="B76" t="s" s="3">
        <v>83</v>
      </c>
      <c r="C76" t="s" s="3">
        <v>183</v>
      </c>
      <c r="D76" s="4">
        <f>0.2*(0.0906*1-0.0418)</f>
        <v>0.009760000000000001</v>
      </c>
      <c r="E76" s="8"/>
      <c r="F76" s="8"/>
      <c r="G76" s="8"/>
      <c r="H76" s="8"/>
      <c r="I76" s="8"/>
      <c r="J76" s="8"/>
      <c r="K76" s="8"/>
      <c r="L76" s="4">
        <v>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3.65" customHeight="1">
      <c r="A77" s="2"/>
      <c r="B77" t="s" s="3">
        <v>184</v>
      </c>
      <c r="C77" s="4">
        <v>1.3</v>
      </c>
      <c r="D77" s="4">
        <v>0.0097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4">
        <v>1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3.65" customHeight="1">
      <c r="A78" s="2"/>
      <c r="B78" t="s" s="3">
        <v>185</v>
      </c>
      <c r="C78" s="4">
        <v>2</v>
      </c>
      <c r="D78" s="4">
        <f>0.2*(0.0906*2-0.0418)</f>
        <v>0.02788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4">
        <v>1</v>
      </c>
      <c r="U78" s="8"/>
      <c r="V78" s="8"/>
      <c r="W78" s="8"/>
      <c r="X78" s="8"/>
      <c r="Y78" s="8"/>
      <c r="Z78" s="8"/>
      <c r="AA78" s="8"/>
      <c r="AB78" s="8"/>
      <c r="AC78" s="8"/>
    </row>
    <row r="79" ht="13.65" customHeight="1">
      <c r="A79" s="2"/>
      <c r="B79" t="s" s="3">
        <v>186</v>
      </c>
      <c r="C79" s="4">
        <v>2.2</v>
      </c>
      <c r="D79" s="4">
        <f>0.2*(0.0906*2.2-0.0418)</f>
        <v>0.031504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4">
        <v>2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3.65" customHeight="1">
      <c r="A80" t="s" s="3">
        <v>187</v>
      </c>
      <c r="B80" t="s" s="3">
        <v>187</v>
      </c>
      <c r="C80" s="4">
        <v>1.1</v>
      </c>
      <c r="D80" s="4">
        <f>0.2*(0.0906*1.1-0.0418)</f>
        <v>0.011572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4">
        <v>1</v>
      </c>
      <c r="U80" s="8"/>
      <c r="V80" s="8"/>
      <c r="W80" s="8"/>
      <c r="X80" s="8"/>
      <c r="Y80" s="8"/>
      <c r="Z80" s="8"/>
      <c r="AA80" s="8"/>
      <c r="AB80" s="8"/>
      <c r="AC80" s="8"/>
    </row>
    <row r="81" ht="13.65" customHeight="1">
      <c r="A81" s="2"/>
      <c r="B81" t="s" s="3">
        <v>188</v>
      </c>
      <c r="C81" t="s" s="3">
        <v>189</v>
      </c>
      <c r="D81" s="4">
        <f>0.2*(0.0906*3.7-0.0418)</f>
        <v>0.05868400000000001</v>
      </c>
      <c r="E81" s="8"/>
      <c r="F81" s="8"/>
      <c r="G81" s="8"/>
      <c r="H81" s="8"/>
      <c r="I81" s="8"/>
      <c r="J81" s="8"/>
      <c r="K81" s="8"/>
      <c r="L81" s="4">
        <v>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3.65" customHeight="1">
      <c r="A82" s="2"/>
      <c r="B82" t="s" s="3">
        <v>188</v>
      </c>
      <c r="C82" t="s" s="3">
        <v>190</v>
      </c>
      <c r="D82" s="4">
        <v>0.0097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4">
        <v>1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3.65" customHeight="1">
      <c r="A83" t="s" s="3">
        <v>191</v>
      </c>
      <c r="B83" t="s" s="3">
        <v>192</v>
      </c>
      <c r="C83" s="4"/>
      <c r="D83" s="4">
        <v>1.4e-05</v>
      </c>
      <c r="E83" s="4">
        <v>0</v>
      </c>
      <c r="F83" s="4">
        <v>2</v>
      </c>
      <c r="G83" s="4">
        <v>0</v>
      </c>
      <c r="H83" s="4">
        <v>1</v>
      </c>
      <c r="I83" s="4">
        <v>0</v>
      </c>
      <c r="J83" s="4">
        <v>7</v>
      </c>
      <c r="K83" s="4">
        <v>0</v>
      </c>
      <c r="L83" s="4">
        <v>12</v>
      </c>
      <c r="M83" s="4">
        <v>0</v>
      </c>
      <c r="N83" s="4">
        <v>0</v>
      </c>
      <c r="O83" s="4">
        <v>1</v>
      </c>
      <c r="P83" s="4">
        <v>21</v>
      </c>
      <c r="Q83" s="4">
        <v>7</v>
      </c>
      <c r="R83" s="4">
        <v>1</v>
      </c>
      <c r="S83" s="4">
        <v>8</v>
      </c>
      <c r="T83" s="4">
        <v>15</v>
      </c>
      <c r="U83" s="4">
        <v>0</v>
      </c>
      <c r="V83" s="4">
        <v>0</v>
      </c>
      <c r="W83" s="4">
        <v>4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</row>
    <row r="84" ht="13.65" customHeight="1">
      <c r="A84" t="s" s="3">
        <v>89</v>
      </c>
      <c r="B84" t="s" s="3">
        <v>193</v>
      </c>
      <c r="C84" t="s" s="3">
        <v>194</v>
      </c>
      <c r="D84" s="4">
        <v>0.000175</v>
      </c>
      <c r="E84" s="4">
        <v>0</v>
      </c>
      <c r="F84" s="4">
        <v>1</v>
      </c>
      <c r="G84" s="4">
        <v>0</v>
      </c>
      <c r="H84" s="4">
        <v>0</v>
      </c>
      <c r="I84" s="4">
        <v>0</v>
      </c>
      <c r="J84" s="4">
        <v>1</v>
      </c>
      <c r="K84" s="4">
        <v>3</v>
      </c>
      <c r="L84" s="4">
        <v>0</v>
      </c>
      <c r="M84" s="4">
        <v>0</v>
      </c>
      <c r="N84" s="4">
        <v>1</v>
      </c>
      <c r="O84" s="4">
        <v>0</v>
      </c>
      <c r="P84" s="4">
        <v>9</v>
      </c>
      <c r="Q84" s="4">
        <v>1</v>
      </c>
      <c r="R84" s="4">
        <v>2</v>
      </c>
      <c r="S84" s="4">
        <v>2</v>
      </c>
      <c r="T84" s="4">
        <v>2</v>
      </c>
      <c r="U84" s="4">
        <v>1</v>
      </c>
      <c r="V84" s="4">
        <v>0</v>
      </c>
      <c r="W84" s="4">
        <v>0</v>
      </c>
      <c r="X84" s="4">
        <v>2</v>
      </c>
      <c r="Y84" s="4">
        <v>0</v>
      </c>
      <c r="Z84" s="4">
        <v>0</v>
      </c>
      <c r="AA84" s="4">
        <v>0</v>
      </c>
      <c r="AB84" s="4">
        <v>1</v>
      </c>
      <c r="AC84" s="4">
        <v>0</v>
      </c>
    </row>
    <row r="85" ht="13.65" customHeight="1">
      <c r="A85" s="2"/>
      <c r="B85" t="s" s="3">
        <v>193</v>
      </c>
      <c r="C85" t="s" s="3">
        <v>168</v>
      </c>
      <c r="D85" s="4">
        <v>0.000225</v>
      </c>
      <c r="E85" s="4">
        <v>0</v>
      </c>
      <c r="F85" s="4">
        <v>3</v>
      </c>
      <c r="G85" s="4">
        <v>0</v>
      </c>
      <c r="H85" s="4">
        <v>2</v>
      </c>
      <c r="I85" s="4">
        <v>3</v>
      </c>
      <c r="J85" s="4">
        <v>0</v>
      </c>
      <c r="K85" s="4">
        <v>2</v>
      </c>
      <c r="L85" s="4">
        <v>1</v>
      </c>
      <c r="M85" s="4">
        <v>0</v>
      </c>
      <c r="N85" s="4">
        <v>1</v>
      </c>
      <c r="O85" s="4">
        <v>0</v>
      </c>
      <c r="P85" s="4">
        <v>2</v>
      </c>
      <c r="Q85" s="4">
        <v>0</v>
      </c>
      <c r="R85" s="4">
        <v>0</v>
      </c>
      <c r="S85" s="4">
        <v>4</v>
      </c>
      <c r="T85" s="4">
        <v>3</v>
      </c>
      <c r="U85" s="4">
        <v>0</v>
      </c>
      <c r="V85" s="4">
        <v>0</v>
      </c>
      <c r="W85" s="4">
        <v>0</v>
      </c>
      <c r="X85" s="4">
        <v>2</v>
      </c>
      <c r="Y85" s="4">
        <v>0</v>
      </c>
      <c r="Z85" s="4">
        <v>0</v>
      </c>
      <c r="AA85" s="4">
        <v>0</v>
      </c>
      <c r="AB85" s="4">
        <v>1</v>
      </c>
      <c r="AC85" s="4">
        <v>0</v>
      </c>
    </row>
    <row r="86" ht="13.65" customHeight="1">
      <c r="A86" s="2"/>
      <c r="B86" t="s" s="3">
        <v>193</v>
      </c>
      <c r="C86" t="s" s="3">
        <v>195</v>
      </c>
      <c r="D86" s="4">
        <v>0.0008</v>
      </c>
      <c r="E86" s="4">
        <v>1</v>
      </c>
      <c r="F86" s="4">
        <v>0</v>
      </c>
      <c r="G86" s="4">
        <v>0</v>
      </c>
      <c r="H86" s="4">
        <v>0</v>
      </c>
      <c r="I86" s="4">
        <v>0</v>
      </c>
      <c r="J86" s="4">
        <v>5</v>
      </c>
      <c r="K86" s="4">
        <v>0</v>
      </c>
      <c r="L86" s="4">
        <v>1</v>
      </c>
      <c r="M86" s="4">
        <v>0</v>
      </c>
      <c r="N86" s="4">
        <v>2</v>
      </c>
      <c r="O86" s="4">
        <v>0</v>
      </c>
      <c r="P86" s="4">
        <v>7</v>
      </c>
      <c r="Q86" s="4">
        <v>0</v>
      </c>
      <c r="R86" s="4">
        <v>1</v>
      </c>
      <c r="S86" s="4">
        <v>2</v>
      </c>
      <c r="T86" s="4">
        <v>9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</row>
    <row r="87" ht="13.65" customHeight="1">
      <c r="A87" s="2"/>
      <c r="B87" t="s" s="3">
        <v>193</v>
      </c>
      <c r="C87" t="s" s="3">
        <v>169</v>
      </c>
      <c r="D87" s="4">
        <f>0.001*EXP(LN(0.0033)+2.4202*LN(14))</f>
        <v>0.001960527831210278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2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1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</row>
    <row r="88" ht="13.65" customHeight="1">
      <c r="A88" s="2"/>
      <c r="B88" t="s" s="3">
        <v>193</v>
      </c>
      <c r="C88" t="s" s="3">
        <v>170</v>
      </c>
      <c r="D88" s="4">
        <f>0.001*EXP(LN(0.0033)+2.4202*LN(17))</f>
        <v>0.003136508143056138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</row>
    <row r="89" ht="13.65" customHeight="1">
      <c r="A89" s="2"/>
      <c r="B89" t="s" s="3">
        <v>193</v>
      </c>
      <c r="C89" t="s" s="3">
        <v>171</v>
      </c>
      <c r="D89" s="4">
        <f>0.001*EXP(LN(0.0033)+2.4202*LN(20))</f>
        <v>0.004648006592709539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</row>
    <row r="90" ht="13.65" customHeight="1">
      <c r="A90" s="2"/>
      <c r="B90" t="s" s="3">
        <v>193</v>
      </c>
      <c r="C90" t="s" s="3">
        <v>196</v>
      </c>
      <c r="D90" s="4">
        <f t="shared" si="26" ref="D90:D91">0.001*EXP(LN(0.0033)+2.4202*LN(22))</f>
        <v>0.005853900171643184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4">
        <v>1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3.65" customHeight="1">
      <c r="A91" s="2"/>
      <c r="B91" t="s" s="3">
        <v>193</v>
      </c>
      <c r="C91" t="s" s="3">
        <v>124</v>
      </c>
      <c r="D91" s="4">
        <f t="shared" si="26"/>
        <v>0.005853900171643184</v>
      </c>
      <c r="E91" s="8"/>
      <c r="F91" s="8"/>
      <c r="G91" s="8"/>
      <c r="H91" s="8"/>
      <c r="I91" s="8"/>
      <c r="J91" s="8"/>
      <c r="K91" s="8"/>
      <c r="L91" s="4">
        <v>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3.65" customHeight="1">
      <c r="A92" t="s" s="3">
        <v>197</v>
      </c>
      <c r="B92" t="s" s="3">
        <v>198</v>
      </c>
      <c r="C92" t="s" s="3">
        <v>196</v>
      </c>
      <c r="D92" s="4">
        <v>0.007</v>
      </c>
      <c r="E92" s="8"/>
      <c r="F92" s="8"/>
      <c r="G92" s="8"/>
      <c r="H92" s="8"/>
      <c r="I92" s="8"/>
      <c r="J92" s="8"/>
      <c r="K92" s="8"/>
      <c r="L92" s="8"/>
      <c r="M92" s="8"/>
      <c r="N92" s="4">
        <v>1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3.65" customHeight="1">
      <c r="A93" t="s" s="3">
        <v>67</v>
      </c>
      <c r="B93" t="s" s="3">
        <v>199</v>
      </c>
      <c r="C93" t="s" s="3">
        <v>123</v>
      </c>
      <c r="D93" s="4">
        <v>3.779464476493722e-05</v>
      </c>
      <c r="E93" s="4">
        <v>1</v>
      </c>
      <c r="F93" s="8"/>
      <c r="G93" s="8"/>
      <c r="H93" s="8"/>
      <c r="I93" s="8"/>
      <c r="J93" s="8"/>
      <c r="K93" s="4">
        <v>1</v>
      </c>
      <c r="L93" s="4">
        <v>2</v>
      </c>
      <c r="M93" s="8"/>
      <c r="N93" s="4">
        <v>1</v>
      </c>
      <c r="O93" s="8"/>
      <c r="P93" s="4">
        <v>6</v>
      </c>
      <c r="Q93" s="4">
        <v>3</v>
      </c>
      <c r="R93" s="8"/>
      <c r="S93" s="4">
        <v>2</v>
      </c>
      <c r="T93" s="4">
        <v>2</v>
      </c>
      <c r="U93" s="8"/>
      <c r="V93" s="4">
        <v>15</v>
      </c>
      <c r="W93" s="4">
        <v>3</v>
      </c>
      <c r="X93" s="8"/>
      <c r="Y93" s="4">
        <v>5</v>
      </c>
      <c r="Z93" s="8"/>
      <c r="AA93" s="8"/>
      <c r="AB93" s="8"/>
      <c r="AC93" s="8"/>
    </row>
    <row r="94" ht="13.65" customHeight="1">
      <c r="A94" s="2"/>
      <c r="B94" t="s" s="3">
        <v>199</v>
      </c>
      <c r="C94" t="s" s="3">
        <v>124</v>
      </c>
      <c r="D94" s="4">
        <v>3.779464476493722e-05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4">
        <v>1</v>
      </c>
      <c r="U94" s="8"/>
      <c r="V94" s="8"/>
      <c r="W94" s="8"/>
      <c r="X94" s="8"/>
      <c r="Y94" s="8"/>
      <c r="Z94" s="8"/>
      <c r="AA94" s="8"/>
      <c r="AB94" s="8"/>
      <c r="AC94" s="8"/>
    </row>
    <row r="95" ht="13.65" customHeight="1">
      <c r="A95" t="s" s="3">
        <v>200</v>
      </c>
      <c r="B95" t="s" s="3">
        <v>201</v>
      </c>
      <c r="C95" s="4"/>
      <c r="D95" s="4">
        <v>3.779464476493722e-05</v>
      </c>
      <c r="E95" s="8"/>
      <c r="F95" s="8"/>
      <c r="G95" s="8"/>
      <c r="H95" s="8"/>
      <c r="I95" s="8"/>
      <c r="J95" s="4">
        <v>2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3.65" customHeight="1">
      <c r="A96" t="s" s="3">
        <v>202</v>
      </c>
      <c r="B96" t="s" s="3">
        <v>203</v>
      </c>
      <c r="C96" s="4">
        <v>0.15</v>
      </c>
      <c r="D96" s="4">
        <f>EXP(LN(0.0033)+2.5077*LN(C96))</f>
        <v>2.833987890609453e-05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4">
        <v>1</v>
      </c>
      <c r="AA96" s="8"/>
      <c r="AB96" s="8"/>
      <c r="AC96" s="8"/>
    </row>
    <row r="97" ht="13.65" customHeight="1">
      <c r="A97" s="2"/>
      <c r="B97" t="s" s="3">
        <v>203</v>
      </c>
      <c r="C97" s="4">
        <v>0.2</v>
      </c>
      <c r="D97" s="4">
        <f>EXP(LN(0.0033)+2.5077*LN(C97))</f>
        <v>5.830514235015683e-05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4">
        <v>1</v>
      </c>
      <c r="R97" s="8"/>
      <c r="S97" s="8"/>
      <c r="T97" s="8"/>
      <c r="U97" s="8"/>
      <c r="V97" s="8"/>
      <c r="W97" s="4">
        <v>1</v>
      </c>
      <c r="X97" s="8"/>
      <c r="Y97" s="8"/>
      <c r="Z97" s="4">
        <v>1</v>
      </c>
      <c r="AA97" s="8"/>
      <c r="AB97" s="8"/>
      <c r="AC97" s="8"/>
    </row>
    <row r="98" ht="13.65" customHeight="1">
      <c r="A98" s="2"/>
      <c r="B98" t="s" s="3">
        <v>203</v>
      </c>
      <c r="C98" s="4">
        <v>0.25</v>
      </c>
      <c r="D98" s="4">
        <f>EXP(LN(0.0033)+2.5077*LN(C98))</f>
        <v>0.0001020300500341987</v>
      </c>
      <c r="E98" s="8"/>
      <c r="F98" s="8"/>
      <c r="G98" s="8"/>
      <c r="H98" s="4">
        <v>2</v>
      </c>
      <c r="I98" s="8"/>
      <c r="J98" s="8"/>
      <c r="K98" s="8"/>
      <c r="L98" s="8"/>
      <c r="M98" s="8"/>
      <c r="N98" s="8"/>
      <c r="O98" s="8"/>
      <c r="P98" s="8"/>
      <c r="Q98" s="4">
        <v>1</v>
      </c>
      <c r="R98" s="8"/>
      <c r="S98" s="8"/>
      <c r="T98" s="8"/>
      <c r="U98" s="8"/>
      <c r="V98" s="8"/>
      <c r="W98" s="4">
        <v>1</v>
      </c>
      <c r="X98" s="8"/>
      <c r="Y98" s="8"/>
      <c r="Z98" s="8"/>
      <c r="AA98" s="8"/>
      <c r="AB98" s="8"/>
      <c r="AC98" s="8"/>
    </row>
    <row r="99" ht="13.65" customHeight="1">
      <c r="A99" s="2"/>
      <c r="B99" t="s" s="3">
        <v>203</v>
      </c>
      <c r="C99" s="4">
        <v>0.3</v>
      </c>
      <c r="D99" s="4">
        <f>EXP(LN(0.0033)+2.5077*LN(C99))</f>
        <v>0.0001611724880829806</v>
      </c>
      <c r="E99" s="8"/>
      <c r="F99" s="8"/>
      <c r="G99" s="8"/>
      <c r="H99" s="8"/>
      <c r="I99" s="4">
        <v>1</v>
      </c>
      <c r="J99" s="8"/>
      <c r="K99" s="8"/>
      <c r="L99" s="8"/>
      <c r="M99" s="8"/>
      <c r="N99" s="8"/>
      <c r="O99" s="8"/>
      <c r="P99" s="4">
        <v>3</v>
      </c>
      <c r="Q99" s="4">
        <v>3</v>
      </c>
      <c r="R99" s="8"/>
      <c r="S99" s="8"/>
      <c r="T99" s="8"/>
      <c r="U99" s="8"/>
      <c r="V99" s="8"/>
      <c r="W99" s="4">
        <v>1</v>
      </c>
      <c r="X99" s="4">
        <v>1</v>
      </c>
      <c r="Y99" s="8"/>
      <c r="Z99" s="8"/>
      <c r="AA99" s="8"/>
      <c r="AB99" s="8"/>
      <c r="AC99" s="8"/>
    </row>
    <row r="100" ht="13.65" customHeight="1">
      <c r="A100" s="2"/>
      <c r="B100" t="s" s="3">
        <v>203</v>
      </c>
      <c r="C100" s="4">
        <v>0.35</v>
      </c>
      <c r="D100" s="4">
        <f>EXP(LN(0.0033)+2.5077*LN(C100))</f>
        <v>0.0002372320570717555</v>
      </c>
      <c r="E100" s="8"/>
      <c r="F100" s="8"/>
      <c r="G100" s="8"/>
      <c r="H100" s="8"/>
      <c r="I100" s="8"/>
      <c r="J100" s="8"/>
      <c r="K100" s="8"/>
      <c r="L100" s="4">
        <v>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3.65" customHeight="1">
      <c r="A101" s="2"/>
      <c r="B101" t="s" s="3">
        <v>203</v>
      </c>
      <c r="C101" s="4">
        <v>0.4</v>
      </c>
      <c r="D101" s="4">
        <f>EXP(LN(0.0033)+2.5077*LN(C101))</f>
        <v>0.0003315887443183915</v>
      </c>
      <c r="E101" s="8"/>
      <c r="F101" s="4">
        <v>1</v>
      </c>
      <c r="G101" s="8"/>
      <c r="H101" s="8"/>
      <c r="I101" s="8"/>
      <c r="J101" s="4">
        <v>3</v>
      </c>
      <c r="K101" s="8"/>
      <c r="L101" s="8"/>
      <c r="M101" s="8"/>
      <c r="N101" s="8"/>
      <c r="O101" s="4">
        <v>1</v>
      </c>
      <c r="P101" s="8"/>
      <c r="Q101" s="8"/>
      <c r="R101" s="8"/>
      <c r="S101" s="8"/>
      <c r="T101" s="4">
        <v>1</v>
      </c>
      <c r="U101" s="8"/>
      <c r="V101" s="8"/>
      <c r="W101" s="8"/>
      <c r="X101" s="8"/>
      <c r="Y101" s="8"/>
      <c r="Z101" s="8"/>
      <c r="AA101" s="8"/>
      <c r="AB101" s="8"/>
      <c r="AC101" s="8"/>
    </row>
    <row r="102" ht="13.65" customHeight="1">
      <c r="A102" s="2"/>
      <c r="B102" t="s" s="3">
        <v>203</v>
      </c>
      <c r="C102" s="4">
        <v>0.5</v>
      </c>
      <c r="D102" s="4">
        <f>EXP(LN(0.0033)+2.5077*LN(C102))</f>
        <v>0.0005802578436461289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4">
        <v>1</v>
      </c>
      <c r="P102" s="8"/>
      <c r="Q102" s="8"/>
      <c r="R102" s="4">
        <v>1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3.65" customHeight="1">
      <c r="A103" s="2"/>
      <c r="B103" t="s" s="3">
        <v>203</v>
      </c>
      <c r="C103" s="4">
        <v>0.55</v>
      </c>
      <c r="D103" s="4">
        <f>EXP(LN(0.0033)+2.5077*LN(C103))</f>
        <v>0.0007369218883823173</v>
      </c>
      <c r="E103" s="8"/>
      <c r="F103" s="8"/>
      <c r="G103" s="8"/>
      <c r="H103" s="8"/>
      <c r="I103" s="8"/>
      <c r="J103" s="8"/>
      <c r="K103" s="8"/>
      <c r="L103" s="4">
        <v>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3.65" customHeight="1">
      <c r="A104" s="2"/>
      <c r="B104" t="s" s="3">
        <v>203</v>
      </c>
      <c r="C104" s="4">
        <v>0.6</v>
      </c>
      <c r="D104" s="4">
        <f>EXP(LN(0.0033)+2.5077*LN(C104))</f>
        <v>0.0009166083948676402</v>
      </c>
      <c r="E104" s="8"/>
      <c r="F104" s="4">
        <v>1</v>
      </c>
      <c r="G104" s="8"/>
      <c r="H104" s="8"/>
      <c r="I104" s="8"/>
      <c r="J104" s="8"/>
      <c r="K104" s="8"/>
      <c r="L104" s="4">
        <v>1</v>
      </c>
      <c r="M104" s="8"/>
      <c r="N104" s="8"/>
      <c r="O104" s="8"/>
      <c r="P104" s="8"/>
      <c r="Q104" s="8"/>
      <c r="R104" s="4">
        <v>2</v>
      </c>
      <c r="S104" s="8"/>
      <c r="T104" s="4">
        <v>1</v>
      </c>
      <c r="U104" s="8"/>
      <c r="V104" s="8"/>
      <c r="W104" s="8"/>
      <c r="X104" s="8"/>
      <c r="Y104" s="8"/>
      <c r="Z104" s="8"/>
      <c r="AA104" s="8"/>
      <c r="AB104" s="8"/>
      <c r="AC104" s="8"/>
    </row>
    <row r="105" ht="13.65" customHeight="1">
      <c r="A105" s="2"/>
      <c r="B105" t="s" s="3">
        <v>203</v>
      </c>
      <c r="C105" s="4">
        <v>0.7</v>
      </c>
      <c r="D105" s="4">
        <f>EXP(LN(0.0033)+2.5077*LN(C105))</f>
        <v>0.001349168816775571</v>
      </c>
      <c r="E105" s="8"/>
      <c r="F105" s="4">
        <v>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3.65" customHeight="1">
      <c r="A106" s="2"/>
      <c r="B106" t="s" s="3">
        <v>203</v>
      </c>
      <c r="C106" s="4">
        <v>0.8</v>
      </c>
      <c r="D106" s="4">
        <f>EXP(LN(0.0033)+2.5077*LN(C106))</f>
        <v>0.001885787272387165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3.65" customHeight="1">
      <c r="A107" s="2"/>
      <c r="B107" t="s" s="3">
        <v>203</v>
      </c>
      <c r="C107" s="4">
        <v>0.9</v>
      </c>
      <c r="D107" s="4">
        <f>EXP(LN(0.0033)+2.5077*LN(C107))</f>
        <v>0.002533774031651387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3.65" customHeight="1">
      <c r="A108" s="2"/>
      <c r="B108" t="s" s="3">
        <v>203</v>
      </c>
      <c r="C108" s="4">
        <v>1</v>
      </c>
      <c r="D108" s="4">
        <f>EXP(LN(0.0033)+2.5077*LN(C108))</f>
        <v>0.003299999999999999</v>
      </c>
      <c r="E108" s="4">
        <v>1</v>
      </c>
      <c r="F108" s="4">
        <v>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3.65" customHeight="1">
      <c r="A109" s="2"/>
      <c r="B109" t="s" s="3">
        <v>203</v>
      </c>
      <c r="C109" s="4">
        <v>1.1</v>
      </c>
      <c r="D109" s="4">
        <f>EXP(LN(0.0033)+2.5077*LN(C109))</f>
        <v>0.004190968305367206</v>
      </c>
      <c r="E109" s="4">
        <v>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4">
        <v>1</v>
      </c>
      <c r="X109" s="8"/>
      <c r="Y109" s="8"/>
      <c r="Z109" s="8"/>
      <c r="AA109" s="8"/>
      <c r="AB109" s="8"/>
      <c r="AC109" s="8"/>
    </row>
    <row r="110" ht="13.65" customHeight="1">
      <c r="A110" s="2"/>
      <c r="B110" t="s" s="3">
        <v>203</v>
      </c>
      <c r="C110" s="4">
        <v>1.2</v>
      </c>
      <c r="D110" s="4">
        <f>EXP(LN(0.0033)+2.5077*LN(C110))</f>
        <v>0.005212868272587962</v>
      </c>
      <c r="E110" s="8"/>
      <c r="F110" s="8"/>
      <c r="G110" s="8"/>
      <c r="H110" s="8"/>
      <c r="I110" s="4">
        <v>1</v>
      </c>
      <c r="J110" s="8"/>
      <c r="K110" s="8"/>
      <c r="L110" s="4">
        <v>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3.65" customHeight="1">
      <c r="A111" s="2"/>
      <c r="B111" t="s" s="3">
        <v>203</v>
      </c>
      <c r="C111" s="4">
        <v>1.3</v>
      </c>
      <c r="D111" s="4">
        <f>EXP(LN(0.0033)+2.5077*LN(C111))</f>
        <v>0.006371617324653818</v>
      </c>
      <c r="E111" s="8"/>
      <c r="F111" s="4">
        <v>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3.65" customHeight="1">
      <c r="A112" s="2"/>
      <c r="B112" t="s" s="3">
        <v>203</v>
      </c>
      <c r="C112" s="4">
        <v>1.4</v>
      </c>
      <c r="D112" s="4">
        <f>EXP(LN(0.0033)+2.5077*LN(C112))</f>
        <v>0.007672894290205575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3.65" customHeight="1">
      <c r="A113" s="2"/>
      <c r="B113" t="s" s="3">
        <v>203</v>
      </c>
      <c r="C113" s="4">
        <v>1.5</v>
      </c>
      <c r="D113" s="4">
        <f>EXP(LN(0.0033)+2.5077*LN(C113))</f>
        <v>0.009122166403087526</v>
      </c>
      <c r="E113" s="8"/>
      <c r="F113" s="8"/>
      <c r="G113" s="8"/>
      <c r="H113" s="8"/>
      <c r="I113" s="8"/>
      <c r="J113" s="4">
        <v>1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3.65" customHeight="1">
      <c r="A114" s="2"/>
      <c r="B114" t="s" s="3">
        <v>203</v>
      </c>
      <c r="C114" s="4">
        <v>1.6</v>
      </c>
      <c r="D114" s="4">
        <f>EXP(LN(0.0033)+2.5077*LN(C114))</f>
        <v>0.01072471155197828</v>
      </c>
      <c r="E114" s="8"/>
      <c r="F114" s="8"/>
      <c r="G114" s="8"/>
      <c r="H114" s="8"/>
      <c r="I114" s="8"/>
      <c r="J114" s="8"/>
      <c r="K114" s="8"/>
      <c r="L114" s="4">
        <v>1</v>
      </c>
      <c r="M114" s="8"/>
      <c r="N114" s="8"/>
      <c r="O114" s="8"/>
      <c r="P114" s="8"/>
      <c r="Q114" s="8"/>
      <c r="R114" s="8"/>
      <c r="S114" s="4">
        <v>1</v>
      </c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3.65" customHeight="1">
      <c r="A115" s="2"/>
      <c r="B115" t="s" s="3">
        <v>203</v>
      </c>
      <c r="C115" s="4">
        <v>1.7</v>
      </c>
      <c r="D115" s="4">
        <f>EXP(LN(0.0033)+2.5077*LN(C115))</f>
        <v>0.01248563687521068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3.65" customHeight="1">
      <c r="A116" s="2"/>
      <c r="B116" t="s" s="3">
        <v>203</v>
      </c>
      <c r="C116" s="4">
        <v>1.8</v>
      </c>
      <c r="D116" s="4">
        <f>EXP(LN(0.0033)+2.5077*LN(C116))</f>
        <v>0.01440989449088571</v>
      </c>
      <c r="E116" s="8"/>
      <c r="F116" s="4">
        <v>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3.65" customHeight="1">
      <c r="A117" t="s" s="3">
        <v>204</v>
      </c>
      <c r="B117" t="s" s="3">
        <v>205</v>
      </c>
      <c r="C117" s="4">
        <v>0.2</v>
      </c>
      <c r="D117" s="4">
        <f>EXP(LN(0.0033)+2.5077*LN(C117))</f>
        <v>5.830514235015683e-05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4">
        <v>1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3.65" customHeight="1">
      <c r="A118" s="2"/>
      <c r="B118" t="s" s="3">
        <v>205</v>
      </c>
      <c r="C118" s="4">
        <v>0.25</v>
      </c>
      <c r="D118" s="4">
        <f>EXP(LN(0.0033)+2.5077*LN(C118))</f>
        <v>0.0001020300500341987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3.65" customHeight="1">
      <c r="A119" s="2"/>
      <c r="B119" t="s" s="3">
        <v>205</v>
      </c>
      <c r="C119" s="4">
        <v>0.3</v>
      </c>
      <c r="D119" s="4">
        <f>EXP(LN(0.0033)+2.5077*LN(C119))</f>
        <v>0.0001611724880829806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4">
        <v>1</v>
      </c>
      <c r="Q119" s="4">
        <v>1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3.65" customHeight="1">
      <c r="A120" s="2"/>
      <c r="B120" t="s" s="3">
        <v>205</v>
      </c>
      <c r="C120" s="4">
        <v>0.35</v>
      </c>
      <c r="D120" s="4">
        <f>EXP(LN(0.0033)+2.5077*LN(C120))</f>
        <v>0.0002372320570717555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4">
        <v>1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3.65" customHeight="1">
      <c r="A121" s="2"/>
      <c r="B121" t="s" s="3">
        <v>205</v>
      </c>
      <c r="C121" s="4">
        <v>0.4</v>
      </c>
      <c r="D121" s="4">
        <f>EXP(LN(0.0033)+2.5077*LN(C121))</f>
        <v>0.0003315887443183915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3.65" customHeight="1">
      <c r="A122" s="2"/>
      <c r="B122" t="s" s="3">
        <v>205</v>
      </c>
      <c r="C122" s="4">
        <v>0.5</v>
      </c>
      <c r="D122" s="4">
        <f>EXP(LN(0.0033)+2.5077*LN(C122))</f>
        <v>0.0005802578436461289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3.65" customHeight="1">
      <c r="A123" s="2"/>
      <c r="B123" t="s" s="3">
        <v>205</v>
      </c>
      <c r="C123" s="4">
        <v>0.6</v>
      </c>
      <c r="D123" s="4">
        <f>EXP(LN(0.0033)+2.5077*LN(C123))</f>
        <v>0.0009166083948676402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3.65" customHeight="1">
      <c r="A124" s="2"/>
      <c r="B124" t="s" s="3">
        <v>205</v>
      </c>
      <c r="C124" s="4">
        <v>0.7</v>
      </c>
      <c r="D124" s="4">
        <f>EXP(LN(0.0033)+2.5077*LN(C124))</f>
        <v>0.001349168816775571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3.65" customHeight="1">
      <c r="A125" s="2"/>
      <c r="B125" t="s" s="3">
        <v>205</v>
      </c>
      <c r="C125" s="4">
        <v>0.8</v>
      </c>
      <c r="D125" s="4">
        <f>EXP(LN(0.0033)+2.5077*LN(C125))</f>
        <v>0.001885787272387165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3.65" customHeight="1">
      <c r="A126" s="2"/>
      <c r="B126" t="s" s="3">
        <v>205</v>
      </c>
      <c r="C126" s="4">
        <v>0.9</v>
      </c>
      <c r="D126" s="4">
        <f>EXP(LN(0.0033)+2.5077*LN(C126))</f>
        <v>0.002533774031651387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3.65" customHeight="1">
      <c r="A127" s="2"/>
      <c r="B127" t="s" s="3">
        <v>205</v>
      </c>
      <c r="C127" s="4">
        <v>1</v>
      </c>
      <c r="D127" s="4">
        <f>EXP(LN(0.0033)+2.5077*LN(C127))</f>
        <v>0.003299999999999999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3.65" customHeight="1">
      <c r="A128" s="2"/>
      <c r="B128" t="s" s="3">
        <v>205</v>
      </c>
      <c r="C128" s="4">
        <v>1.1</v>
      </c>
      <c r="D128" s="4">
        <f>EXP(LN(0.0033)+2.5077*LN(C128))</f>
        <v>0.004190968305367206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3.65" customHeight="1">
      <c r="A129" s="2"/>
      <c r="B129" t="s" s="3">
        <v>205</v>
      </c>
      <c r="C129" s="4">
        <v>1.2</v>
      </c>
      <c r="D129" s="4">
        <f>EXP(LN(0.0033)+2.5077*LN(C129))</f>
        <v>0.005212868272587962</v>
      </c>
      <c r="E129" s="8"/>
      <c r="F129" s="8"/>
      <c r="G129" s="8"/>
      <c r="H129" s="8"/>
      <c r="I129" s="8"/>
      <c r="J129" s="8"/>
      <c r="K129" s="8"/>
      <c r="L129" s="4">
        <v>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3.65" customHeight="1">
      <c r="A130" s="2"/>
      <c r="B130" t="s" s="3">
        <v>205</v>
      </c>
      <c r="C130" s="4">
        <v>1.3</v>
      </c>
      <c r="D130" s="4">
        <f>EXP(LN(0.0033)+2.5077*LN(C130))</f>
        <v>0.006371617324653818</v>
      </c>
      <c r="E130" s="8"/>
      <c r="F130" s="8"/>
      <c r="G130" s="8"/>
      <c r="H130" s="8"/>
      <c r="I130" s="4">
        <v>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3.65" customHeight="1">
      <c r="A131" s="2"/>
      <c r="B131" t="s" s="3">
        <v>205</v>
      </c>
      <c r="C131" s="4">
        <v>1.4</v>
      </c>
      <c r="D131" s="4">
        <f>EXP(LN(0.0033)+2.5077*LN(C131))</f>
        <v>0.007672894290205575</v>
      </c>
      <c r="E131" s="8"/>
      <c r="F131" s="8"/>
      <c r="G131" s="8"/>
      <c r="H131" s="8"/>
      <c r="I131" s="4">
        <v>1</v>
      </c>
      <c r="J131" s="4">
        <v>1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3.65" customHeight="1">
      <c r="A132" s="2"/>
      <c r="B132" t="s" s="3">
        <v>205</v>
      </c>
      <c r="C132" s="4">
        <v>1.5</v>
      </c>
      <c r="D132" s="4">
        <f>EXP(LN(0.0033)+2.5077*LN(C132))</f>
        <v>0.009122166403087526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3.65" customHeight="1">
      <c r="A133" s="2"/>
      <c r="B133" t="s" s="3">
        <v>205</v>
      </c>
      <c r="C133" s="4">
        <v>1.6</v>
      </c>
      <c r="D133" s="4">
        <f>EXP(LN(0.0033)+2.5077*LN(C133))</f>
        <v>0.01072471155197828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3.65" customHeight="1">
      <c r="A134" s="2"/>
      <c r="B134" t="s" s="3">
        <v>205</v>
      </c>
      <c r="C134" s="4">
        <v>1.7</v>
      </c>
      <c r="D134" s="4">
        <f>EXP(LN(0.0033)+2.5077*LN(C134))</f>
        <v>0.01248563687521068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3.65" customHeight="1">
      <c r="A135" s="2"/>
      <c r="B135" t="s" s="3">
        <v>205</v>
      </c>
      <c r="C135" s="4">
        <v>1.8</v>
      </c>
      <c r="D135" s="4">
        <f>EXP(LN(0.0033)+2.5077*LN(C135))</f>
        <v>0.01440989449088571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3.65" customHeight="1">
      <c r="A136" s="2"/>
      <c r="B136" t="s" s="3">
        <v>205</v>
      </c>
      <c r="C136" s="4">
        <v>2</v>
      </c>
      <c r="D136" s="4">
        <f>EXP(LN(0.0033)+2.5077*LN(C136))</f>
        <v>0.01876751881813643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3.65" customHeight="1">
      <c r="A137" t="s" s="3">
        <v>206</v>
      </c>
      <c r="B137" t="s" s="3">
        <v>207</v>
      </c>
      <c r="C137" s="4">
        <v>0.2</v>
      </c>
      <c r="D137" s="4">
        <f>EXP(LN(0.0033)+2.5077*LN(C137))</f>
        <v>5.830514235015683e-05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4">
        <v>1</v>
      </c>
      <c r="T137" s="4">
        <v>1</v>
      </c>
      <c r="U137" s="8"/>
      <c r="V137" s="8"/>
      <c r="W137" s="8"/>
      <c r="X137" s="8"/>
      <c r="Y137" s="8"/>
      <c r="Z137" s="8"/>
      <c r="AA137" s="8"/>
      <c r="AB137" s="8"/>
      <c r="AC137" s="8"/>
    </row>
    <row r="138" ht="13.65" customHeight="1">
      <c r="A138" s="2"/>
      <c r="B138" t="s" s="3">
        <v>207</v>
      </c>
      <c r="C138" s="4">
        <v>0.25</v>
      </c>
      <c r="D138" s="4">
        <f>EXP(LN(0.0033)+2.5077*LN(C138))</f>
        <v>0.0001020300500341987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4">
        <v>1</v>
      </c>
      <c r="U138" s="8"/>
      <c r="V138" s="8"/>
      <c r="W138" s="8"/>
      <c r="X138" s="8"/>
      <c r="Y138" s="8"/>
      <c r="Z138" s="8"/>
      <c r="AA138" s="8"/>
      <c r="AB138" s="8"/>
      <c r="AC138" s="8"/>
    </row>
    <row r="139" ht="13.65" customHeight="1">
      <c r="A139" s="2"/>
      <c r="B139" t="s" s="3">
        <v>207</v>
      </c>
      <c r="C139" s="4">
        <v>0.3</v>
      </c>
      <c r="D139" s="4">
        <f>EXP(LN(0.0033)+2.5077*LN(C139))</f>
        <v>0.0001611724880829806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4">
        <v>2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3.65" customHeight="1">
      <c r="A140" s="2"/>
      <c r="B140" t="s" s="3">
        <v>207</v>
      </c>
      <c r="C140" s="4">
        <v>0.4</v>
      </c>
      <c r="D140" s="4">
        <f>EXP(LN(0.0033)+2.5077*LN(C140))</f>
        <v>0.0003315887443183915</v>
      </c>
      <c r="E140" s="8"/>
      <c r="F140" s="8"/>
      <c r="G140" s="8"/>
      <c r="H140" s="8"/>
      <c r="I140" s="8"/>
      <c r="J140" s="8"/>
      <c r="K140" s="8"/>
      <c r="L140" s="4">
        <v>2</v>
      </c>
      <c r="M140" s="8"/>
      <c r="N140" s="8"/>
      <c r="O140" s="8"/>
      <c r="P140" s="8"/>
      <c r="Q140" s="8"/>
      <c r="R140" s="8"/>
      <c r="S140" s="4">
        <v>1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3.65" customHeight="1">
      <c r="A141" s="2"/>
      <c r="B141" t="s" s="3">
        <v>207</v>
      </c>
      <c r="C141" s="4">
        <v>0.5</v>
      </c>
      <c r="D141" s="4">
        <f>EXP(LN(0.0033)+2.5077*LN(C141))</f>
        <v>0.0005802578436461289</v>
      </c>
      <c r="E141" s="8"/>
      <c r="F141" s="8"/>
      <c r="G141" s="8"/>
      <c r="H141" s="8"/>
      <c r="I141" s="8"/>
      <c r="J141" s="8"/>
      <c r="K141" s="8"/>
      <c r="L141" s="4">
        <v>1</v>
      </c>
      <c r="M141" s="8"/>
      <c r="N141" s="8"/>
      <c r="O141" s="8"/>
      <c r="P141" s="8"/>
      <c r="Q141" s="8"/>
      <c r="R141" s="8"/>
      <c r="S141" s="4">
        <v>2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3.65" customHeight="1">
      <c r="A142" s="2"/>
      <c r="B142" t="s" s="3">
        <v>207</v>
      </c>
      <c r="C142" s="4">
        <v>0.55</v>
      </c>
      <c r="D142" s="4">
        <f>EXP(LN(0.0033)+2.5077*LN(C142))</f>
        <v>0.0007369218883823173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4">
        <v>1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3.65" customHeight="1">
      <c r="A143" s="2"/>
      <c r="B143" t="s" s="3">
        <v>207</v>
      </c>
      <c r="C143" s="4">
        <v>0.6</v>
      </c>
      <c r="D143" s="4">
        <f>EXP(LN(0.0033)+2.5077*LN(C143))</f>
        <v>0.0009166083948676402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3.65" customHeight="1">
      <c r="A144" s="2"/>
      <c r="B144" t="s" s="3">
        <v>207</v>
      </c>
      <c r="C144" s="4">
        <v>0.7</v>
      </c>
      <c r="D144" s="4">
        <f>EXP(LN(0.0033)+2.5077*LN(C144))</f>
        <v>0.001349168816775571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4">
        <v>1</v>
      </c>
      <c r="Q144" s="8"/>
      <c r="R144" s="8"/>
      <c r="S144" s="4">
        <v>2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3.65" customHeight="1">
      <c r="A145" s="2"/>
      <c r="B145" t="s" s="3">
        <v>207</v>
      </c>
      <c r="C145" s="4">
        <v>0.8</v>
      </c>
      <c r="D145" s="4">
        <f>EXP(LN(0.0033)+2.5077*LN(C145))</f>
        <v>0.001885787272387165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3.65" customHeight="1">
      <c r="A146" s="2"/>
      <c r="B146" t="s" s="3">
        <v>207</v>
      </c>
      <c r="C146" s="4">
        <v>0.9</v>
      </c>
      <c r="D146" s="4">
        <f>EXP(LN(0.0033)+2.5077*LN(C146))</f>
        <v>0.002533774031651387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3.65" customHeight="1">
      <c r="A147" s="2"/>
      <c r="B147" t="s" s="3">
        <v>207</v>
      </c>
      <c r="C147" s="4">
        <v>1.5</v>
      </c>
      <c r="D147" s="4">
        <f>EXP(LN(0.0033)+2.5077*LN(C147))</f>
        <v>0.009122166403087526</v>
      </c>
      <c r="E147" s="8"/>
      <c r="F147" s="8"/>
      <c r="G147" s="8"/>
      <c r="H147" s="8"/>
      <c r="I147" s="8"/>
      <c r="J147" s="4">
        <v>1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3.65" customHeight="1">
      <c r="A148" s="2"/>
      <c r="B148" t="s" s="3">
        <v>207</v>
      </c>
      <c r="C148" s="4">
        <v>1.55</v>
      </c>
      <c r="D148" s="4">
        <f>EXP(LN(0.0033)+2.5077*LN(C148))</f>
        <v>0.009903956846645212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4">
        <v>1</v>
      </c>
      <c r="U148" s="8"/>
      <c r="V148" s="8"/>
      <c r="W148" s="8"/>
      <c r="X148" s="8"/>
      <c r="Y148" s="8"/>
      <c r="Z148" s="8"/>
      <c r="AA148" s="8"/>
      <c r="AB148" s="8"/>
      <c r="AC148" s="8"/>
    </row>
    <row r="149" ht="13.65" customHeight="1">
      <c r="A149" s="2"/>
      <c r="B149" t="s" s="3">
        <v>207</v>
      </c>
      <c r="C149" s="4">
        <v>1.6</v>
      </c>
      <c r="D149" s="4">
        <f>EXP(LN(0.0033)+2.5077*LN(C149))</f>
        <v>0.01072471155197828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4">
        <v>1</v>
      </c>
      <c r="U149" s="8"/>
      <c r="V149" s="8"/>
      <c r="W149" s="8"/>
      <c r="X149" s="8"/>
      <c r="Y149" s="8"/>
      <c r="Z149" s="8"/>
      <c r="AA149" s="8"/>
      <c r="AB149" s="8"/>
      <c r="AC149" s="8"/>
    </row>
    <row r="150" ht="13.65" customHeight="1">
      <c r="A150" s="2"/>
      <c r="B150" t="s" s="3">
        <v>207</v>
      </c>
      <c r="C150" s="4">
        <v>1.65</v>
      </c>
      <c r="D150" s="4">
        <f>EXP(LN(0.0033)+2.5077*LN(C150))</f>
        <v>0.01158506371867437</v>
      </c>
      <c r="E150" s="8"/>
      <c r="F150" s="8"/>
      <c r="G150" s="8"/>
      <c r="H150" s="8"/>
      <c r="I150" s="8"/>
      <c r="J150" s="4">
        <v>1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3.65" customHeight="1">
      <c r="A151" s="2"/>
      <c r="B151" t="s" s="3">
        <v>208</v>
      </c>
      <c r="C151" s="4">
        <v>1.9</v>
      </c>
      <c r="D151" s="4">
        <f>EXP(LN(0.0033)+2.5077*LN(C151))</f>
        <v>0.01650229494527123</v>
      </c>
      <c r="E151" s="8"/>
      <c r="F151" s="8"/>
      <c r="G151" s="8"/>
      <c r="H151" s="8"/>
      <c r="I151" s="8"/>
      <c r="J151" s="4">
        <v>1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3.65" customHeight="1">
      <c r="A152" s="2"/>
      <c r="B152" s="4"/>
      <c r="C152" s="4"/>
      <c r="D152" s="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3.65" customHeight="1">
      <c r="A153" s="2"/>
      <c r="B153" t="s" s="5">
        <v>209</v>
      </c>
      <c r="C153" s="8"/>
      <c r="D153" s="2"/>
      <c r="E153" s="4">
        <f>SUM(E6:E144)</f>
        <v>59</v>
      </c>
      <c r="F153" s="4">
        <f>SUM(F6:F144)</f>
        <v>89</v>
      </c>
      <c r="G153" s="4">
        <f>SUM(G6:G144)</f>
        <v>85</v>
      </c>
      <c r="H153" s="4">
        <f>SUM(H6:H144)</f>
        <v>106</v>
      </c>
      <c r="I153" s="4">
        <f>SUM(I6:I144)</f>
        <v>206</v>
      </c>
      <c r="J153" s="4">
        <f>SUM(J6:J147)</f>
        <v>428</v>
      </c>
      <c r="K153" s="4">
        <f>SUM(K6:K144)</f>
        <v>22</v>
      </c>
      <c r="L153" s="4">
        <f>SUM(L6:L144)</f>
        <v>366</v>
      </c>
      <c r="M153" s="4">
        <f>SUM(M6:M144)</f>
        <v>4</v>
      </c>
      <c r="N153" s="4">
        <f>SUM(N6:N144)</f>
        <v>110</v>
      </c>
      <c r="O153" s="4">
        <f>SUM(O6:O144)</f>
        <v>33</v>
      </c>
      <c r="P153" s="4">
        <f>SUM(P6:P144)</f>
        <v>356</v>
      </c>
      <c r="Q153" s="4">
        <f>SUM(Q6:Q144)</f>
        <v>746</v>
      </c>
      <c r="R153" s="4">
        <f>SUM(R6:R144)</f>
        <v>243</v>
      </c>
      <c r="S153" s="4">
        <f>SUM(S6:S144)</f>
        <v>139</v>
      </c>
      <c r="T153" s="4">
        <f>SUM(T6:T144)</f>
        <v>360</v>
      </c>
      <c r="U153" s="4">
        <f>SUM(U6:U144)</f>
        <v>296</v>
      </c>
      <c r="V153" s="4">
        <f>SUM(V6:V144)</f>
        <v>28</v>
      </c>
      <c r="W153" s="4">
        <f>SUM(W6:W144)</f>
        <v>84</v>
      </c>
      <c r="X153" s="4">
        <f>SUM(X6:X144)</f>
        <v>1178</v>
      </c>
      <c r="Y153" s="4">
        <f>SUM(Y6:Y144)</f>
        <v>37</v>
      </c>
      <c r="Z153" s="4">
        <f>SUM(Z6:Z144)</f>
        <v>81</v>
      </c>
      <c r="AA153" s="4">
        <f>SUM(AA6:AA144)</f>
        <v>36</v>
      </c>
      <c r="AB153" s="4">
        <f>SUM(AB6:AB144)</f>
        <v>36</v>
      </c>
      <c r="AC153" s="4">
        <f>SUM(AC6:AC144)</f>
        <v>10</v>
      </c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1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1719" style="19" customWidth="1"/>
    <col min="2" max="2" width="8.85156" style="19" customWidth="1"/>
    <col min="3" max="3" width="8.85156" style="19" customWidth="1"/>
    <col min="4" max="4" width="8.85156" style="19" customWidth="1"/>
    <col min="5" max="5" width="8.85156" style="19" customWidth="1"/>
    <col min="6" max="6" width="8.85156" style="19" customWidth="1"/>
    <col min="7" max="7" width="8.85156" style="19" customWidth="1"/>
    <col min="8" max="8" width="8.85156" style="19" customWidth="1"/>
    <col min="9" max="9" width="8.85156" style="19" customWidth="1"/>
    <col min="10" max="10" width="8.85156" style="19" customWidth="1"/>
    <col min="11" max="11" width="8.85156" style="19" customWidth="1"/>
    <col min="12" max="12" width="8.85156" style="19" customWidth="1"/>
    <col min="13" max="13" width="8.85156" style="19" customWidth="1"/>
    <col min="14" max="14" width="8.85156" style="19" customWidth="1"/>
    <col min="15" max="15" width="8.85156" style="19" customWidth="1"/>
    <col min="16" max="16" width="8.85156" style="19" customWidth="1"/>
    <col min="17" max="17" width="8.85156" style="19" customWidth="1"/>
    <col min="18" max="18" width="8.85156" style="19" customWidth="1"/>
    <col min="19" max="19" width="8.85156" style="19" customWidth="1"/>
    <col min="20" max="20" width="8.85156" style="19" customWidth="1"/>
    <col min="21" max="21" width="8.85156" style="19" customWidth="1"/>
    <col min="22" max="22" width="8.85156" style="19" customWidth="1"/>
    <col min="23" max="23" width="8.85156" style="19" customWidth="1"/>
    <col min="24" max="24" width="8.85156" style="19" customWidth="1"/>
    <col min="25" max="25" width="8.85156" style="19" customWidth="1"/>
    <col min="26" max="26" width="8.85156" style="19" customWidth="1"/>
    <col min="27" max="27" width="8.85156" style="19" customWidth="1"/>
    <col min="28" max="28" width="8.85156" style="19" customWidth="1"/>
    <col min="29" max="256" width="8.85156" style="19" customWidth="1"/>
  </cols>
  <sheetData>
    <row r="1" ht="13.65" customHeight="1">
      <c r="A1" s="2"/>
      <c r="B1" s="8"/>
      <c r="C1" s="20"/>
      <c r="D1" t="s" s="10">
        <v>96</v>
      </c>
      <c r="E1" t="s" s="10">
        <v>97</v>
      </c>
      <c r="F1" t="s" s="10">
        <v>98</v>
      </c>
      <c r="G1" t="s" s="10">
        <v>99</v>
      </c>
      <c r="H1" t="s" s="10">
        <v>100</v>
      </c>
      <c r="I1" t="s" s="10">
        <v>101</v>
      </c>
      <c r="J1" t="s" s="10">
        <v>102</v>
      </c>
      <c r="K1" t="s" s="10">
        <v>103</v>
      </c>
      <c r="L1" t="s" s="10">
        <v>104</v>
      </c>
      <c r="M1" t="s" s="10">
        <v>105</v>
      </c>
      <c r="N1" t="s" s="10">
        <v>106</v>
      </c>
      <c r="O1" t="s" s="10">
        <v>107</v>
      </c>
      <c r="P1" t="s" s="10">
        <v>108</v>
      </c>
      <c r="Q1" t="s" s="10">
        <v>109</v>
      </c>
      <c r="R1" t="s" s="10">
        <v>110</v>
      </c>
      <c r="S1" t="s" s="10">
        <v>111</v>
      </c>
      <c r="T1" t="s" s="10">
        <v>112</v>
      </c>
      <c r="U1" t="s" s="10">
        <v>113</v>
      </c>
      <c r="V1" t="s" s="10">
        <v>114</v>
      </c>
      <c r="W1" t="s" s="10">
        <v>115</v>
      </c>
      <c r="X1" t="s" s="10">
        <v>116</v>
      </c>
      <c r="Y1" t="s" s="10">
        <v>117</v>
      </c>
      <c r="Z1" t="s" s="10">
        <v>118</v>
      </c>
      <c r="AA1" t="s" s="10">
        <v>119</v>
      </c>
      <c r="AB1" t="s" s="11">
        <v>120</v>
      </c>
    </row>
    <row r="2" ht="13.65" customHeight="1">
      <c r="A2" t="s" s="5">
        <v>210</v>
      </c>
      <c r="B2" s="8"/>
      <c r="C2" s="8"/>
      <c r="D2" t="s" s="21">
        <v>211</v>
      </c>
      <c r="E2" s="22">
        <v>39100</v>
      </c>
      <c r="F2" s="22">
        <v>39101</v>
      </c>
      <c r="G2" s="22">
        <v>39466</v>
      </c>
      <c r="H2" s="22">
        <v>39467</v>
      </c>
      <c r="I2" s="22">
        <v>39469</v>
      </c>
      <c r="J2" s="22">
        <v>39470</v>
      </c>
      <c r="K2" s="22">
        <v>39473</v>
      </c>
      <c r="L2" s="22">
        <v>39473</v>
      </c>
      <c r="M2" s="22">
        <v>39473</v>
      </c>
      <c r="N2" s="22">
        <v>39474</v>
      </c>
      <c r="O2" s="22">
        <v>39475</v>
      </c>
      <c r="P2" t="s" s="21">
        <v>212</v>
      </c>
      <c r="Q2" t="s" s="21">
        <v>212</v>
      </c>
      <c r="R2" t="s" s="21">
        <v>213</v>
      </c>
      <c r="S2" t="s" s="21">
        <v>214</v>
      </c>
      <c r="T2" s="23">
        <v>39449</v>
      </c>
      <c r="U2" s="23">
        <v>39540</v>
      </c>
      <c r="V2" s="23">
        <v>39540</v>
      </c>
      <c r="W2" s="23">
        <v>39540</v>
      </c>
      <c r="X2" s="23">
        <v>39570</v>
      </c>
      <c r="Y2" s="23">
        <v>39570</v>
      </c>
      <c r="Z2" s="23">
        <v>39601</v>
      </c>
      <c r="AA2" s="23">
        <v>39601</v>
      </c>
      <c r="AB2" s="23">
        <v>39601</v>
      </c>
    </row>
    <row r="3" ht="13.65" customHeight="1">
      <c r="A3" t="s" s="5">
        <v>215</v>
      </c>
      <c r="B3" s="8"/>
      <c r="C3" s="8"/>
      <c r="D3" s="4">
        <v>152</v>
      </c>
      <c r="E3" s="4">
        <v>255</v>
      </c>
      <c r="F3" s="4">
        <v>145</v>
      </c>
      <c r="G3" s="4">
        <v>285</v>
      </c>
      <c r="H3" s="4">
        <v>655</v>
      </c>
      <c r="I3" s="4">
        <v>910</v>
      </c>
      <c r="J3" s="4">
        <v>40</v>
      </c>
      <c r="K3" s="4">
        <v>1065</v>
      </c>
      <c r="L3" s="4">
        <v>5</v>
      </c>
      <c r="M3" s="4">
        <v>105</v>
      </c>
      <c r="N3" s="4">
        <v>40</v>
      </c>
      <c r="O3" s="4">
        <v>830</v>
      </c>
      <c r="P3" s="4">
        <v>385</v>
      </c>
      <c r="Q3" s="4">
        <v>65</v>
      </c>
      <c r="R3" s="4">
        <v>280</v>
      </c>
      <c r="S3" s="4">
        <v>765</v>
      </c>
      <c r="T3" s="4">
        <v>25</v>
      </c>
      <c r="U3" s="4">
        <v>22</v>
      </c>
      <c r="V3" s="4">
        <v>90</v>
      </c>
      <c r="W3" s="4">
        <v>70</v>
      </c>
      <c r="X3" s="4">
        <v>20</v>
      </c>
      <c r="Y3" s="4">
        <v>40</v>
      </c>
      <c r="Z3" s="4">
        <v>27</v>
      </c>
      <c r="AA3" s="4">
        <v>8</v>
      </c>
      <c r="AB3" s="4">
        <v>8</v>
      </c>
    </row>
    <row r="4" ht="13.65" customHeight="1">
      <c r="A4" t="s" s="5">
        <v>216</v>
      </c>
      <c r="B4" s="8"/>
      <c r="C4" s="8"/>
      <c r="D4" s="4">
        <v>335</v>
      </c>
      <c r="E4" s="4">
        <v>525</v>
      </c>
      <c r="F4" s="4">
        <v>410</v>
      </c>
      <c r="G4" s="4">
        <v>625</v>
      </c>
      <c r="H4" s="4">
        <v>1270</v>
      </c>
      <c r="I4" s="4">
        <v>1625</v>
      </c>
      <c r="J4" s="4">
        <v>85</v>
      </c>
      <c r="K4" s="4">
        <v>2840</v>
      </c>
      <c r="L4" s="4">
        <v>8</v>
      </c>
      <c r="M4" s="4">
        <v>270</v>
      </c>
      <c r="N4" s="4">
        <v>90</v>
      </c>
      <c r="O4" s="4">
        <v>1760</v>
      </c>
      <c r="P4" s="4">
        <v>810</v>
      </c>
      <c r="Q4" s="4">
        <v>140</v>
      </c>
      <c r="R4" s="4">
        <v>910</v>
      </c>
      <c r="S4" s="4">
        <v>1380</v>
      </c>
      <c r="T4" s="4">
        <v>55</v>
      </c>
      <c r="U4" s="4">
        <v>41</v>
      </c>
      <c r="V4" s="4">
        <v>155</v>
      </c>
      <c r="W4" s="4">
        <v>127</v>
      </c>
      <c r="X4" s="4">
        <v>37</v>
      </c>
      <c r="Y4" s="4">
        <v>72</v>
      </c>
      <c r="Z4" s="4">
        <v>52</v>
      </c>
      <c r="AA4" s="4">
        <v>21</v>
      </c>
      <c r="AB4" s="4">
        <v>19</v>
      </c>
    </row>
    <row r="5" ht="13.65" customHeight="1">
      <c r="A5" t="s" s="5">
        <v>217</v>
      </c>
      <c r="B5" s="8"/>
      <c r="C5" s="8"/>
      <c r="D5" s="4">
        <v>43</v>
      </c>
      <c r="E5" s="4">
        <v>47</v>
      </c>
      <c r="F5" s="4">
        <v>88.5</v>
      </c>
      <c r="G5" s="4">
        <v>81</v>
      </c>
      <c r="H5" s="4">
        <v>62</v>
      </c>
      <c r="I5" s="4">
        <v>74</v>
      </c>
      <c r="J5" s="4">
        <v>44</v>
      </c>
      <c r="K5" s="4">
        <v>73</v>
      </c>
      <c r="L5" s="4">
        <v>28</v>
      </c>
      <c r="M5" s="4">
        <v>73</v>
      </c>
      <c r="N5" s="4">
        <v>37</v>
      </c>
      <c r="O5" s="4">
        <v>58</v>
      </c>
      <c r="P5" s="4">
        <v>60</v>
      </c>
      <c r="Q5" s="4">
        <v>31</v>
      </c>
      <c r="R5" s="4">
        <v>71</v>
      </c>
      <c r="S5" s="4">
        <v>85</v>
      </c>
      <c r="T5" s="4">
        <v>44</v>
      </c>
      <c r="U5" s="4">
        <v>25.5</v>
      </c>
      <c r="V5" s="4">
        <v>32.4</v>
      </c>
      <c r="W5" s="4">
        <v>31</v>
      </c>
      <c r="X5" s="4">
        <v>19</v>
      </c>
      <c r="Y5" s="4">
        <v>24</v>
      </c>
      <c r="Z5" s="4">
        <v>17</v>
      </c>
      <c r="AA5" s="4">
        <v>29</v>
      </c>
      <c r="AB5" s="4">
        <v>18</v>
      </c>
    </row>
    <row r="6" ht="13.65" customHeight="1">
      <c r="A6" t="s" s="5">
        <v>218</v>
      </c>
      <c r="B6" s="8"/>
      <c r="C6" s="8"/>
      <c r="D6" s="4">
        <v>26</v>
      </c>
      <c r="E6" s="4">
        <v>41</v>
      </c>
      <c r="F6" s="4">
        <v>33</v>
      </c>
      <c r="G6" s="4">
        <v>28</v>
      </c>
      <c r="H6" s="4">
        <v>53</v>
      </c>
      <c r="I6" s="4">
        <v>51</v>
      </c>
      <c r="J6" s="4">
        <v>19</v>
      </c>
      <c r="K6" s="4">
        <v>87</v>
      </c>
      <c r="L6" s="4">
        <v>8</v>
      </c>
      <c r="M6" s="4">
        <v>29</v>
      </c>
      <c r="N6" s="4">
        <v>15</v>
      </c>
      <c r="O6" s="4">
        <v>62</v>
      </c>
      <c r="P6" s="4">
        <v>42</v>
      </c>
      <c r="Q6" s="4">
        <v>23</v>
      </c>
      <c r="R6" s="4">
        <v>51</v>
      </c>
      <c r="S6" s="4">
        <v>51</v>
      </c>
      <c r="T6" s="4">
        <v>16</v>
      </c>
      <c r="U6" s="4">
        <v>15</v>
      </c>
      <c r="V6" s="4">
        <v>17</v>
      </c>
      <c r="W6" s="4">
        <v>18</v>
      </c>
      <c r="X6" s="4">
        <v>23</v>
      </c>
      <c r="Y6" s="4">
        <v>20</v>
      </c>
      <c r="Z6" s="4">
        <v>21</v>
      </c>
      <c r="AA6" s="4">
        <v>14</v>
      </c>
      <c r="AB6" s="4">
        <v>23</v>
      </c>
    </row>
    <row r="7" ht="13.65" customHeight="1">
      <c r="A7" t="s" s="5">
        <v>219</v>
      </c>
      <c r="B7" s="8"/>
      <c r="C7" s="8"/>
      <c r="D7" s="24">
        <v>3.05</v>
      </c>
      <c r="E7" s="24">
        <v>22.53</v>
      </c>
      <c r="F7" s="24">
        <v>32.56</v>
      </c>
      <c r="G7" s="24">
        <v>45.8</v>
      </c>
      <c r="H7" s="24">
        <v>89.65000000000001</v>
      </c>
      <c r="I7" s="24">
        <v>59.11</v>
      </c>
      <c r="J7" s="24">
        <v>5.2</v>
      </c>
      <c r="K7" s="24">
        <v>82.12</v>
      </c>
      <c r="L7" s="24">
        <v>1.58</v>
      </c>
      <c r="M7" s="24">
        <v>24.63</v>
      </c>
      <c r="N7" s="24">
        <v>3.81</v>
      </c>
      <c r="O7" s="24">
        <v>73.95</v>
      </c>
      <c r="P7" s="24">
        <v>32.93</v>
      </c>
      <c r="Q7" s="24">
        <v>6.25</v>
      </c>
      <c r="R7" s="24">
        <v>56.34</v>
      </c>
      <c r="S7" s="24">
        <v>72.92</v>
      </c>
      <c r="T7" s="24">
        <v>5.22</v>
      </c>
      <c r="U7" s="24">
        <v>0.11</v>
      </c>
      <c r="V7" s="24">
        <v>0.54</v>
      </c>
      <c r="W7" s="24">
        <v>4.01</v>
      </c>
      <c r="X7" s="24">
        <v>0.23</v>
      </c>
      <c r="Y7" s="24">
        <v>0.6899999999999999</v>
      </c>
      <c r="Z7" s="24">
        <v>0.1</v>
      </c>
      <c r="AA7" s="24">
        <v>1.1</v>
      </c>
      <c r="AB7" s="24">
        <v>0.02</v>
      </c>
    </row>
    <row r="8" ht="13.65" customHeight="1">
      <c r="A8" t="s" s="5">
        <v>220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4">
        <v>19</v>
      </c>
      <c r="AA8" s="4">
        <v>26</v>
      </c>
      <c r="AB8" s="4">
        <v>21</v>
      </c>
    </row>
    <row r="9" ht="13.65" customHeight="1">
      <c r="A9" t="s" s="5">
        <v>221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4">
        <v>10</v>
      </c>
      <c r="AA9" s="4">
        <v>32</v>
      </c>
      <c r="AB9" s="4">
        <v>12</v>
      </c>
    </row>
    <row r="10" ht="13.65" customHeight="1">
      <c r="A10" t="s" s="5">
        <v>222</v>
      </c>
      <c r="B10" s="8"/>
      <c r="C10" s="8"/>
      <c r="D10" t="s" s="3">
        <v>223</v>
      </c>
      <c r="E10" t="s" s="3">
        <v>223</v>
      </c>
      <c r="F10" t="s" s="3">
        <v>224</v>
      </c>
      <c r="G10" t="s" s="3">
        <v>225</v>
      </c>
      <c r="H10" t="s" s="3">
        <v>224</v>
      </c>
      <c r="I10" t="s" s="3">
        <v>225</v>
      </c>
      <c r="J10" t="s" s="3">
        <v>225</v>
      </c>
      <c r="K10" t="s" s="3">
        <v>225</v>
      </c>
      <c r="L10" t="s" s="3">
        <v>226</v>
      </c>
      <c r="M10" t="s" s="3">
        <v>225</v>
      </c>
      <c r="N10" t="s" s="3">
        <v>226</v>
      </c>
      <c r="O10" t="s" s="3">
        <v>225</v>
      </c>
      <c r="P10" t="s" s="3">
        <v>225</v>
      </c>
      <c r="Q10" t="s" s="3">
        <v>225</v>
      </c>
      <c r="R10" t="s" s="3">
        <v>225</v>
      </c>
      <c r="S10" t="s" s="3">
        <v>225</v>
      </c>
      <c r="T10" t="s" s="3">
        <v>224</v>
      </c>
      <c r="U10" s="8"/>
      <c r="V10" s="8"/>
      <c r="W10" s="8"/>
      <c r="X10" s="8"/>
      <c r="Y10" s="8"/>
      <c r="Z10" s="8"/>
      <c r="AA10" s="8"/>
      <c r="AB10" s="8"/>
    </row>
    <row r="11" ht="13.65" customHeight="1">
      <c r="A11" t="s" s="5">
        <v>227</v>
      </c>
      <c r="B11" s="8"/>
      <c r="C11" s="8"/>
      <c r="D11" s="8"/>
      <c r="E11" s="8"/>
      <c r="F11" s="8"/>
      <c r="G11" s="8"/>
      <c r="H11" s="8"/>
      <c r="I11" s="8"/>
      <c r="J11" s="8"/>
      <c r="K11" s="4"/>
      <c r="L11" s="4"/>
      <c r="M11" s="4"/>
      <c r="N11" s="4"/>
      <c r="O11" s="4"/>
      <c r="P11" s="4"/>
      <c r="Q11" s="4"/>
      <c r="R11" s="4"/>
      <c r="S11" s="4"/>
      <c r="T11" t="s" s="3">
        <v>228</v>
      </c>
      <c r="U11" t="s" s="3">
        <v>229</v>
      </c>
      <c r="V11" t="s" s="3">
        <v>229</v>
      </c>
      <c r="W11" s="8"/>
      <c r="X11" s="8"/>
      <c r="Y11" s="8"/>
      <c r="Z11" t="s" s="3">
        <v>230</v>
      </c>
      <c r="AA11" s="8"/>
      <c r="AB11" t="s" s="3">
        <v>230</v>
      </c>
    </row>
    <row r="12" ht="13.65" customHeight="1">
      <c r="A12" s="25"/>
      <c r="B12" s="26"/>
      <c r="C12" s="26"/>
      <c r="D12" s="26"/>
      <c r="E12" s="26"/>
      <c r="F12" s="2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3.65" customHeight="1">
      <c r="A13" t="s" s="27">
        <v>231</v>
      </c>
      <c r="B13" s="28"/>
      <c r="C13" s="28"/>
      <c r="D13" s="28"/>
      <c r="E13" s="28"/>
      <c r="F13" s="28"/>
      <c r="G13" s="2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3.65" customHeight="1">
      <c r="A14" t="s" s="30">
        <v>232</v>
      </c>
      <c r="B14" s="31"/>
      <c r="C14" s="31"/>
      <c r="D14" s="31"/>
      <c r="E14" s="31"/>
      <c r="F14" s="31"/>
      <c r="G14" s="29"/>
      <c r="H14" t="s" s="3">
        <v>233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3.65" customHeight="1">
      <c r="A15" s="32"/>
      <c r="B15" s="12"/>
      <c r="C15" s="12"/>
      <c r="D15" s="12"/>
      <c r="E15" s="12"/>
      <c r="F15" s="12"/>
      <c r="G15" s="8"/>
      <c r="H15" t="s" s="3">
        <v>234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