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MBC 638 - Data Analysis &amp; Decision Making\2023 Spring\LECTURES\L 14 - Time series\"/>
    </mc:Choice>
  </mc:AlternateContent>
  <xr:revisionPtr revIDLastSave="0" documentId="13_ncr:1_{12EA525F-5045-4CB2-A519-E0E1DB727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/>
  <c r="H22" i="2"/>
  <c r="I20" i="2"/>
  <c r="I21" i="2"/>
  <c r="H20" i="2"/>
  <c r="H2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H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D22" i="2"/>
  <c r="E22" i="2"/>
  <c r="F22" i="2" a="1"/>
  <c r="F22" i="2"/>
  <c r="D20" i="2"/>
  <c r="E20" i="2"/>
  <c r="F20" i="2" a="1"/>
  <c r="F20" i="2"/>
  <c r="D21" i="2"/>
  <c r="E21" i="2"/>
  <c r="F21" i="2" a="1"/>
  <c r="F21" i="2"/>
  <c r="D3" i="2"/>
  <c r="E3" i="2"/>
  <c r="F3" i="2" a="1"/>
  <c r="F3" i="2"/>
  <c r="D4" i="2"/>
  <c r="E4" i="2"/>
  <c r="F4" i="2" a="1"/>
  <c r="F4" i="2"/>
  <c r="D5" i="2"/>
  <c r="E5" i="2"/>
  <c r="F5" i="2" a="1"/>
  <c r="F5" i="2"/>
  <c r="D6" i="2"/>
  <c r="E6" i="2"/>
  <c r="F6" i="2" a="1"/>
  <c r="F6" i="2"/>
  <c r="D7" i="2"/>
  <c r="E7" i="2"/>
  <c r="F7" i="2" a="1"/>
  <c r="F7" i="2"/>
  <c r="D8" i="2"/>
  <c r="E8" i="2"/>
  <c r="F8" i="2" a="1"/>
  <c r="F8" i="2"/>
  <c r="D9" i="2"/>
  <c r="E9" i="2"/>
  <c r="F9" i="2" a="1"/>
  <c r="F9" i="2"/>
  <c r="D10" i="2"/>
  <c r="E10" i="2"/>
  <c r="F10" i="2" a="1"/>
  <c r="F10" i="2"/>
  <c r="D11" i="2"/>
  <c r="E11" i="2"/>
  <c r="F11" i="2" a="1"/>
  <c r="F11" i="2"/>
  <c r="D12" i="2"/>
  <c r="E12" i="2"/>
  <c r="F12" i="2" a="1"/>
  <c r="F12" i="2"/>
  <c r="D13" i="2"/>
  <c r="E13" i="2"/>
  <c r="F13" i="2" a="1"/>
  <c r="F13" i="2"/>
  <c r="D14" i="2"/>
  <c r="E14" i="2"/>
  <c r="F14" i="2" a="1"/>
  <c r="F14" i="2"/>
  <c r="D15" i="2"/>
  <c r="E15" i="2"/>
  <c r="F15" i="2" a="1"/>
  <c r="F15" i="2"/>
  <c r="D16" i="2"/>
  <c r="E16" i="2"/>
  <c r="F16" i="2" a="1"/>
  <c r="F16" i="2"/>
  <c r="D17" i="2"/>
  <c r="E17" i="2"/>
  <c r="F17" i="2" a="1"/>
  <c r="F17" i="2"/>
  <c r="D18" i="2"/>
  <c r="E18" i="2"/>
  <c r="F18" i="2" a="1"/>
  <c r="F18" i="2"/>
  <c r="D19" i="2"/>
  <c r="E19" i="2"/>
  <c r="F19" i="2" a="1"/>
  <c r="F19" i="2"/>
  <c r="D2" i="2"/>
  <c r="E2" i="2"/>
  <c r="F2" i="2" a="1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<sst xmlns="http://schemas.openxmlformats.org/spreadsheetml/2006/main" count="69" uniqueCount="39">
  <si>
    <t>FB Users (Millions)</t>
  </si>
  <si>
    <t>Year-end</t>
  </si>
  <si>
    <t>trend</t>
  </si>
  <si>
    <t>trend^2</t>
  </si>
  <si>
    <t>trend^3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</si>
  <si>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</si>
  <si>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</si>
  <si>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</si>
  <si>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</si>
  <si>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</si>
  <si>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</si>
  <si>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</si>
  <si>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</si>
  <si>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</si>
  <si>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</si>
  <si>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</si>
  <si>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</si>
  <si>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</si>
  <si>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</si>
  <si>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</si>
  <si>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</si>
  <si>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</si>
  <si>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</si>
  <si>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</si>
  <si>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</si>
  <si>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</si>
  <si>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</si>
  <si>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</si>
  <si>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</si>
  <si>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CUBIC</t>
  </si>
  <si>
    <t>TREND</t>
  </si>
  <si>
    <t>MODEL</t>
  </si>
  <si>
    <t>FORECAST cubic</t>
  </si>
  <si>
    <t>LN(#FB users)</t>
  </si>
  <si>
    <t>FORECAST LN(#USERS)</t>
  </si>
  <si>
    <t>FORECAST #users</t>
  </si>
  <si>
    <t>Dependent variable is:</t>
  </si>
  <si>
    <t>LN(#  users)</t>
  </si>
  <si>
    <t>EXPONENTIAL TREND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</si>
</sst>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71" formatCode="0.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1" applyNumberFormat="1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4" fillId="2" borderId="0" xfId="0" applyFont="1" applyFill="1"/>
    <xf numFmtId="0" fontId="0" fillId="2" borderId="0" xfId="0" applyFill="1" applyBorder="1" applyAlignment="1"/>
    <xf numFmtId="0" fontId="0" fillId="2" borderId="1" xfId="0" applyFill="1" applyBorder="1" applyAlignment="1"/>
    <xf numFmtId="171" fontId="4" fillId="3" borderId="0" xfId="0" applyNumberFormat="1" applyFont="1" applyFill="1" applyBorder="1" applyAlignment="1"/>
    <xf numFmtId="171" fontId="4" fillId="3" borderId="1" xfId="0" applyNumberFormat="1" applyFont="1" applyFill="1" applyBorder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6" fillId="0" borderId="0" xfId="0" applyFont="1" applyAlignment="1">
      <alignment horizontal="right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0" fillId="3" borderId="0" xfId="0" applyFill="1" applyBorder="1" applyAlignment="1"/>
    <xf numFmtId="0" fontId="0" fillId="3" borderId="1" xfId="0" applyFill="1" applyBorder="1" applyAlignment="1"/>
    <xf numFmtId="0" fontId="4" fillId="3" borderId="0" xfId="0" applyFont="1" applyFill="1"/>
    <xf numFmtId="0" fontId="4" fillId="6" borderId="0" xfId="0" applyFont="1" applyFill="1"/>
    <xf numFmtId="0" fontId="6" fillId="0" borderId="0" xfId="0" applyFont="1"/>
    <xf numFmtId="0" fontId="2" fillId="3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FB Users (Millions)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Sheet2!$A$2:$A$19</c:f>
              <c:numCache>
                <c:formatCode>General</c:formatCode>
                <c:ptCount val="1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</c:numCache>
            </c:numRef>
          </c:cat>
          <c:val>
            <c:numRef>
              <c:f>Sheet2!$B$2:$B$19</c:f>
              <c:numCache>
                <c:formatCode>_(* #,##0_);_(* \(#,##0\);_(* "-"??_);_(@_)</c:formatCode>
                <c:ptCount val="18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58</c:v>
                </c:pt>
                <c:pt idx="4">
                  <c:v>145</c:v>
                </c:pt>
                <c:pt idx="5">
                  <c:v>360</c:v>
                </c:pt>
                <c:pt idx="6">
                  <c:v>608</c:v>
                </c:pt>
                <c:pt idx="7">
                  <c:v>845</c:v>
                </c:pt>
                <c:pt idx="8">
                  <c:v>1056</c:v>
                </c:pt>
                <c:pt idx="9">
                  <c:v>1228</c:v>
                </c:pt>
                <c:pt idx="10">
                  <c:v>1393</c:v>
                </c:pt>
                <c:pt idx="11">
                  <c:v>1591</c:v>
                </c:pt>
                <c:pt idx="12">
                  <c:v>1860</c:v>
                </c:pt>
                <c:pt idx="13">
                  <c:v>2129</c:v>
                </c:pt>
                <c:pt idx="14">
                  <c:v>2320</c:v>
                </c:pt>
                <c:pt idx="15">
                  <c:v>2498</c:v>
                </c:pt>
                <c:pt idx="16">
                  <c:v>2797</c:v>
                </c:pt>
                <c:pt idx="17">
                  <c:v>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2-4D9E-B495-EE94F3677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330111"/>
        <c:axId val="1765373071"/>
      </c:lineChart>
      <c:catAx>
        <c:axId val="19383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73071"/>
        <c:crosses val="autoZero"/>
        <c:auto val="1"/>
        <c:lblAlgn val="ctr"/>
        <c:lblOffset val="100"/>
        <c:noMultiLvlLbl val="0"/>
      </c:catAx>
      <c:valAx>
        <c:axId val="176537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33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CUBIC</a:t>
            </a:r>
            <a:r>
              <a:rPr lang="en-US" baseline="0"/>
              <a:t> TREND MODEL</a:t>
            </a:r>
          </a:p>
          <a:p>
            <a:pPr>
              <a:defRPr/>
            </a:pPr>
            <a:r>
              <a:rPr lang="en-US" baseline="0"/>
              <a:t>for Facebook users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FB Users (Millions)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Sheet2!$A$2:$A$24</c:f>
              <c:numCache>
                <c:formatCode>General</c:formatCode>
                <c:ptCount val="2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Sheet2!$B$2:$B$24</c:f>
              <c:numCache>
                <c:formatCode>_(* #,##0_);_(* \(#,##0\);_(* "-"??_);_(@_)</c:formatCode>
                <c:ptCount val="23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58</c:v>
                </c:pt>
                <c:pt idx="4">
                  <c:v>145</c:v>
                </c:pt>
                <c:pt idx="5">
                  <c:v>360</c:v>
                </c:pt>
                <c:pt idx="6">
                  <c:v>608</c:v>
                </c:pt>
                <c:pt idx="7">
                  <c:v>845</c:v>
                </c:pt>
                <c:pt idx="8">
                  <c:v>1056</c:v>
                </c:pt>
                <c:pt idx="9">
                  <c:v>1228</c:v>
                </c:pt>
                <c:pt idx="10">
                  <c:v>1393</c:v>
                </c:pt>
                <c:pt idx="11">
                  <c:v>1591</c:v>
                </c:pt>
                <c:pt idx="12">
                  <c:v>1860</c:v>
                </c:pt>
                <c:pt idx="13">
                  <c:v>2129</c:v>
                </c:pt>
                <c:pt idx="14">
                  <c:v>2320</c:v>
                </c:pt>
                <c:pt idx="15">
                  <c:v>2498</c:v>
                </c:pt>
                <c:pt idx="16">
                  <c:v>2797</c:v>
                </c:pt>
                <c:pt idx="17">
                  <c:v>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47C8-9108-60A72F0F986B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FORECAST cubic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Sheet2!$A$2:$A$24</c:f>
              <c:numCache>
                <c:formatCode>General</c:formatCode>
                <c:ptCount val="2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Sheet2!$F$2:$F$24</c:f>
              <c:numCache>
                <c:formatCode>General</c:formatCode>
                <c:ptCount val="23"/>
                <c:pt idx="0">
                  <c:v>-33.116959064326174</c:v>
                </c:pt>
                <c:pt idx="1">
                  <c:v>-22.074647402820123</c:v>
                </c:pt>
                <c:pt idx="2">
                  <c:v>29.817251461988466</c:v>
                </c:pt>
                <c:pt idx="3">
                  <c:v>118.43859649122786</c:v>
                </c:pt>
                <c:pt idx="4">
                  <c:v>239.66924664602641</c:v>
                </c:pt>
                <c:pt idx="5">
                  <c:v>389.3890608875123</c:v>
                </c:pt>
                <c:pt idx="6">
                  <c:v>563.47789817681405</c:v>
                </c:pt>
                <c:pt idx="7">
                  <c:v>757.81561747505953</c:v>
                </c:pt>
                <c:pt idx="8">
                  <c:v>968.28207774337761</c:v>
                </c:pt>
                <c:pt idx="9">
                  <c:v>1190.7571379428964</c:v>
                </c:pt>
                <c:pt idx="10">
                  <c:v>1421.1206570347433</c:v>
                </c:pt>
                <c:pt idx="11">
                  <c:v>1655.2524939800485</c:v>
                </c:pt>
                <c:pt idx="12">
                  <c:v>1889.0325077399377</c:v>
                </c:pt>
                <c:pt idx="13">
                  <c:v>2118.3405572755423</c:v>
                </c:pt>
                <c:pt idx="14">
                  <c:v>2339.0565015479879</c:v>
                </c:pt>
                <c:pt idx="15">
                  <c:v>2547.0601995184043</c:v>
                </c:pt>
                <c:pt idx="16">
                  <c:v>2738.2315101479194</c:v>
                </c:pt>
                <c:pt idx="17">
                  <c:v>2908.4502923976615</c:v>
                </c:pt>
                <c:pt idx="18">
                  <c:v>3053.5964052287586</c:v>
                </c:pt>
                <c:pt idx="19">
                  <c:v>3169.5497076023407</c:v>
                </c:pt>
                <c:pt idx="20">
                  <c:v>3252.1900584795317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47C8-9108-60A72F0F9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858911"/>
        <c:axId val="1594360911"/>
      </c:lineChart>
      <c:catAx>
        <c:axId val="161985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60911"/>
        <c:crosses val="autoZero"/>
        <c:auto val="1"/>
        <c:lblAlgn val="ctr"/>
        <c:lblOffset val="100"/>
        <c:noMultiLvlLbl val="0"/>
      </c:catAx>
      <c:valAx>
        <c:axId val="15943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5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en-US" baseline="0"/>
              <a:t> TREND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FB Users (Millions)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Sheet2!$A$2:$A$24</c:f>
              <c:numCache>
                <c:formatCode>General</c:formatCode>
                <c:ptCount val="2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Sheet2!$B$2:$B$24</c:f>
              <c:numCache>
                <c:formatCode>_(* #,##0_);_(* \(#,##0\);_(* "-"??_);_(@_)</c:formatCode>
                <c:ptCount val="23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58</c:v>
                </c:pt>
                <c:pt idx="4">
                  <c:v>145</c:v>
                </c:pt>
                <c:pt idx="5">
                  <c:v>360</c:v>
                </c:pt>
                <c:pt idx="6">
                  <c:v>608</c:v>
                </c:pt>
                <c:pt idx="7">
                  <c:v>845</c:v>
                </c:pt>
                <c:pt idx="8">
                  <c:v>1056</c:v>
                </c:pt>
                <c:pt idx="9">
                  <c:v>1228</c:v>
                </c:pt>
                <c:pt idx="10">
                  <c:v>1393</c:v>
                </c:pt>
                <c:pt idx="11">
                  <c:v>1591</c:v>
                </c:pt>
                <c:pt idx="12">
                  <c:v>1860</c:v>
                </c:pt>
                <c:pt idx="13">
                  <c:v>2129</c:v>
                </c:pt>
                <c:pt idx="14">
                  <c:v>2320</c:v>
                </c:pt>
                <c:pt idx="15">
                  <c:v>2498</c:v>
                </c:pt>
                <c:pt idx="16">
                  <c:v>2797</c:v>
                </c:pt>
                <c:pt idx="17">
                  <c:v>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D-4F14-BC98-A5FA3F524EF4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FORECAST #users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Sheet2!$A$2:$A$24</c:f>
              <c:numCache>
                <c:formatCode>General</c:formatCode>
                <c:ptCount val="2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</c:numCache>
            </c:numRef>
          </c:cat>
          <c:val>
            <c:numRef>
              <c:f>Sheet2!$I$2:$I$24</c:f>
              <c:numCache>
                <c:formatCode>General</c:formatCode>
                <c:ptCount val="23"/>
                <c:pt idx="0">
                  <c:v>14.179202564215649</c:v>
                </c:pt>
                <c:pt idx="1">
                  <c:v>20.985078543860787</c:v>
                </c:pt>
                <c:pt idx="2">
                  <c:v>31.057707194577102</c:v>
                </c:pt>
                <c:pt idx="3">
                  <c:v>45.965097255558057</c:v>
                </c:pt>
                <c:pt idx="4">
                  <c:v>68.027886040532351</c:v>
                </c:pt>
                <c:pt idx="5">
                  <c:v>100.68059365596281</c:v>
                </c:pt>
                <c:pt idx="6">
                  <c:v>149.00627564521898</c:v>
                </c:pt>
                <c:pt idx="7">
                  <c:v>220.52780357581844</c:v>
                </c:pt>
                <c:pt idx="8">
                  <c:v>326.37895242592208</c:v>
                </c:pt>
                <c:pt idx="9">
                  <c:v>483.03759825014197</c:v>
                </c:pt>
                <c:pt idx="10">
                  <c:v>714.89083345906988</c:v>
                </c:pt>
                <c:pt idx="11">
                  <c:v>1058.0313118796701</c:v>
                </c:pt>
                <c:pt idx="12">
                  <c:v>1565.8758016260242</c:v>
                </c:pt>
                <c:pt idx="13">
                  <c:v>2317.4805873767996</c:v>
                </c:pt>
                <c:pt idx="14">
                  <c:v>3429.8481829090792</c:v>
                </c:pt>
                <c:pt idx="15">
                  <c:v>5076.141143050706</c:v>
                </c:pt>
                <c:pt idx="16">
                  <c:v>7512.6383239264305</c:v>
                </c:pt>
                <c:pt idx="17">
                  <c:v>11118.629879587717</c:v>
                </c:pt>
                <c:pt idx="18">
                  <c:v>16455.461459596703</c:v>
                </c:pt>
                <c:pt idx="19">
                  <c:v>24353.919033260747</c:v>
                </c:pt>
                <c:pt idx="20">
                  <c:v>36043.557558984205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1D-4F14-BC98-A5FA3F524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787263"/>
        <c:axId val="1478009247"/>
      </c:lineChart>
      <c:catAx>
        <c:axId val="180878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09247"/>
        <c:crosses val="autoZero"/>
        <c:auto val="1"/>
        <c:lblAlgn val="ctr"/>
        <c:lblOffset val="100"/>
        <c:noMultiLvlLbl val="0"/>
      </c:catAx>
      <c:valAx>
        <c:axId val="14780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78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219215</xdr:colOff>
      <xdr:row>26</xdr:row>
      <xdr:rowOff>116327</xdr:rowOff>
    </xdr:from>
    <xdr:to>
      <xdr:col>6</xdr:col>
      <xdr:colOff>416720</xdr:colOff>
      <xdr:row>42</xdr:row>
      <xdr:rowOff>174742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7C3E3-FA69-B0BA-3A23-44AB089E4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582010</xdr:colOff>
      <xdr:row>21</xdr:row>
      <xdr:rowOff>108716</xdr:rowOff>
    </xdr:from>
    <xdr:to>
      <xdr:col>18</xdr:col>
      <xdr:colOff>206594</xdr:colOff>
      <xdr:row>35</xdr:row>
      <xdr:rowOff>78499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7F161-611E-C5AE-61C9-AB05C5097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457895</xdr:colOff>
      <xdr:row>21</xdr:row>
      <xdr:rowOff>28941</xdr:rowOff>
    </xdr:from>
    <xdr:to>
      <xdr:col>29</xdr:col>
      <xdr:colOff>93511</xdr:colOff>
      <xdr:row>40</xdr:row>
      <xdr:rowOff>67236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77ECEE-AD91-6BCC-2AD2-DEB452B00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732600</xdr:colOff>
      <xdr:row>19</xdr:row>
      <xdr:rowOff>32719</xdr:rowOff>
    </xdr:from>
    <xdr:to>
      <xdr:col>2</xdr:col>
      <xdr:colOff>80862</xdr:colOff>
      <xdr:row>41</xdr:row>
      <xdr:rowOff>51032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050653D-E03B-089C-8F2B-4F04B74EA273}"/>
                </a:ext>
              </a:extLst>
            </xdr14:cNvPr>
            <xdr14:cNvContentPartPr/>
          </xdr14:nvContentPartPr>
          <xdr14:nvPr macro=""/>
          <xdr14:xfrm>
            <a:off x="732600" y="4179757"/>
            <a:ext cx="2161800" cy="43851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050653D-E03B-089C-8F2B-4F04B74EA27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23600" y="4171117"/>
              <a:ext cx="2179440" cy="4402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0T16:11:02.0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12100 24575,'32'2'0,"0"2"0,-1 0 0,59 19 0,35 5 0,-33-17 0,139-2 0,1132-9 0,-1318-2 0,87-16 0,-30 2 0,-11 2 0,0-4 0,-1-3 0,94-37 0,-121 38 0,-41 15 0,-1-2 0,0 0 0,0-2 0,-1 0 0,30-18 0,15-17 0,-11 9 0,-3-3 0,68-62 0,39-52 0,115-119 0,-189 183 0,79-93 0,-81 74 0,167-237 0,72-257 0,-307 572 0,166-390 0,-86 108 0,-12 35 0,-45 151 0,-6-1 0,18-152 0,8-132 0,-39 276 0,26-136 0,-37 225 0,-1 0 0,-3 0 0,-1-47 0,-3 52 0,2 0 0,1 0 0,3 0 0,12-52 0,-10 62 0,-2-1 0,-1 0 0,0-56 0,4-33 0,43-360 0,-38 374 0,13-203 0,-20 177 0,39-215 0,-13 131 0,15-124 0,19-108 0,-15 115 0,56-435 0,-41 333 0,-54 352 0,34-194 0,-40 238 0,-1 0 0,-2-54 0,-3 57 0,2-1 0,1 0 0,8-38 0,0 9 0,-3-1 0,-2 0 0,-9-132 0,1 63 0,1 18 0,14-364 0,21 230 0,-2 28 0,4-45 0,-23 176-682,2-110-1,-15 177-6143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130" zoomScaleNormal="130" workbookViewId="0">
      <pane ySplit="1" topLeftCell="A2" activePane="bottomLeft" state="frozen"/>
      <selection pane="bottomLeft" activeCell="H40" sqref="H40"/>
    </sheetView>
  </sheetViews>
  <sheetFormatPr defaultColWidth="9.140625" defaultRowHeight="15.75" x14ac:dyDescent="0.25"/>
  <cols>
    <col min="1" max="2" width="21.140625" style="4" customWidth="1"/>
    <col min="3" max="3" width="8" style="1" customWidth="1"/>
    <col min="4" max="5" width="9.140625" style="1"/>
    <col min="6" max="6" width="13.140625" style="1" customWidth="1"/>
    <col min="7" max="7" width="16.28515625" style="1" customWidth="1"/>
    <col min="8" max="8" width="15.7109375" style="1" customWidth="1"/>
    <col min="9" max="9" width="14.42578125" style="1" customWidth="1"/>
    <col min="10" max="14" width="9.140625" style="1"/>
    <col min="15" max="15" width="10.140625" style="1" bestFit="1" customWidth="1"/>
    <col min="16" max="16384" width="9.140625" style="1"/>
  </cols>
  <sheetData>
    <row r="1" spans="1:29" s="2" customFormat="1" ht="39" customHeight="1" x14ac:dyDescent="0.25">
      <c r="A1" s="3" t="s">
        <v>1</v>
      </c>
      <c r="B1" s="5" t="s">
        <v>0</v>
      </c>
      <c r="C1" s="21" t="s">
        <v>2</v>
      </c>
      <c r="D1" s="2" t="s">
        <v>3</v>
      </c>
      <c r="E1" s="2" t="s">
        <v>4</v>
      </c>
      <c r="F1" s="17" t="s">
        <v>32</v>
      </c>
      <c r="G1" s="19" t="s">
        <v>33</v>
      </c>
      <c r="H1" s="16" t="s">
        <v>34</v>
      </c>
      <c r="I1" s="28" t="s">
        <v>35</v>
      </c>
    </row>
    <row r="2" spans="1:29" x14ac:dyDescent="0.25">
      <c r="A2" s="4">
        <v>2004</v>
      </c>
      <c r="B2" s="6">
        <v>1</v>
      </c>
      <c r="C2" s="22">
        <v>1</v>
      </c>
      <c r="D2" s="1">
        <f>C2^2</f>
        <v>1</v>
      </c>
      <c r="E2" s="1">
        <f>C2^3</f>
        <v>1</v>
      </c>
      <c r="F2" s="1" cm="1">
        <f t="array" ref="F2">L$18+SUMPRODUCT(TRANSPOSE(L$19:L$21),C2:E2)</f>
        <v>-33.116959064326174</v>
      </c>
      <c r="G2" s="20">
        <f>LN(B2)</f>
        <v>0</v>
      </c>
      <c r="H2" s="1">
        <f>V$18+V$19*C2</f>
        <v>2.6517762828664813</v>
      </c>
      <c r="I2" s="1">
        <f>EXP(H2)</f>
        <v>14.179202564215649</v>
      </c>
      <c r="K2" t="s">
        <v>5</v>
      </c>
      <c r="L2"/>
      <c r="M2"/>
      <c r="N2"/>
      <c r="O2"/>
      <c r="P2"/>
      <c r="Q2"/>
      <c r="R2"/>
      <c r="S2"/>
      <c r="U2" t="s">
        <v>5</v>
      </c>
      <c r="V2"/>
      <c r="W2"/>
      <c r="X2"/>
      <c r="Y2"/>
      <c r="Z2"/>
      <c r="AA2"/>
      <c r="AB2"/>
      <c r="AC2"/>
    </row>
    <row r="3" spans="1:29" ht="16.5" thickBot="1" x14ac:dyDescent="0.3">
      <c r="A3" s="4">
        <v>2005</v>
      </c>
      <c r="B3" s="6">
        <v>6</v>
      </c>
      <c r="C3" s="22">
        <v>2</v>
      </c>
      <c r="D3" s="1">
        <f t="shared" ref="D3:D22" si="0">C3^2</f>
        <v>4</v>
      </c>
      <c r="E3" s="1">
        <f t="shared" ref="E3:E19" si="1">C3^3</f>
        <v>8</v>
      </c>
      <c r="F3" s="1" cm="1">
        <f t="array" ref="F3">L$18+SUMPRODUCT(TRANSPOSE(L$19:L$21),C3:E3)</f>
        <v>-22.074647402820123</v>
      </c>
      <c r="G3" s="20">
        <f t="shared" ref="G3:G19" si="2">LN(B3)</f>
        <v>1.791759469228055</v>
      </c>
      <c r="H3" s="1">
        <f t="shared" ref="H3:H22" si="3">V$18+V$19*C3</f>
        <v>3.0438116396358663</v>
      </c>
      <c r="I3" s="1">
        <f t="shared" ref="I3:I22" si="4">EXP(H3)</f>
        <v>20.985078543860787</v>
      </c>
      <c r="K3"/>
      <c r="L3"/>
      <c r="M3"/>
      <c r="N3" s="11"/>
      <c r="O3" s="11"/>
      <c r="P3" s="11"/>
      <c r="Q3"/>
      <c r="R3"/>
      <c r="S3"/>
      <c r="U3"/>
      <c r="V3"/>
      <c r="W3"/>
      <c r="X3" s="25"/>
      <c r="Y3" s="25"/>
      <c r="Z3" s="25"/>
      <c r="AA3"/>
      <c r="AB3"/>
      <c r="AC3"/>
    </row>
    <row r="4" spans="1:29" x14ac:dyDescent="0.25">
      <c r="A4" s="4">
        <v>2006</v>
      </c>
      <c r="B4" s="6">
        <v>12</v>
      </c>
      <c r="C4" s="22">
        <v>3</v>
      </c>
      <c r="D4" s="1">
        <f t="shared" si="0"/>
        <v>9</v>
      </c>
      <c r="E4" s="1">
        <f t="shared" si="1"/>
        <v>27</v>
      </c>
      <c r="F4" s="1" cm="1">
        <f t="array" ref="F4">L$18+SUMPRODUCT(TRANSPOSE(L$19:L$21),C4:E4)</f>
        <v>29.817251461988466</v>
      </c>
      <c r="G4" s="20">
        <f t="shared" si="2"/>
        <v>2.4849066497880004</v>
      </c>
      <c r="H4" s="1">
        <f t="shared" si="3"/>
        <v>3.4358469964052514</v>
      </c>
      <c r="I4" s="1">
        <f t="shared" si="4"/>
        <v>31.057707194577102</v>
      </c>
      <c r="K4" s="10" t="s">
        <v>6</v>
      </c>
      <c r="L4" s="10"/>
      <c r="M4"/>
      <c r="N4" s="11"/>
      <c r="O4" s="11" t="s">
        <v>29</v>
      </c>
      <c r="P4" s="11"/>
      <c r="Q4"/>
      <c r="R4"/>
      <c r="S4"/>
      <c r="U4" s="10" t="s">
        <v>6</v>
      </c>
      <c r="V4" s="10"/>
      <c r="W4"/>
      <c r="X4" s="25" t="s">
        <v>38</v>
      </c>
      <c r="Y4" s="25"/>
      <c r="Z4" s="25"/>
      <c r="AA4"/>
      <c r="AB4"/>
      <c r="AC4"/>
    </row>
    <row r="5" spans="1:29" x14ac:dyDescent="0.25">
      <c r="A5" s="4">
        <v>2007</v>
      </c>
      <c r="B5" s="6">
        <v>58</v>
      </c>
      <c r="C5" s="22">
        <v>4</v>
      </c>
      <c r="D5" s="1">
        <f t="shared" si="0"/>
        <v>16</v>
      </c>
      <c r="E5" s="1">
        <f t="shared" si="1"/>
        <v>64</v>
      </c>
      <c r="F5" s="1" cm="1">
        <f t="array" ref="F5">L$18+SUMPRODUCT(TRANSPOSE(L$19:L$21),C5:E5)</f>
        <v>118.43859649122786</v>
      </c>
      <c r="G5" s="20">
        <f t="shared" si="2"/>
        <v>4.0604430105464191</v>
      </c>
      <c r="H5" s="1">
        <f t="shared" si="3"/>
        <v>3.827882353174636</v>
      </c>
      <c r="I5" s="1">
        <f t="shared" si="4"/>
        <v>45.965097255558057</v>
      </c>
      <c r="K5" s="7" t="s">
        <v>7</v>
      </c>
      <c r="L5" s="7">
        <v>0.99869240552461624</v>
      </c>
      <c r="M5"/>
      <c r="N5" s="11"/>
      <c r="O5" s="11" t="s">
        <v>30</v>
      </c>
      <c r="P5" s="11"/>
      <c r="Q5"/>
      <c r="R5"/>
      <c r="S5"/>
      <c r="U5" s="7" t="s">
        <v>7</v>
      </c>
      <c r="V5" s="7">
        <v>0.87923467431147473</v>
      </c>
      <c r="W5"/>
      <c r="X5" s="25"/>
      <c r="Y5" s="25"/>
      <c r="Z5" s="25"/>
      <c r="AA5"/>
      <c r="AB5"/>
      <c r="AC5"/>
    </row>
    <row r="6" spans="1:29" x14ac:dyDescent="0.25">
      <c r="A6" s="4">
        <v>2008</v>
      </c>
      <c r="B6" s="6">
        <v>145</v>
      </c>
      <c r="C6" s="22">
        <v>5</v>
      </c>
      <c r="D6" s="1">
        <f t="shared" si="0"/>
        <v>25</v>
      </c>
      <c r="E6" s="1">
        <f t="shared" si="1"/>
        <v>125</v>
      </c>
      <c r="F6" s="1" cm="1">
        <f t="array" ref="F6">L$18+SUMPRODUCT(TRANSPOSE(L$19:L$21),C6:E6)</f>
        <v>239.66924664602641</v>
      </c>
      <c r="G6" s="20">
        <f t="shared" si="2"/>
        <v>4.9767337424205742</v>
      </c>
      <c r="H6" s="1">
        <f t="shared" si="3"/>
        <v>4.2199177099440215</v>
      </c>
      <c r="I6" s="1">
        <f t="shared" si="4"/>
        <v>68.027886040532351</v>
      </c>
      <c r="K6" s="7" t="s">
        <v>8</v>
      </c>
      <c r="L6" s="7">
        <v>0.99738652085254453</v>
      </c>
      <c r="M6"/>
      <c r="N6" s="11"/>
      <c r="O6" s="11" t="s">
        <v>31</v>
      </c>
      <c r="P6" s="11"/>
      <c r="Q6"/>
      <c r="R6"/>
      <c r="S6"/>
      <c r="U6" s="23" t="s">
        <v>8</v>
      </c>
      <c r="V6" s="23">
        <v>0.77305361251160498</v>
      </c>
      <c r="W6"/>
      <c r="X6" s="26" t="s">
        <v>36</v>
      </c>
      <c r="Y6" s="26"/>
      <c r="Z6" s="26"/>
      <c r="AA6"/>
      <c r="AB6"/>
      <c r="AC6"/>
    </row>
    <row r="7" spans="1:29" x14ac:dyDescent="0.25">
      <c r="A7" s="4">
        <v>2009</v>
      </c>
      <c r="B7" s="6">
        <v>360</v>
      </c>
      <c r="C7" s="22">
        <v>6</v>
      </c>
      <c r="D7" s="1">
        <f t="shared" si="0"/>
        <v>36</v>
      </c>
      <c r="E7" s="1">
        <f t="shared" si="1"/>
        <v>216</v>
      </c>
      <c r="F7" s="1" cm="1">
        <f t="array" ref="F7">L$18+SUMPRODUCT(TRANSPOSE(L$19:L$21),C7:E7)</f>
        <v>389.3890608875123</v>
      </c>
      <c r="G7" s="20">
        <f t="shared" si="2"/>
        <v>5.8861040314501558</v>
      </c>
      <c r="H7" s="1">
        <f t="shared" si="3"/>
        <v>4.6119530667134061</v>
      </c>
      <c r="I7" s="1">
        <f t="shared" si="4"/>
        <v>100.68059365596281</v>
      </c>
      <c r="K7" s="12" t="s">
        <v>9</v>
      </c>
      <c r="L7" s="12">
        <v>0.9968264896066612</v>
      </c>
      <c r="M7"/>
      <c r="N7" s="11"/>
      <c r="O7" s="11"/>
      <c r="P7" s="11"/>
      <c r="Q7"/>
      <c r="R7"/>
      <c r="S7"/>
      <c r="U7" s="7" t="s">
        <v>9</v>
      </c>
      <c r="V7" s="7">
        <v>0.75886946329358029</v>
      </c>
      <c r="W7"/>
      <c r="X7" s="26" t="s">
        <v>37</v>
      </c>
      <c r="Y7" s="26"/>
      <c r="Z7" s="26"/>
      <c r="AA7"/>
      <c r="AB7"/>
      <c r="AC7"/>
    </row>
    <row r="8" spans="1:29" x14ac:dyDescent="0.25">
      <c r="A8" s="4">
        <v>2010</v>
      </c>
      <c r="B8" s="6">
        <v>608</v>
      </c>
      <c r="C8" s="22">
        <v>7</v>
      </c>
      <c r="D8" s="1">
        <f t="shared" si="0"/>
        <v>49</v>
      </c>
      <c r="E8" s="1">
        <f t="shared" si="1"/>
        <v>343</v>
      </c>
      <c r="F8" s="1" cm="1">
        <f t="array" ref="F8">L$18+SUMPRODUCT(TRANSPOSE(L$19:L$21),C8:E8)</f>
        <v>563.47789817681405</v>
      </c>
      <c r="G8" s="20">
        <f t="shared" si="2"/>
        <v>6.4101748819661672</v>
      </c>
      <c r="H8" s="1">
        <f t="shared" si="3"/>
        <v>5.0039884234827916</v>
      </c>
      <c r="I8" s="1">
        <f t="shared" si="4"/>
        <v>149.00627564521898</v>
      </c>
      <c r="K8" s="7" t="s">
        <v>10</v>
      </c>
      <c r="L8" s="7">
        <v>57.647492112385251</v>
      </c>
      <c r="M8"/>
      <c r="N8"/>
      <c r="O8"/>
      <c r="P8"/>
      <c r="Q8"/>
      <c r="R8"/>
      <c r="S8"/>
      <c r="U8" s="7" t="s">
        <v>10</v>
      </c>
      <c r="V8" s="7">
        <v>1.1688774121087908</v>
      </c>
      <c r="W8"/>
      <c r="X8" s="25"/>
      <c r="Y8" s="25"/>
      <c r="Z8" s="25"/>
      <c r="AA8"/>
      <c r="AB8"/>
      <c r="AC8"/>
    </row>
    <row r="9" spans="1:29" ht="16.5" thickBot="1" x14ac:dyDescent="0.3">
      <c r="A9" s="4">
        <v>2011</v>
      </c>
      <c r="B9" s="6">
        <v>845</v>
      </c>
      <c r="C9" s="22">
        <v>8</v>
      </c>
      <c r="D9" s="1">
        <f t="shared" si="0"/>
        <v>64</v>
      </c>
      <c r="E9" s="1">
        <f t="shared" si="1"/>
        <v>512</v>
      </c>
      <c r="F9" s="1" cm="1">
        <f t="array" ref="F9">L$18+SUMPRODUCT(TRANSPOSE(L$19:L$21),C9:E9)</f>
        <v>757.81561747505953</v>
      </c>
      <c r="G9" s="20">
        <f t="shared" si="2"/>
        <v>6.739336627357174</v>
      </c>
      <c r="H9" s="1">
        <f t="shared" si="3"/>
        <v>5.3960237802521762</v>
      </c>
      <c r="I9" s="1">
        <f t="shared" si="4"/>
        <v>220.52780357581844</v>
      </c>
      <c r="K9" s="8" t="s">
        <v>11</v>
      </c>
      <c r="L9" s="8">
        <v>18</v>
      </c>
      <c r="M9"/>
      <c r="N9"/>
      <c r="O9"/>
      <c r="P9"/>
      <c r="Q9"/>
      <c r="R9"/>
      <c r="S9"/>
      <c r="U9" s="8" t="s">
        <v>11</v>
      </c>
      <c r="V9" s="8">
        <v>18</v>
      </c>
      <c r="W9"/>
      <c r="X9"/>
      <c r="Y9"/>
      <c r="Z9"/>
      <c r="AA9"/>
      <c r="AB9"/>
      <c r="AC9"/>
    </row>
    <row r="10" spans="1:29" x14ac:dyDescent="0.25">
      <c r="A10" s="4">
        <v>2012</v>
      </c>
      <c r="B10" s="6">
        <v>1056</v>
      </c>
      <c r="C10" s="22">
        <v>9</v>
      </c>
      <c r="D10" s="1">
        <f t="shared" si="0"/>
        <v>81</v>
      </c>
      <c r="E10" s="1">
        <f t="shared" si="1"/>
        <v>729</v>
      </c>
      <c r="F10" s="1" cm="1">
        <f t="array" ref="F10">L$18+SUMPRODUCT(TRANSPOSE(L$19:L$21),C10:E10)</f>
        <v>968.28207774337761</v>
      </c>
      <c r="G10" s="20">
        <f t="shared" si="2"/>
        <v>6.9622434642662068</v>
      </c>
      <c r="H10" s="1">
        <f t="shared" si="3"/>
        <v>5.7880591370215608</v>
      </c>
      <c r="I10" s="1">
        <f t="shared" si="4"/>
        <v>326.37895242592208</v>
      </c>
      <c r="K10"/>
      <c r="L10"/>
      <c r="M10"/>
      <c r="N10"/>
      <c r="O10"/>
      <c r="P10"/>
      <c r="Q10"/>
      <c r="R10"/>
      <c r="S10"/>
      <c r="U10"/>
      <c r="V10"/>
      <c r="W10"/>
      <c r="X10"/>
      <c r="Y10"/>
      <c r="Z10"/>
      <c r="AA10"/>
      <c r="AB10"/>
      <c r="AC10"/>
    </row>
    <row r="11" spans="1:29" ht="16.5" thickBot="1" x14ac:dyDescent="0.3">
      <c r="A11" s="4">
        <v>2013</v>
      </c>
      <c r="B11" s="6">
        <v>1228</v>
      </c>
      <c r="C11" s="22">
        <v>10</v>
      </c>
      <c r="D11" s="1">
        <f t="shared" si="0"/>
        <v>100</v>
      </c>
      <c r="E11" s="1">
        <f t="shared" si="1"/>
        <v>1000</v>
      </c>
      <c r="F11" s="1" cm="1">
        <f t="array" ref="F11">L$18+SUMPRODUCT(TRANSPOSE(L$19:L$21),C11:E11)</f>
        <v>1190.7571379428964</v>
      </c>
      <c r="G11" s="20">
        <f t="shared" si="2"/>
        <v>7.1131421087070876</v>
      </c>
      <c r="H11" s="1">
        <f t="shared" si="3"/>
        <v>6.1800944937909463</v>
      </c>
      <c r="I11" s="1">
        <f t="shared" si="4"/>
        <v>483.03759825014197</v>
      </c>
      <c r="K11" t="s">
        <v>12</v>
      </c>
      <c r="L11"/>
      <c r="M11"/>
      <c r="N11"/>
      <c r="O11"/>
      <c r="P11"/>
      <c r="Q11"/>
      <c r="R11"/>
      <c r="S11"/>
      <c r="U11" t="s">
        <v>12</v>
      </c>
      <c r="V11"/>
      <c r="W11"/>
      <c r="X11"/>
      <c r="Y11"/>
      <c r="Z11"/>
      <c r="AA11"/>
      <c r="AB11"/>
      <c r="AC11"/>
    </row>
    <row r="12" spans="1:29" x14ac:dyDescent="0.25">
      <c r="A12" s="4">
        <v>2014</v>
      </c>
      <c r="B12" s="6">
        <v>1393</v>
      </c>
      <c r="C12" s="22">
        <v>11</v>
      </c>
      <c r="D12" s="1">
        <f t="shared" si="0"/>
        <v>121</v>
      </c>
      <c r="E12" s="1">
        <f t="shared" si="1"/>
        <v>1331</v>
      </c>
      <c r="F12" s="1" cm="1">
        <f t="array" ref="F12">L$18+SUMPRODUCT(TRANSPOSE(L$19:L$21),C12:E12)</f>
        <v>1421.1206570347433</v>
      </c>
      <c r="G12" s="20">
        <f t="shared" si="2"/>
        <v>7.2392149737798057</v>
      </c>
      <c r="H12" s="1">
        <f t="shared" si="3"/>
        <v>6.5721298505603318</v>
      </c>
      <c r="I12" s="1">
        <f t="shared" si="4"/>
        <v>714.89083345906988</v>
      </c>
      <c r="K12" s="9"/>
      <c r="L12" s="9" t="s">
        <v>17</v>
      </c>
      <c r="M12" s="9" t="s">
        <v>18</v>
      </c>
      <c r="N12" s="9" t="s">
        <v>19</v>
      </c>
      <c r="O12" s="9" t="s">
        <v>20</v>
      </c>
      <c r="P12" s="9" t="s">
        <v>21</v>
      </c>
      <c r="Q12"/>
      <c r="R12"/>
      <c r="S12"/>
      <c r="U12" s="9"/>
      <c r="V12" s="9" t="s">
        <v>17</v>
      </c>
      <c r="W12" s="9" t="s">
        <v>18</v>
      </c>
      <c r="X12" s="9" t="s">
        <v>19</v>
      </c>
      <c r="Y12" s="9" t="s">
        <v>20</v>
      </c>
      <c r="Z12" s="9" t="s">
        <v>21</v>
      </c>
      <c r="AA12"/>
      <c r="AB12"/>
      <c r="AC12"/>
    </row>
    <row r="13" spans="1:29" x14ac:dyDescent="0.25">
      <c r="A13" s="4">
        <v>2015</v>
      </c>
      <c r="B13" s="6">
        <v>1591</v>
      </c>
      <c r="C13" s="22">
        <v>12</v>
      </c>
      <c r="D13" s="1">
        <f t="shared" si="0"/>
        <v>144</v>
      </c>
      <c r="E13" s="1">
        <f t="shared" si="1"/>
        <v>1728</v>
      </c>
      <c r="F13" s="1" cm="1">
        <f t="array" ref="F13">L$18+SUMPRODUCT(TRANSPOSE(L$19:L$21),C13:E13)</f>
        <v>1655.2524939800485</v>
      </c>
      <c r="G13" s="20">
        <f t="shared" si="2"/>
        <v>7.3721180283377867</v>
      </c>
      <c r="H13" s="1">
        <f t="shared" si="3"/>
        <v>6.9641652073297156</v>
      </c>
      <c r="I13" s="1">
        <f t="shared" si="4"/>
        <v>1058.0313118796701</v>
      </c>
      <c r="K13" s="7" t="s">
        <v>13</v>
      </c>
      <c r="L13" s="7">
        <v>3</v>
      </c>
      <c r="M13" s="7">
        <v>17755517.233144134</v>
      </c>
      <c r="N13" s="7">
        <v>5918505.7443813784</v>
      </c>
      <c r="O13" s="7">
        <v>1780.9479884991472</v>
      </c>
      <c r="P13" s="7">
        <v>2.6136939323468778E-18</v>
      </c>
      <c r="Q13"/>
      <c r="R13"/>
      <c r="S13"/>
      <c r="U13" s="7" t="s">
        <v>13</v>
      </c>
      <c r="V13" s="7">
        <v>1</v>
      </c>
      <c r="W13" s="7">
        <v>74.463638803811378</v>
      </c>
      <c r="X13" s="7">
        <v>74.463638803811378</v>
      </c>
      <c r="Y13" s="7">
        <v>54.501232370654783</v>
      </c>
      <c r="Z13" s="7">
        <v>1.5471625385439572E-6</v>
      </c>
      <c r="AA13"/>
      <c r="AB13"/>
      <c r="AC13"/>
    </row>
    <row r="14" spans="1:29" x14ac:dyDescent="0.25">
      <c r="A14" s="4">
        <v>2016</v>
      </c>
      <c r="B14" s="6">
        <v>1860</v>
      </c>
      <c r="C14" s="22">
        <v>13</v>
      </c>
      <c r="D14" s="1">
        <f t="shared" si="0"/>
        <v>169</v>
      </c>
      <c r="E14" s="1">
        <f t="shared" si="1"/>
        <v>2197</v>
      </c>
      <c r="F14" s="1" cm="1">
        <f t="array" ref="F14">L$18+SUMPRODUCT(TRANSPOSE(L$19:L$21),C14:E14)</f>
        <v>1889.0325077399377</v>
      </c>
      <c r="G14" s="20">
        <f t="shared" si="2"/>
        <v>7.5283317667072467</v>
      </c>
      <c r="H14" s="1">
        <f t="shared" si="3"/>
        <v>7.3562005640991011</v>
      </c>
      <c r="I14" s="1">
        <f t="shared" si="4"/>
        <v>1565.8758016260242</v>
      </c>
      <c r="K14" s="7" t="s">
        <v>14</v>
      </c>
      <c r="L14" s="7">
        <v>14</v>
      </c>
      <c r="M14" s="7">
        <v>46525.266855865273</v>
      </c>
      <c r="N14" s="7">
        <v>3323.2333468475194</v>
      </c>
      <c r="O14" s="7"/>
      <c r="P14" s="7"/>
      <c r="Q14"/>
      <c r="R14"/>
      <c r="S14"/>
      <c r="U14" s="7" t="s">
        <v>14</v>
      </c>
      <c r="V14" s="7">
        <v>16</v>
      </c>
      <c r="W14" s="7">
        <v>21.860390472610302</v>
      </c>
      <c r="X14" s="7">
        <v>1.3662744045381439</v>
      </c>
      <c r="Y14" s="7"/>
      <c r="Z14" s="7"/>
      <c r="AA14"/>
      <c r="AB14"/>
      <c r="AC14"/>
    </row>
    <row r="15" spans="1:29" ht="16.5" thickBot="1" x14ac:dyDescent="0.3">
      <c r="A15" s="4">
        <v>2017</v>
      </c>
      <c r="B15" s="6">
        <v>2129</v>
      </c>
      <c r="C15" s="22">
        <v>14</v>
      </c>
      <c r="D15" s="1">
        <f t="shared" si="0"/>
        <v>196</v>
      </c>
      <c r="E15" s="1">
        <f t="shared" si="1"/>
        <v>2744</v>
      </c>
      <c r="F15" s="1" cm="1">
        <f t="array" ref="F15">L$18+SUMPRODUCT(TRANSPOSE(L$19:L$21),C15:E15)</f>
        <v>2118.3405572755423</v>
      </c>
      <c r="G15" s="20">
        <f t="shared" si="2"/>
        <v>7.6634076648934792</v>
      </c>
      <c r="H15" s="1">
        <f t="shared" si="3"/>
        <v>7.7482359208684866</v>
      </c>
      <c r="I15" s="1">
        <f t="shared" si="4"/>
        <v>2317.4805873767996</v>
      </c>
      <c r="K15" s="8" t="s">
        <v>15</v>
      </c>
      <c r="L15" s="8">
        <v>17</v>
      </c>
      <c r="M15" s="8">
        <v>17802042.5</v>
      </c>
      <c r="N15" s="8"/>
      <c r="O15" s="8"/>
      <c r="P15" s="8"/>
      <c r="Q15"/>
      <c r="R15"/>
      <c r="S15"/>
      <c r="U15" s="8" t="s">
        <v>15</v>
      </c>
      <c r="V15" s="8">
        <v>17</v>
      </c>
      <c r="W15" s="8">
        <v>96.324029276421683</v>
      </c>
      <c r="X15" s="8"/>
      <c r="Y15" s="8"/>
      <c r="Z15" s="8"/>
      <c r="AA15"/>
      <c r="AB15"/>
      <c r="AC15"/>
    </row>
    <row r="16" spans="1:29" ht="16.5" thickBot="1" x14ac:dyDescent="0.3">
      <c r="A16" s="4">
        <v>2018</v>
      </c>
      <c r="B16" s="6">
        <v>2320</v>
      </c>
      <c r="C16" s="22">
        <v>15</v>
      </c>
      <c r="D16" s="1">
        <f t="shared" si="0"/>
        <v>225</v>
      </c>
      <c r="E16" s="1">
        <f t="shared" si="1"/>
        <v>3375</v>
      </c>
      <c r="F16" s="1" cm="1">
        <f t="array" ref="F16">L$18+SUMPRODUCT(TRANSPOSE(L$19:L$21),C16:E16)</f>
        <v>2339.0565015479879</v>
      </c>
      <c r="G16" s="20">
        <f t="shared" si="2"/>
        <v>7.7493224646603558</v>
      </c>
      <c r="H16" s="1">
        <f t="shared" si="3"/>
        <v>8.1402712776378721</v>
      </c>
      <c r="I16" s="1">
        <f t="shared" si="4"/>
        <v>3429.8481829090792</v>
      </c>
      <c r="K16"/>
      <c r="L16"/>
      <c r="M16"/>
      <c r="N16"/>
      <c r="O16"/>
      <c r="P16"/>
      <c r="Q16"/>
      <c r="R16"/>
      <c r="S16"/>
      <c r="U16"/>
      <c r="V16"/>
      <c r="W16"/>
      <c r="X16"/>
      <c r="Y16"/>
      <c r="Z16"/>
      <c r="AA16"/>
      <c r="AB16"/>
      <c r="AC16"/>
    </row>
    <row r="17" spans="1:29" x14ac:dyDescent="0.25">
      <c r="A17" s="4">
        <v>2019</v>
      </c>
      <c r="B17" s="6">
        <v>2498</v>
      </c>
      <c r="C17" s="22">
        <v>16</v>
      </c>
      <c r="D17" s="1">
        <f t="shared" si="0"/>
        <v>256</v>
      </c>
      <c r="E17" s="1">
        <f t="shared" si="1"/>
        <v>4096</v>
      </c>
      <c r="F17" s="1" cm="1">
        <f t="array" ref="F17">L$18+SUMPRODUCT(TRANSPOSE(L$19:L$21),C17:E17)</f>
        <v>2547.0601995184043</v>
      </c>
      <c r="G17" s="20">
        <f t="shared" si="2"/>
        <v>7.823245690685523</v>
      </c>
      <c r="H17" s="1">
        <f t="shared" si="3"/>
        <v>8.5323066344072558</v>
      </c>
      <c r="I17" s="1">
        <f t="shared" si="4"/>
        <v>5076.141143050706</v>
      </c>
      <c r="K17" s="9"/>
      <c r="L17" s="9" t="s">
        <v>22</v>
      </c>
      <c r="M17" s="9" t="s">
        <v>10</v>
      </c>
      <c r="N17" s="9" t="s">
        <v>23</v>
      </c>
      <c r="O17" s="9" t="s">
        <v>24</v>
      </c>
      <c r="P17" s="9" t="s">
        <v>25</v>
      </c>
      <c r="Q17" s="9" t="s">
        <v>26</v>
      </c>
      <c r="R17" s="9" t="s">
        <v>27</v>
      </c>
      <c r="S17" s="9" t="s">
        <v>28</v>
      </c>
      <c r="U17" s="9"/>
      <c r="V17" s="9" t="s">
        <v>22</v>
      </c>
      <c r="W17" s="9" t="s">
        <v>10</v>
      </c>
      <c r="X17" s="9" t="s">
        <v>23</v>
      </c>
      <c r="Y17" s="9" t="s">
        <v>24</v>
      </c>
      <c r="Z17" s="9" t="s">
        <v>25</v>
      </c>
      <c r="AA17" s="9" t="s">
        <v>26</v>
      </c>
      <c r="AB17" s="9" t="s">
        <v>27</v>
      </c>
      <c r="AC17" s="9" t="s">
        <v>28</v>
      </c>
    </row>
    <row r="18" spans="1:29" x14ac:dyDescent="0.25">
      <c r="A18" s="4">
        <v>2020</v>
      </c>
      <c r="B18" s="6">
        <v>2797</v>
      </c>
      <c r="C18" s="22">
        <v>17</v>
      </c>
      <c r="D18" s="1">
        <f t="shared" si="0"/>
        <v>289</v>
      </c>
      <c r="E18" s="1">
        <f t="shared" si="1"/>
        <v>4913</v>
      </c>
      <c r="F18" s="1" cm="1">
        <f t="array" ref="F18">L$18+SUMPRODUCT(TRANSPOSE(L$19:L$21),C18:E18)</f>
        <v>2738.2315101479194</v>
      </c>
      <c r="G18" s="20">
        <f t="shared" si="2"/>
        <v>7.9363026932019594</v>
      </c>
      <c r="H18" s="1">
        <f t="shared" si="3"/>
        <v>8.9243419911766413</v>
      </c>
      <c r="I18" s="1">
        <f t="shared" si="4"/>
        <v>7512.6383239264305</v>
      </c>
      <c r="K18" s="12" t="s">
        <v>16</v>
      </c>
      <c r="L18" s="12">
        <v>0.81045751634201224</v>
      </c>
      <c r="M18" s="7">
        <v>67.978172897404022</v>
      </c>
      <c r="N18" s="7">
        <v>1.192231979469637E-2</v>
      </c>
      <c r="O18" s="7">
        <v>0.99065582203501579</v>
      </c>
      <c r="P18" s="7">
        <v>-144.98822278298502</v>
      </c>
      <c r="Q18" s="7">
        <v>146.60913781566904</v>
      </c>
      <c r="R18" s="7">
        <v>-144.98822278298502</v>
      </c>
      <c r="S18" s="7">
        <v>146.60913781566904</v>
      </c>
      <c r="U18" s="23" t="s">
        <v>16</v>
      </c>
      <c r="V18" s="23">
        <v>2.2597409260970962</v>
      </c>
      <c r="W18" s="7">
        <v>0.57480973247539924</v>
      </c>
      <c r="X18" s="7">
        <v>3.9312850817010285</v>
      </c>
      <c r="Y18" s="7">
        <v>1.1925515483607021E-3</v>
      </c>
      <c r="Z18" s="7">
        <v>1.0411987281785455</v>
      </c>
      <c r="AA18" s="7">
        <v>3.4782831240156469</v>
      </c>
      <c r="AB18" s="7">
        <v>1.0411987281785455</v>
      </c>
      <c r="AC18" s="7">
        <v>3.4782831240156469</v>
      </c>
    </row>
    <row r="19" spans="1:29" ht="16.5" thickBot="1" x14ac:dyDescent="0.3">
      <c r="A19" s="4">
        <v>2021</v>
      </c>
      <c r="B19" s="6">
        <v>2912</v>
      </c>
      <c r="C19" s="22">
        <v>18</v>
      </c>
      <c r="D19" s="1">
        <f t="shared" si="0"/>
        <v>324</v>
      </c>
      <c r="E19" s="1">
        <f t="shared" si="1"/>
        <v>5832</v>
      </c>
      <c r="F19" s="1" cm="1">
        <f t="array" ref="F19">L$18+SUMPRODUCT(TRANSPOSE(L$19:L$21),C19:E19)</f>
        <v>2908.4502923976615</v>
      </c>
      <c r="G19" s="20">
        <f t="shared" si="2"/>
        <v>7.9765954093165767</v>
      </c>
      <c r="H19" s="1">
        <f t="shared" si="3"/>
        <v>9.3163773479460268</v>
      </c>
      <c r="I19" s="1">
        <f t="shared" si="4"/>
        <v>11118.629879587717</v>
      </c>
      <c r="K19" s="12" t="s">
        <v>2</v>
      </c>
      <c r="L19" s="12">
        <v>-57.785661048045867</v>
      </c>
      <c r="M19" s="7">
        <v>30.149055444079952</v>
      </c>
      <c r="N19" s="7">
        <v>-1.9166657196019261</v>
      </c>
      <c r="O19" s="7">
        <v>7.5921916335079359E-2</v>
      </c>
      <c r="P19" s="7">
        <v>-122.44895381780435</v>
      </c>
      <c r="Q19" s="7">
        <v>6.8776317217126177</v>
      </c>
      <c r="R19" s="7">
        <v>-122.44895381780435</v>
      </c>
      <c r="S19" s="7">
        <v>6.8776317217126177</v>
      </c>
      <c r="U19" s="24" t="s">
        <v>2</v>
      </c>
      <c r="V19" s="24">
        <v>0.392035356769385</v>
      </c>
      <c r="W19" s="8">
        <v>5.3103369113684663E-2</v>
      </c>
      <c r="X19" s="8">
        <v>7.3824949963176261</v>
      </c>
      <c r="Y19" s="8">
        <v>1.5471625385439572E-6</v>
      </c>
      <c r="Z19" s="8">
        <v>0.27946124317878257</v>
      </c>
      <c r="AA19" s="8">
        <v>0.50460947035998749</v>
      </c>
      <c r="AB19" s="8">
        <v>0.27946124317878257</v>
      </c>
      <c r="AC19" s="8">
        <v>0.50460947035998749</v>
      </c>
    </row>
    <row r="20" spans="1:29" x14ac:dyDescent="0.25">
      <c r="A20" s="18">
        <v>2022</v>
      </c>
      <c r="C20" s="2">
        <v>19</v>
      </c>
      <c r="D20" s="1">
        <f t="shared" si="0"/>
        <v>361</v>
      </c>
      <c r="E20" s="1">
        <f t="shared" ref="E20:E22" si="5">C20^3</f>
        <v>6859</v>
      </c>
      <c r="F20" s="1" cm="1">
        <f t="array" ref="F20">L$18+SUMPRODUCT(TRANSPOSE(L$19:L$21),C20:E20)</f>
        <v>3053.5964052287586</v>
      </c>
      <c r="H20" s="2">
        <f t="shared" si="3"/>
        <v>9.7084127047154105</v>
      </c>
      <c r="I20" s="27">
        <f t="shared" si="4"/>
        <v>16455.461459596703</v>
      </c>
      <c r="K20" s="12" t="s">
        <v>3</v>
      </c>
      <c r="L20" s="12">
        <v>24.544934640522968</v>
      </c>
      <c r="M20" s="7">
        <v>3.6356642986732024</v>
      </c>
      <c r="N20" s="7">
        <v>6.751155393934579</v>
      </c>
      <c r="O20" s="14">
        <v>9.3018266685030158E-6</v>
      </c>
      <c r="P20" s="7">
        <v>16.747210250990662</v>
      </c>
      <c r="Q20" s="7">
        <v>32.342659030055273</v>
      </c>
      <c r="R20" s="7">
        <v>16.747210250990662</v>
      </c>
      <c r="S20" s="7">
        <v>32.342659030055273</v>
      </c>
      <c r="U20"/>
      <c r="V20"/>
      <c r="W20"/>
      <c r="X20"/>
      <c r="Y20"/>
      <c r="Z20"/>
      <c r="AA20"/>
      <c r="AB20"/>
      <c r="AC20"/>
    </row>
    <row r="21" spans="1:29" ht="16.5" thickBot="1" x14ac:dyDescent="0.3">
      <c r="A21" s="18">
        <v>2023</v>
      </c>
      <c r="C21" s="2">
        <v>20</v>
      </c>
      <c r="D21" s="1">
        <f t="shared" si="0"/>
        <v>400</v>
      </c>
      <c r="E21" s="1">
        <f t="shared" si="5"/>
        <v>8000</v>
      </c>
      <c r="F21" s="1" cm="1">
        <f t="array" ref="F21">L$18+SUMPRODUCT(TRANSPOSE(L$19:L$21),C21:E21)</f>
        <v>3169.5497076023407</v>
      </c>
      <c r="H21" s="2">
        <f t="shared" si="3"/>
        <v>10.100448061484796</v>
      </c>
      <c r="I21" s="27">
        <f t="shared" si="4"/>
        <v>24353.919033260747</v>
      </c>
      <c r="K21" s="13" t="s">
        <v>4</v>
      </c>
      <c r="L21" s="13">
        <v>-0.68669017314528402</v>
      </c>
      <c r="M21" s="8">
        <v>0.12600612451222706</v>
      </c>
      <c r="N21" s="8">
        <v>-5.4496571162987459</v>
      </c>
      <c r="O21" s="15">
        <v>8.5614173400141316E-5</v>
      </c>
      <c r="P21" s="8">
        <v>-0.95694643159522197</v>
      </c>
      <c r="Q21" s="8">
        <v>-0.41643391469534607</v>
      </c>
      <c r="R21" s="8">
        <v>-0.95694643159522197</v>
      </c>
      <c r="S21" s="8">
        <v>-0.41643391469534607</v>
      </c>
      <c r="U21"/>
      <c r="V21"/>
      <c r="W21"/>
      <c r="X21"/>
      <c r="Y21"/>
      <c r="Z21"/>
      <c r="AA21"/>
      <c r="AB21"/>
      <c r="AC21"/>
    </row>
    <row r="22" spans="1:29" x14ac:dyDescent="0.25">
      <c r="A22" s="18">
        <v>2024</v>
      </c>
      <c r="C22" s="2">
        <v>21</v>
      </c>
      <c r="D22" s="1">
        <f t="shared" si="0"/>
        <v>441</v>
      </c>
      <c r="E22" s="1">
        <f t="shared" si="5"/>
        <v>9261</v>
      </c>
      <c r="F22" s="1" cm="1">
        <f t="array" ref="F22">L$18+SUMPRODUCT(TRANSPOSE(L$19:L$21),C22:E22)</f>
        <v>3252.1900584795317</v>
      </c>
      <c r="H22" s="2">
        <f>V$18+V$19*C22</f>
        <v>10.492483418254182</v>
      </c>
      <c r="I22" s="27">
        <f>EXP(H22)</f>
        <v>36043.557558984205</v>
      </c>
      <c r="K22"/>
      <c r="L22"/>
      <c r="M22"/>
      <c r="N22"/>
      <c r="O22"/>
      <c r="P22"/>
      <c r="Q22"/>
      <c r="R22"/>
      <c r="S22"/>
      <c r="U22"/>
      <c r="V22"/>
      <c r="W22"/>
      <c r="X22"/>
      <c r="Y22"/>
      <c r="Z22"/>
      <c r="AA22"/>
      <c r="AB22"/>
      <c r="AC22"/>
    </row>
    <row r="23" spans="1:29" x14ac:dyDescent="0.25">
      <c r="K23"/>
      <c r="L23"/>
      <c r="M23"/>
      <c r="N23"/>
      <c r="O23"/>
      <c r="P23"/>
      <c r="Q23"/>
      <c r="R23"/>
      <c r="S23"/>
    </row>
    <row r="24" spans="1:29" x14ac:dyDescent="0.25">
      <c r="K24"/>
      <c r="L24"/>
      <c r="M24"/>
      <c r="N24"/>
      <c r="O24"/>
      <c r="P24"/>
      <c r="Q24"/>
      <c r="R24"/>
      <c r="S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Anna Chernobai</cp:lastModifiedBy>
  <dcterms:created xsi:type="dcterms:W3CDTF">2012-03-10T19:53:25Z</dcterms:created>
  <dcterms:modified xsi:type="dcterms:W3CDTF">2023-04-20T16:11:32Z</dcterms:modified>
</cp:coreProperties>
</file>