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n\Desktop\Sharmi\1stSem\BAN630\"/>
    </mc:Choice>
  </mc:AlternateContent>
  <xr:revisionPtr revIDLastSave="0" documentId="13_ncr:1_{2136AD3A-E9F3-46F4-8069-C62AC9BEAF4F}" xr6:coauthVersionLast="44" xr6:coauthVersionMax="44" xr10:uidLastSave="{00000000-0000-0000-0000-000000000000}"/>
  <bookViews>
    <workbookView xWindow="-110" yWindow="-110" windowWidth="19420" windowHeight="10420" tabRatio="859" firstSheet="1" activeTab="7" xr2:uid="{00000000-000D-0000-FFFF-FFFF00000000}"/>
  </bookViews>
  <sheets>
    <sheet name="treeCalc_2" sheetId="11" state="hidden" r:id="rId1"/>
    <sheet name="Disco" sheetId="1" r:id="rId2"/>
    <sheet name="Disco_EMV" sheetId="4" r:id="rId3"/>
    <sheet name="Disco_Criteria" sheetId="7" r:id="rId4"/>
    <sheet name="Disco_Tree" sheetId="8" r:id="rId5"/>
    <sheet name="Acme_Tree" sheetId="10" r:id="rId6"/>
    <sheet name="Acme_Opt_Tree" sheetId="18" r:id="rId7"/>
    <sheet name="Acme_Prob_Chart" sheetId="19" r:id="rId8"/>
    <sheet name="ERP_Tree" sheetId="12" r:id="rId9"/>
    <sheet name="_PalUtilTempWorksheet" sheetId="14" state="hidden" r:id="rId10"/>
    <sheet name="treeCalc_3" sheetId="13" state="hidden" r:id="rId11"/>
    <sheet name="treeCalc_1" sheetId="9" state="hidden" r:id="rId12"/>
    <sheet name="ERP_Opt_Tree" sheetId="34" r:id="rId13"/>
    <sheet name="ERP_Prob_Chart" sheetId="33" r:id="rId14"/>
  </sheets>
  <externalReferences>
    <externalReference r:id="rId15"/>
  </externalReferences>
  <definedNames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sExist" hidden="1">TRUE</definedName>
    <definedName name="MinimizeCosts">FALSE</definedName>
    <definedName name="PalisadeReportWorksheetCreatedBy" localSheetId="6">"PrecisionTree"</definedName>
    <definedName name="PalisadeReportWorksheetCreatedBy" localSheetId="7">"PrecisionTree"</definedName>
    <definedName name="PalisadeReportWorksheetCreatedBy" localSheetId="12">"PrecisionTree"</definedName>
    <definedName name="PalisadeReportWorksheetCreatedBy" localSheetId="13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PTreeObjectReference(PTDecisionTree_3,treeCalc_3!$A$1)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PTreeObjectReference(PTDecisionTree_3,treeCalc_3!$A$1)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0.5</definedName>
    <definedName name="PTree_SensitivityAnalysis_Inputs_1_Minimum" hidden="1">0.2</definedName>
    <definedName name="PTree_SensitivityAnalysis_Inputs_1_OneWayAnalysis" hidden="1">0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Disco_Tree!$B$10</definedName>
    <definedName name="PTree_SensitivityAnalysis_Inputs_10_AlternateCellLabel" hidden="1">"Probability of Vendor ERP"</definedName>
    <definedName name="PTree_SensitivityAnalysis_Inputs_10_BaseValueIsAutomatic" hidden="1">TRUE</definedName>
    <definedName name="PTree_SensitivityAnalysis_Inputs_10_MaintainProbabilityNormalization" hidden="1">FALSE</definedName>
    <definedName name="PTree_SensitivityAnalysis_Inputs_10_ManualBaseValue" hidden="1">0</definedName>
    <definedName name="PTree_SensitivityAnalysis_Inputs_10_Maximum" hidden="1">0.8</definedName>
    <definedName name="PTree_SensitivityAnalysis_Inputs_10_Minimum" hidden="1">0.1</definedName>
    <definedName name="PTree_SensitivityAnalysis_Inputs_10_OneWayAnalysis" hidden="1">0</definedName>
    <definedName name="PTree_SensitivityAnalysis_Inputs_10_Steps" hidden="1">10</definedName>
    <definedName name="PTree_SensitivityAnalysis_Inputs_10_TwoWayAnalysis" hidden="1">0</definedName>
    <definedName name="PTree_SensitivityAnalysis_Inputs_10_VariationMethod" hidden="1">2</definedName>
    <definedName name="PTree_SensitivityAnalysis_Inputs_10_VaryCell" hidden="1">ERP_Tree!$E$6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0.8</definedName>
    <definedName name="PTree_SensitivityAnalysis_Inputs_2_Minimum" hidden="1">0.2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Disco_Tree!$C$10</definedName>
    <definedName name="PTree_SensitivityAnalysis_Inputs_3_AlternateCellLabel" hidden="1">"Cost of expanding division"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2000000</definedName>
    <definedName name="PTree_SensitivityAnalysis_Inputs_3_Minimum" hidden="1">1000000</definedName>
    <definedName name="PTree_SensitivityAnalysis_Inputs_3_OneWayAnalysis" hidden="1">0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Disco_Tree!$B$4</definedName>
    <definedName name="PTree_SensitivityAnalysis_Inputs_4_AlternateCellLabel" hidden="1">"Acme: Fixed development cost"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10000</definedName>
    <definedName name="PTree_SensitivityAnalysis_Inputs_4_Minimum" hidden="1">1000</definedName>
    <definedName name="PTree_SensitivityAnalysis_Inputs_4_OneWayAnalysis" hidden="1">1</definedName>
    <definedName name="PTree_SensitivityAnalysis_Inputs_4_Steps" hidden="1">10</definedName>
    <definedName name="PTree_SensitivityAnalysis_Inputs_4_TwoWayAnalysis" hidden="1">0</definedName>
    <definedName name="PTree_SensitivityAnalysis_Inputs_4_VariationMethod" hidden="1">2</definedName>
    <definedName name="PTree_SensitivityAnalysis_Inputs_4_VaryCell" hidden="1">Acme_Tree!$B$6</definedName>
    <definedName name="PTree_SensitivityAnalysis_Inputs_5_AlternateCellLabel" hidden="1">"Acme: Fixed marketing cost"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10000</definedName>
    <definedName name="PTree_SensitivityAnalysis_Inputs_5_Minimum" hidden="1">1000</definedName>
    <definedName name="PTree_SensitivityAnalysis_Inputs_5_OneWayAnalysis" hidden="1">1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Acme_Tree!$B$7</definedName>
    <definedName name="PTree_SensitivityAnalysis_Inputs_6_AlternateCellLabel" hidden="1">"Acme: unit margin"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20</definedName>
    <definedName name="PTree_SensitivityAnalysis_Inputs_6_Minimum" hidden="1">10</definedName>
    <definedName name="PTree_SensitivityAnalysis_Inputs_6_OneWayAnalysis" hidden="1">1</definedName>
    <definedName name="PTree_SensitivityAnalysis_Inputs_6_Steps" hidden="1">10</definedName>
    <definedName name="PTree_SensitivityAnalysis_Inputs_6_TwoWayAnalysis" hidden="1">1</definedName>
    <definedName name="PTree_SensitivityAnalysis_Inputs_6_VariationMethod" hidden="1">2</definedName>
    <definedName name="PTree_SensitivityAnalysis_Inputs_6_VaryCell" hidden="1">Acme_Tree!$B$8</definedName>
    <definedName name="PTree_SensitivityAnalysis_Inputs_7_AlternateCellLabel" hidden="1">"Acme: probability of success"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0.9</definedName>
    <definedName name="PTree_SensitivityAnalysis_Inputs_7_Minimum" hidden="1">0.2</definedName>
    <definedName name="PTree_SensitivityAnalysis_Inputs_7_OneWayAnalysis" hidden="1">1</definedName>
    <definedName name="PTree_SensitivityAnalysis_Inputs_7_Steps" hidden="1">10</definedName>
    <definedName name="PTree_SensitivityAnalysis_Inputs_7_TwoWayAnalysis" hidden="1">2</definedName>
    <definedName name="PTree_SensitivityAnalysis_Inputs_7_VariationMethod" hidden="1">2</definedName>
    <definedName name="PTree_SensitivityAnalysis_Inputs_7_VaryCell" hidden="1">Acme_Tree!$B$4</definedName>
    <definedName name="PTree_SensitivityAnalysis_Inputs_8_AlternateCellLabel" hidden="1">"Cost for Customer-built ERP"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</definedName>
    <definedName name="PTree_SensitivityAnalysis_Inputs_8_Minimum" hidden="1">3</definedName>
    <definedName name="PTree_SensitivityAnalysis_Inputs_8_OneWayAnalysis" hidden="1">0</definedName>
    <definedName name="PTree_SensitivityAnalysis_Inputs_8_Steps" hidden="1">10</definedName>
    <definedName name="PTree_SensitivityAnalysis_Inputs_8_TwoWayAnalysis" hidden="1">0</definedName>
    <definedName name="PTree_SensitivityAnalysis_Inputs_8_VariationMethod" hidden="1">2</definedName>
    <definedName name="PTree_SensitivityAnalysis_Inputs_8_VaryCell" hidden="1">ERP_Tree!$B$4</definedName>
    <definedName name="PTree_SensitivityAnalysis_Inputs_9_AlternateCellLabel" hidden="1">"Cost of Vendor ERP"</definedName>
    <definedName name="PTree_SensitivityAnalysis_Inputs_9_BaseValueIsAutomatic" hidden="1">TRUE</definedName>
    <definedName name="PTree_SensitivityAnalysis_Inputs_9_MaintainProbabilityNormalization" hidden="1">FALSE</definedName>
    <definedName name="PTree_SensitivityAnalysis_Inputs_9_ManualBaseValue" hidden="1">0</definedName>
    <definedName name="PTree_SensitivityAnalysis_Inputs_9_Maximum" hidden="1">10</definedName>
    <definedName name="PTree_SensitivityAnalysis_Inputs_9_Minimum" hidden="1">3</definedName>
    <definedName name="PTree_SensitivityAnalysis_Inputs_9_OneWayAnalysis" hidden="1">0</definedName>
    <definedName name="PTree_SensitivityAnalysis_Inputs_9_Steps" hidden="1">10</definedName>
    <definedName name="PTree_SensitivityAnalysis_Inputs_9_TwoWayAnalysis" hidden="1">0</definedName>
    <definedName name="PTree_SensitivityAnalysis_Inputs_9_VariationMethod" hidden="1">2</definedName>
    <definedName name="PTree_SensitivityAnalysis_Inputs_9_VaryCell" hidden="1">ERP_Tree!$C$4</definedName>
    <definedName name="PTree_SensitivityAnalysis_Inputs_Count" hidden="1">10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6">1</definedName>
    <definedName name="PtreeOptimalTree" localSheetId="12">1</definedName>
    <definedName name="TreeData">#REF!</definedName>
    <definedName name="TreeDiagBase">#REF!</definedName>
    <definedName name="TreeDiagram">#REF!</definedName>
    <definedName name="treeList" hidden="1">"11100000000000000000000000000000000000000000000000000000000000000000000000000000000000000000000000000000000000000000000000000000000000000000000000000000000000000000000000000000000000000000000000000000"</definedName>
    <definedName name="UseExpUtility">FALSE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0" l="1"/>
  <c r="J11" i="9"/>
  <c r="F14" i="8"/>
  <c r="J12" i="9"/>
  <c r="F24" i="8"/>
  <c r="J13" i="9"/>
  <c r="J14" i="9"/>
  <c r="K11" i="9"/>
  <c r="G11" i="8"/>
  <c r="K15" i="9"/>
  <c r="G15" i="8"/>
  <c r="K16" i="9"/>
  <c r="D10" i="8"/>
  <c r="G17" i="8"/>
  <c r="K17" i="9"/>
  <c r="G21" i="8"/>
  <c r="K18" i="9"/>
  <c r="G25" i="8"/>
  <c r="K19" i="9"/>
  <c r="G27" i="8"/>
  <c r="K20" i="9"/>
  <c r="G12" i="8"/>
  <c r="J15" i="9"/>
  <c r="G16" i="8"/>
  <c r="J16" i="9"/>
  <c r="G18" i="8"/>
  <c r="J17" i="9"/>
  <c r="G22" i="8"/>
  <c r="J18" i="9"/>
  <c r="G26" i="8"/>
  <c r="J19" i="9"/>
  <c r="G28" i="8"/>
  <c r="J20" i="9"/>
  <c r="F2" i="9"/>
  <c r="F23" i="8"/>
  <c r="D11" i="10"/>
  <c r="E16" i="10"/>
  <c r="D25" i="12"/>
  <c r="J16" i="13"/>
  <c r="E23" i="12"/>
  <c r="J17" i="13"/>
  <c r="E27" i="12"/>
  <c r="J18" i="13"/>
  <c r="E33" i="12"/>
  <c r="J22" i="13"/>
  <c r="B11" i="12"/>
  <c r="E26" i="12"/>
  <c r="K18" i="13"/>
  <c r="C11" i="12"/>
  <c r="G40" i="12"/>
  <c r="K26" i="13"/>
  <c r="G56" i="12"/>
  <c r="K32" i="13"/>
  <c r="F39" i="12"/>
  <c r="J24" i="13"/>
  <c r="G37" i="12"/>
  <c r="J25" i="13"/>
  <c r="G41" i="12"/>
  <c r="J26" i="13"/>
  <c r="E49" i="12"/>
  <c r="J28" i="13"/>
  <c r="F55" i="12"/>
  <c r="J30" i="13"/>
  <c r="G53" i="12"/>
  <c r="J31" i="13"/>
  <c r="G57" i="12"/>
  <c r="J32" i="13"/>
  <c r="J11" i="13"/>
  <c r="B21" i="12"/>
  <c r="J12" i="13"/>
  <c r="B47" i="12"/>
  <c r="J13" i="13"/>
  <c r="J14" i="13"/>
  <c r="K11" i="13"/>
  <c r="C18" i="12"/>
  <c r="K14" i="13"/>
  <c r="B7" i="12"/>
  <c r="C28" i="12"/>
  <c r="K15" i="13"/>
  <c r="E22" i="12"/>
  <c r="K17" i="13"/>
  <c r="C44" i="12"/>
  <c r="K19" i="13"/>
  <c r="E7" i="12"/>
  <c r="C60" i="12"/>
  <c r="K20" i="13"/>
  <c r="E32" i="12"/>
  <c r="K22" i="13"/>
  <c r="C7" i="12"/>
  <c r="E42" i="12"/>
  <c r="K23" i="13"/>
  <c r="G36" i="12"/>
  <c r="K25" i="13"/>
  <c r="E48" i="12"/>
  <c r="K28" i="13"/>
  <c r="B16" i="12"/>
  <c r="E58" i="12"/>
  <c r="K29" i="13"/>
  <c r="G52" i="12"/>
  <c r="K31" i="13"/>
  <c r="J15" i="13"/>
  <c r="J19" i="13"/>
  <c r="J20" i="13"/>
  <c r="D35" i="12"/>
  <c r="J21" i="13"/>
  <c r="J23" i="13"/>
  <c r="D51" i="12"/>
  <c r="J27" i="13"/>
  <c r="J29" i="13"/>
  <c r="J12" i="11"/>
  <c r="D18" i="10"/>
  <c r="J16" i="11"/>
  <c r="J18" i="11"/>
  <c r="D12" i="10"/>
  <c r="E20" i="10"/>
  <c r="J19" i="11"/>
  <c r="C23" i="10"/>
  <c r="K14" i="11"/>
  <c r="B5" i="10"/>
  <c r="C29" i="10"/>
  <c r="K15" i="11"/>
  <c r="E19" i="10"/>
  <c r="K19" i="11"/>
  <c r="E15" i="10"/>
  <c r="E21" i="10"/>
  <c r="K20" i="11"/>
  <c r="D13" i="10"/>
  <c r="E22" i="10"/>
  <c r="J20" i="11"/>
  <c r="J11" i="11"/>
  <c r="J13" i="11"/>
  <c r="J14" i="11"/>
  <c r="J15" i="11"/>
  <c r="K11" i="11"/>
  <c r="K18" i="11"/>
  <c r="J17" i="11"/>
  <c r="B13" i="10"/>
  <c r="O30" i="13"/>
  <c r="O29" i="13"/>
  <c r="O27" i="13"/>
  <c r="O20" i="13"/>
  <c r="O24" i="13"/>
  <c r="O23" i="13"/>
  <c r="O21" i="13"/>
  <c r="O19" i="13"/>
  <c r="O13" i="13"/>
  <c r="O16" i="13"/>
  <c r="O15" i="13"/>
  <c r="O12" i="13"/>
  <c r="O11" i="13"/>
  <c r="B11" i="13"/>
  <c r="B2" i="13"/>
  <c r="O16" i="11"/>
  <c r="O14" i="11"/>
  <c r="O12" i="11"/>
  <c r="O11" i="11"/>
  <c r="B11" i="11"/>
  <c r="B2" i="11"/>
  <c r="O13" i="9"/>
  <c r="O12" i="9"/>
  <c r="O11" i="9"/>
  <c r="B11" i="9"/>
  <c r="B2" i="9"/>
  <c r="F20" i="8"/>
  <c r="H18" i="8"/>
  <c r="H17" i="8"/>
  <c r="H27" i="8"/>
  <c r="H22" i="8"/>
  <c r="H12" i="8"/>
  <c r="H26" i="8"/>
  <c r="H21" i="8"/>
  <c r="F29" i="8"/>
  <c r="H16" i="8"/>
  <c r="F13" i="8"/>
  <c r="G24" i="8"/>
  <c r="H28" i="8"/>
  <c r="G30" i="8"/>
  <c r="H15" i="8"/>
  <c r="G14" i="8"/>
  <c r="H25" i="8"/>
  <c r="G29" i="8"/>
  <c r="H11" i="8"/>
  <c r="A14" i="9"/>
  <c r="A18" i="9"/>
  <c r="A19" i="9"/>
  <c r="A20" i="9"/>
  <c r="A13" i="9"/>
  <c r="A15" i="9"/>
  <c r="A17" i="9"/>
  <c r="A16" i="9"/>
  <c r="A12" i="9"/>
  <c r="A11" i="9"/>
  <c r="D16" i="4"/>
  <c r="C16" i="4"/>
  <c r="B16" i="4"/>
  <c r="E16" i="4"/>
  <c r="D15" i="4"/>
  <c r="C15" i="4"/>
  <c r="B15" i="4"/>
  <c r="D14" i="4"/>
  <c r="C14" i="4"/>
  <c r="B14" i="4"/>
  <c r="D15" i="1"/>
  <c r="C15" i="1"/>
  <c r="B15" i="1"/>
  <c r="D14" i="1"/>
  <c r="C14" i="1"/>
  <c r="B14" i="1"/>
  <c r="E15" i="4"/>
  <c r="E14" i="4"/>
  <c r="E17" i="4"/>
  <c r="G6" i="7"/>
  <c r="G7" i="7"/>
  <c r="G5" i="7"/>
  <c r="F7" i="7"/>
  <c r="F6" i="7"/>
  <c r="F5" i="7"/>
  <c r="E6" i="7"/>
  <c r="E7" i="7"/>
  <c r="E5" i="7"/>
  <c r="F8" i="7"/>
  <c r="G8" i="7"/>
  <c r="E8" i="7"/>
  <c r="B16" i="1"/>
  <c r="C16" i="1"/>
  <c r="D16" i="1"/>
  <c r="F2" i="11"/>
  <c r="F20" i="10"/>
  <c r="A19" i="11"/>
  <c r="C34" i="10"/>
  <c r="A13" i="11"/>
  <c r="B32" i="10"/>
  <c r="A11" i="11"/>
  <c r="F22" i="10"/>
  <c r="A20" i="11"/>
  <c r="F16" i="10"/>
  <c r="A18" i="11"/>
  <c r="E26" i="10"/>
  <c r="A17" i="11"/>
  <c r="D24" i="10"/>
  <c r="A14" i="11"/>
  <c r="E18" i="10"/>
  <c r="A16" i="11"/>
  <c r="D30" i="10"/>
  <c r="A15" i="11"/>
  <c r="C28" i="10"/>
  <c r="A12" i="11"/>
  <c r="F15" i="10"/>
  <c r="F19" i="10"/>
  <c r="E25" i="10"/>
  <c r="D25" i="10"/>
  <c r="B33" i="10"/>
  <c r="D29" i="10"/>
  <c r="F21" i="10"/>
  <c r="B27" i="10"/>
  <c r="C33" i="10"/>
  <c r="D17" i="10"/>
  <c r="F2" i="13"/>
  <c r="H56" i="12"/>
  <c r="H52" i="12"/>
  <c r="F48" i="12"/>
  <c r="F54" i="12"/>
  <c r="D50" i="12"/>
  <c r="F32" i="12"/>
  <c r="D34" i="12"/>
  <c r="B46" i="12"/>
  <c r="D18" i="12"/>
  <c r="B20" i="12"/>
  <c r="D24" i="12"/>
  <c r="F26" i="12"/>
  <c r="F22" i="12"/>
  <c r="F38" i="12"/>
  <c r="H40" i="12"/>
  <c r="H36" i="12"/>
  <c r="E51" i="12"/>
  <c r="A27" i="13"/>
  <c r="F49" i="12"/>
  <c r="A28" i="13"/>
  <c r="F59" i="12"/>
  <c r="A29" i="13"/>
  <c r="G55" i="12"/>
  <c r="A30" i="13"/>
  <c r="H53" i="12"/>
  <c r="A31" i="13"/>
  <c r="H57" i="12"/>
  <c r="A32" i="13"/>
  <c r="D61" i="12"/>
  <c r="A20" i="13"/>
  <c r="H41" i="12"/>
  <c r="A26" i="13"/>
  <c r="H37" i="12"/>
  <c r="A25" i="13"/>
  <c r="G39" i="12"/>
  <c r="A24" i="13"/>
  <c r="F43" i="12"/>
  <c r="A23" i="13"/>
  <c r="F33" i="12"/>
  <c r="A22" i="13"/>
  <c r="E35" i="12"/>
  <c r="A21" i="13"/>
  <c r="D45" i="12"/>
  <c r="A19" i="13"/>
  <c r="F27" i="12"/>
  <c r="A18" i="13"/>
  <c r="F23" i="12"/>
  <c r="A17" i="13"/>
  <c r="E25" i="12"/>
  <c r="A16" i="13"/>
  <c r="D29" i="12"/>
  <c r="A15" i="13"/>
  <c r="D19" i="12"/>
  <c r="A14" i="13"/>
  <c r="C21" i="12"/>
  <c r="A12" i="13"/>
  <c r="C47" i="12"/>
  <c r="A13" i="13"/>
  <c r="B31" i="12"/>
  <c r="A11" i="13"/>
</calcChain>
</file>

<file path=xl/sharedStrings.xml><?xml version="1.0" encoding="utf-8"?>
<sst xmlns="http://schemas.openxmlformats.org/spreadsheetml/2006/main" count="508" uniqueCount="186">
  <si>
    <t xml:space="preserve"> </t>
  </si>
  <si>
    <t>Expand</t>
  </si>
  <si>
    <t>Purchase</t>
  </si>
  <si>
    <t>Do Nothing</t>
  </si>
  <si>
    <t>EMV</t>
  </si>
  <si>
    <t>Low Demand</t>
  </si>
  <si>
    <t>Moderate Demand</t>
  </si>
  <si>
    <t>High Demand</t>
  </si>
  <si>
    <t>Cost, $</t>
  </si>
  <si>
    <t>Price, $</t>
  </si>
  <si>
    <t>Average</t>
  </si>
  <si>
    <t>Low Demand 2,500</t>
  </si>
  <si>
    <t>Moderate Demand 7,500</t>
  </si>
  <si>
    <t>High Demand 12,500</t>
  </si>
  <si>
    <t>Name</t>
  </si>
  <si>
    <t>Purchase Company</t>
  </si>
  <si>
    <t>Expand Division</t>
  </si>
  <si>
    <t>Decision Criteria</t>
  </si>
  <si>
    <t>Best Result</t>
  </si>
  <si>
    <t>Best Decision</t>
  </si>
  <si>
    <t>Average Payoff</t>
  </si>
  <si>
    <t>Outcomes</t>
  </si>
  <si>
    <t>Decisions</t>
  </si>
  <si>
    <t>Payoffs</t>
  </si>
  <si>
    <t>Probabilities</t>
  </si>
  <si>
    <t>Best results</t>
  </si>
  <si>
    <t>Best decision</t>
  </si>
  <si>
    <t>Extreme Optimistic</t>
  </si>
  <si>
    <t>Extreme Pessimistic</t>
  </si>
  <si>
    <t>9FD96D2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</si>
  <si>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</si>
  <si>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</si>
  <si>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</si>
  <si>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</si>
  <si>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</si>
  <si>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</si>
  <si>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</si>
  <si>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</si>
  <si>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</si>
  <si>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</si>
  <si>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</si>
  <si>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</si>
  <si>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</si>
  <si>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</si>
  <si>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</si>
  <si>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</si>
  <si>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</si>
  <si>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</si>
  <si>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</si>
  <si>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</si>
  <si>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</si>
  <si>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</si>
  <si>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</si>
  <si>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</si>
  <si>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</si>
  <si>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</si>
  <si>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</si>
  <si>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</si>
  <si>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</si>
  <si>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</si>
  <si>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</si>
  <si>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</si>
  <si>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</si>
  <si>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</si>
  <si>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</si>
  <si>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</si>
  <si>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</si>
  <si>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</si>
  <si>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</si>
  <si>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</si>
  <si>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</si>
  <si>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</si>
  <si>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</si>
  <si>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</si>
  <si>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Disco Decision Making</t>
  </si>
  <si>
    <t>4,0,0,0,1,0,0</t>
  </si>
  <si>
    <t>2,0,0,3,2,3,4,0,0,0</t>
  </si>
  <si>
    <t>4,0,0,0,2,0,0</t>
  </si>
  <si>
    <t>1,0,0,3,5,6,7,1,0,0</t>
  </si>
  <si>
    <t>1,0,0,3,8,9,10,1,0,0</t>
  </si>
  <si>
    <t>4,0,0,0,3,0,0</t>
  </si>
  <si>
    <t>Decision about new software</t>
  </si>
  <si>
    <t>Inputs</t>
  </si>
  <si>
    <t>Proability of success</t>
  </si>
  <si>
    <t>Proability of failure</t>
  </si>
  <si>
    <t>Fixed development cost</t>
  </si>
  <si>
    <t>Fixed marketing cost</t>
  </si>
  <si>
    <t>Unit margin</t>
  </si>
  <si>
    <t>Market</t>
  </si>
  <si>
    <t>Probability</t>
  </si>
  <si>
    <t>Sales volume</t>
  </si>
  <si>
    <t>Net revenue</t>
  </si>
  <si>
    <t>Great</t>
  </si>
  <si>
    <t>Fair</t>
  </si>
  <si>
    <t>Awful</t>
  </si>
  <si>
    <t>Continue development?</t>
  </si>
  <si>
    <t>New Product Decisions</t>
  </si>
  <si>
    <t>6.2.0</t>
  </si>
  <si>
    <t>2,0,0,2,2,3,0,0,0</t>
  </si>
  <si>
    <t>1,0,0,2,4,5,1,0,0</t>
  </si>
  <si>
    <t>2,0,0,2,6,7,2,0,0</t>
  </si>
  <si>
    <t>1,0,0,3,8,9,10,4,0,0</t>
  </si>
  <si>
    <t>4,0,0,0,4,0,0</t>
  </si>
  <si>
    <t>4,0,0,0,6,0,0</t>
  </si>
  <si>
    <t>0,2,1,0,0,Exponential, 0,0,-1,0,-1,-1,.0001</t>
  </si>
  <si>
    <t>2A07E9DB</t>
  </si>
  <si>
    <t>Success</t>
  </si>
  <si>
    <t>Failure</t>
  </si>
  <si>
    <t>Continue</t>
  </si>
  <si>
    <t>Stop</t>
  </si>
  <si>
    <t>Produce and market</t>
  </si>
  <si>
    <t>Stop producing</t>
  </si>
  <si>
    <t>Produce and market product?</t>
  </si>
  <si>
    <t>10CC8F31</t>
  </si>
  <si>
    <t>0,3,1,0,0,Exponential, 0,0,-1,0,-1,-1,.0001</t>
  </si>
  <si>
    <t>ERP Implementation</t>
  </si>
  <si>
    <t>Decision</t>
  </si>
  <si>
    <t>ERP Decision</t>
  </si>
  <si>
    <t>Feasibility study</t>
  </si>
  <si>
    <t>Successful</t>
  </si>
  <si>
    <t>Unsuccessful</t>
  </si>
  <si>
    <t>2,0,0,1,6,2,0,0</t>
  </si>
  <si>
    <t>Improve ERP</t>
  </si>
  <si>
    <t>1,0,0,2,7,8,5,0,0</t>
  </si>
  <si>
    <t>Complete</t>
  </si>
  <si>
    <t>1,0,0,2,9,10,1,0,0</t>
  </si>
  <si>
    <t>Vendor ERP</t>
  </si>
  <si>
    <t>2,0,0,1,11,3,0,0</t>
  </si>
  <si>
    <t>Implement vendor ERP</t>
  </si>
  <si>
    <t>4,0,0,0,11,0,0</t>
  </si>
  <si>
    <t>1,0,0,2,12,13,9,0,0</t>
  </si>
  <si>
    <t>2,0,0,1,14,11,0,0</t>
  </si>
  <si>
    <t>4,0,0,0,14,0,0</t>
  </si>
  <si>
    <t>1,0,0,2,15,16,13,0,0</t>
  </si>
  <si>
    <t>Decision to implement vendor ERP</t>
  </si>
  <si>
    <t>2,0,0,1,17,3,0,0</t>
  </si>
  <si>
    <t>Custom-built ERP</t>
  </si>
  <si>
    <t>1,0,0,2,18,19,10,0,0</t>
  </si>
  <si>
    <t>4,0,0,0,17,0,0</t>
  </si>
  <si>
    <t>2,0,0,1,20,17,0,0</t>
  </si>
  <si>
    <t>1,0,0,2,21,22,19,0,0</t>
  </si>
  <si>
    <t>4,0,0,0,20,0,0</t>
  </si>
  <si>
    <t>Improve custom-built ERP</t>
  </si>
  <si>
    <t>Improve vendor ERP</t>
  </si>
  <si>
    <t>Decision to improve custom-built ERP</t>
  </si>
  <si>
    <t>Decision for custom-built ERP</t>
  </si>
  <si>
    <t>EMV for feasibility study</t>
  </si>
  <si>
    <t>EMV for custom-built ERP</t>
  </si>
  <si>
    <t>EMV for vendor ERP</t>
  </si>
  <si>
    <t>Cost, $million</t>
  </si>
  <si>
    <t xml:space="preserve">Probability: </t>
  </si>
  <si>
    <t>Additional cost for improvement, $million</t>
  </si>
  <si>
    <t xml:space="preserve">    Successful</t>
  </si>
  <si>
    <t xml:space="preserve">    Unsuccessful</t>
  </si>
  <si>
    <t xml:space="preserve">    Failure</t>
  </si>
  <si>
    <t xml:space="preserve">    Complete</t>
  </si>
  <si>
    <t>Income for failure, $ million</t>
  </si>
  <si>
    <t>Income for success or complete, $million</t>
  </si>
  <si>
    <t>Probability for custom-built ERP after feasibility study</t>
  </si>
  <si>
    <t>Probability:</t>
  </si>
  <si>
    <t xml:space="preserve">    Vendor ERP</t>
  </si>
  <si>
    <t xml:space="preserve">    Custom-built ERP</t>
  </si>
  <si>
    <t>Feasibility Study</t>
  </si>
  <si>
    <t>EMVfor purchasing company</t>
  </si>
  <si>
    <t>EMV for expanding division</t>
  </si>
  <si>
    <t>EMV for produce and market</t>
  </si>
  <si>
    <t>EMV for technology success/failure</t>
  </si>
  <si>
    <t>Decision to Improve custom-built ERP</t>
  </si>
  <si>
    <t>Disco Inputs, Outcomes, and Payoffs</t>
  </si>
  <si>
    <t>Disco Decision Criteria</t>
  </si>
  <si>
    <t>Disco EMV</t>
  </si>
  <si>
    <t>Disco Decision Tree</t>
  </si>
  <si>
    <t>PrecisionTree Risk Profile - Probability Chart</t>
  </si>
  <si>
    <t>Chart Data</t>
  </si>
  <si>
    <t>#1</t>
  </si>
  <si>
    <t>#2</t>
  </si>
  <si>
    <t>#3</t>
  </si>
  <si>
    <t>#4</t>
  </si>
  <si>
    <t>Value</t>
  </si>
  <si>
    <t>Optimal Path</t>
  </si>
  <si>
    <t>PrecisionTree Policy Suggestion - Optimal Decision Tree</t>
  </si>
  <si>
    <t>Acme Decision Tree</t>
  </si>
  <si>
    <t>ERP Decision Tree</t>
  </si>
  <si>
    <t>#5</t>
  </si>
  <si>
    <t>#6</t>
  </si>
  <si>
    <t>7.6.1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</si>
</sst>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[&gt;0.00001]0.0###%;[=0]0.0%;0.00E+00"/>
    <numFmt numFmtId="166" formatCode="&quot;$&quot;#,##0"/>
    <numFmt numFmtId="167" formatCode="&quot;$&quot;#,##0.0"/>
    <numFmt numFmtId="168" formatCode="[&gt;0.00001]0.0000%;[=0]0.0000%;0.00E+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b/>
      <i/>
      <sz val="10"/>
      <color rgb="FF033BEF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33BEF"/>
      <name val="Arial"/>
      <family val="2"/>
    </font>
    <font>
      <b/>
      <i/>
      <sz val="10"/>
      <color theme="1"/>
      <name val="Arial"/>
      <family val="2"/>
    </font>
    <font>
      <b/>
      <sz val="8"/>
      <color rgb="FF000080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i/>
      <sz val="10"/>
      <color indexed="12"/>
      <name val="Arial"/>
      <family val="2"/>
    </font>
    <font>
      <b/>
      <sz val="14"/>
      <name val="Tahoma"/>
      <family val="2"/>
    </font>
    <font>
      <b/>
      <sz val="8"/>
      <name val="Arial"/>
      <family val="2"/>
    </font>
    <font>
      <b/>
      <i/>
      <sz val="10"/>
      <color rgb="FF033BE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8" fillId="0" borderId="0"/>
    <xf numFmtId="9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4" fillId="0" borderId="1" xfId="0" applyFont="1" applyBorder="1"/>
    <xf numFmtId="3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5" fillId="0" borderId="1" xfId="0" applyNumberFormat="1" applyFont="1" applyBorder="1"/>
    <xf numFmtId="3" fontId="2" fillId="0" borderId="1" xfId="0" applyNumberFormat="1" applyFont="1" applyBorder="1"/>
    <xf numFmtId="3" fontId="7" fillId="0" borderId="1" xfId="0" applyNumberFormat="1" applyFont="1" applyBorder="1"/>
    <xf numFmtId="3" fontId="4" fillId="0" borderId="1" xfId="0" applyNumberFormat="1" applyFont="1" applyBorder="1"/>
    <xf numFmtId="0" fontId="0" fillId="0" borderId="1" xfId="0" applyBorder="1"/>
    <xf numFmtId="37" fontId="2" fillId="0" borderId="1" xfId="3" applyNumberFormat="1" applyFont="1" applyBorder="1" applyAlignment="1">
      <alignment horizontal="center"/>
    </xf>
    <xf numFmtId="37" fontId="14" fillId="0" borderId="1" xfId="3" applyNumberFormat="1" applyFont="1" applyBorder="1" applyAlignment="1">
      <alignment horizontal="center"/>
    </xf>
    <xf numFmtId="0" fontId="14" fillId="0" borderId="1" xfId="0" applyFont="1" applyFill="1" applyBorder="1"/>
    <xf numFmtId="37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2" xfId="0" applyFont="1" applyBorder="1"/>
    <xf numFmtId="3" fontId="2" fillId="0" borderId="2" xfId="0" applyNumberFormat="1" applyFont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0" fontId="10" fillId="0" borderId="1" xfId="0" applyFont="1" applyFill="1" applyBorder="1"/>
    <xf numFmtId="0" fontId="16" fillId="0" borderId="1" xfId="0" applyFont="1" applyFill="1" applyBorder="1" applyAlignment="1">
      <alignment horizont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1" fillId="0" borderId="0" xfId="4"/>
    <xf numFmtId="166" fontId="1" fillId="0" borderId="0" xfId="4" applyNumberFormat="1"/>
    <xf numFmtId="165" fontId="23" fillId="0" borderId="0" xfId="4" applyNumberFormat="1" applyFont="1" applyAlignment="1">
      <alignment horizontal="right"/>
    </xf>
    <xf numFmtId="165" fontId="24" fillId="0" borderId="0" xfId="4" applyNumberFormat="1" applyFont="1" applyAlignment="1">
      <alignment horizontal="center"/>
    </xf>
    <xf numFmtId="166" fontId="23" fillId="0" borderId="0" xfId="4" applyNumberFormat="1" applyFont="1" applyAlignment="1">
      <alignment horizontal="right"/>
    </xf>
    <xf numFmtId="167" fontId="24" fillId="0" borderId="0" xfId="4" applyNumberFormat="1" applyFont="1" applyAlignment="1">
      <alignment horizontal="center"/>
    </xf>
    <xf numFmtId="0" fontId="25" fillId="0" borderId="0" xfId="4" applyFont="1" applyAlignment="1">
      <alignment horizontal="right"/>
    </xf>
    <xf numFmtId="0" fontId="26" fillId="0" borderId="0" xfId="4" applyNumberFormat="1" applyFont="1" applyAlignment="1">
      <alignment horizontal="center"/>
    </xf>
    <xf numFmtId="167" fontId="27" fillId="0" borderId="0" xfId="4" applyNumberFormat="1" applyFont="1" applyAlignment="1">
      <alignment horizontal="center"/>
    </xf>
    <xf numFmtId="0" fontId="28" fillId="0" borderId="0" xfId="4" applyNumberFormat="1" applyFont="1" applyAlignment="1">
      <alignment horizontal="center"/>
    </xf>
    <xf numFmtId="0" fontId="23" fillId="0" borderId="0" xfId="4" applyFont="1" applyAlignment="1">
      <alignment horizontal="right"/>
    </xf>
    <xf numFmtId="167" fontId="25" fillId="0" borderId="0" xfId="4" applyNumberFormat="1" applyFont="1" applyAlignment="1">
      <alignment horizontal="center"/>
    </xf>
    <xf numFmtId="0" fontId="1" fillId="0" borderId="0" xfId="4" applyAlignment="1">
      <alignment horizontal="left"/>
    </xf>
    <xf numFmtId="0" fontId="1" fillId="0" borderId="0" xfId="4" quotePrefix="1" applyAlignment="1">
      <alignment horizontal="left"/>
    </xf>
    <xf numFmtId="167" fontId="1" fillId="0" borderId="0" xfId="4" applyNumberFormat="1" applyAlignment="1">
      <alignment horizontal="left"/>
    </xf>
    <xf numFmtId="0" fontId="1" fillId="0" borderId="0" xfId="4" applyNumberFormat="1" applyAlignment="1">
      <alignment horizontal="left"/>
    </xf>
    <xf numFmtId="0" fontId="22" fillId="0" borderId="0" xfId="4" applyFont="1" applyBorder="1"/>
    <xf numFmtId="2" fontId="22" fillId="0" borderId="0" xfId="4" applyNumberFormat="1" applyFont="1" applyBorder="1" applyAlignment="1">
      <alignment horizontal="center"/>
    </xf>
    <xf numFmtId="0" fontId="22" fillId="0" borderId="0" xfId="4" applyFont="1" applyBorder="1" applyAlignment="1">
      <alignment horizontal="center"/>
    </xf>
    <xf numFmtId="166" fontId="22" fillId="0" borderId="0" xfId="4" applyNumberFormat="1" applyFont="1" applyBorder="1" applyAlignment="1">
      <alignment horizont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horizontal="center"/>
    </xf>
    <xf numFmtId="0" fontId="9" fillId="0" borderId="0" xfId="0" applyFont="1"/>
    <xf numFmtId="0" fontId="32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 wrapText="1"/>
    </xf>
    <xf numFmtId="3" fontId="3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9" fillId="0" borderId="0" xfId="4" applyNumberFormat="1" applyFont="1"/>
    <xf numFmtId="0" fontId="31" fillId="0" borderId="0" xfId="4" applyFont="1"/>
    <xf numFmtId="0" fontId="16" fillId="0" borderId="0" xfId="4" applyFont="1"/>
    <xf numFmtId="0" fontId="14" fillId="0" borderId="1" xfId="4" applyFont="1" applyBorder="1"/>
    <xf numFmtId="0" fontId="14" fillId="0" borderId="1" xfId="4" applyFont="1" applyBorder="1" applyAlignment="1">
      <alignment horizontal="center"/>
    </xf>
    <xf numFmtId="166" fontId="14" fillId="0" borderId="1" xfId="4" applyNumberFormat="1" applyFont="1" applyBorder="1" applyAlignment="1">
      <alignment horizontal="center"/>
    </xf>
    <xf numFmtId="0" fontId="16" fillId="0" borderId="1" xfId="4" applyFont="1" applyBorder="1"/>
    <xf numFmtId="0" fontId="16" fillId="0" borderId="1" xfId="4" applyFont="1" applyBorder="1" applyAlignment="1">
      <alignment horizontal="center"/>
    </xf>
    <xf numFmtId="2" fontId="14" fillId="0" borderId="1" xfId="4" applyNumberFormat="1" applyFont="1" applyBorder="1" applyAlignment="1">
      <alignment horizontal="center"/>
    </xf>
    <xf numFmtId="0" fontId="33" fillId="2" borderId="0" xfId="0" applyFont="1" applyFill="1" applyBorder="1"/>
    <xf numFmtId="0" fontId="34" fillId="0" borderId="7" xfId="0" applyNumberFormat="1" applyFont="1" applyBorder="1" applyAlignment="1">
      <alignment horizontal="center"/>
    </xf>
    <xf numFmtId="0" fontId="34" fillId="0" borderId="15" xfId="0" applyNumberFormat="1" applyFont="1" applyBorder="1" applyAlignment="1">
      <alignment horizontal="center"/>
    </xf>
    <xf numFmtId="0" fontId="34" fillId="0" borderId="16" xfId="0" applyNumberFormat="1" applyFont="1" applyBorder="1" applyAlignment="1">
      <alignment horizontal="left"/>
    </xf>
    <xf numFmtId="0" fontId="34" fillId="0" borderId="17" xfId="0" applyNumberFormat="1" applyFont="1" applyBorder="1" applyAlignment="1">
      <alignment horizontal="left"/>
    </xf>
    <xf numFmtId="0" fontId="34" fillId="0" borderId="18" xfId="0" applyNumberFormat="1" applyFont="1" applyBorder="1" applyAlignment="1">
      <alignment horizontal="center" vertical="top"/>
    </xf>
    <xf numFmtId="0" fontId="34" fillId="0" borderId="19" xfId="0" applyNumberFormat="1" applyFont="1" applyBorder="1" applyAlignment="1">
      <alignment horizontal="center" vertical="top"/>
    </xf>
    <xf numFmtId="167" fontId="11" fillId="0" borderId="0" xfId="0" applyNumberFormat="1" applyFont="1" applyBorder="1" applyAlignment="1">
      <alignment horizontal="right" vertical="top"/>
    </xf>
    <xf numFmtId="167" fontId="11" fillId="0" borderId="13" xfId="0" applyNumberFormat="1" applyFont="1" applyBorder="1" applyAlignment="1">
      <alignment horizontal="right" vertical="top"/>
    </xf>
    <xf numFmtId="168" fontId="11" fillId="0" borderId="8" xfId="0" applyNumberFormat="1" applyFont="1" applyBorder="1" applyAlignment="1">
      <alignment horizontal="right" vertical="top"/>
    </xf>
    <xf numFmtId="168" fontId="11" fillId="0" borderId="14" xfId="0" applyNumberFormat="1" applyFont="1" applyBorder="1" applyAlignment="1">
      <alignment horizontal="right" vertical="top"/>
    </xf>
    <xf numFmtId="0" fontId="11" fillId="0" borderId="0" xfId="0" applyNumberFormat="1" applyFont="1" applyBorder="1" applyAlignment="1">
      <alignment horizontal="right" vertical="top"/>
    </xf>
    <xf numFmtId="0" fontId="11" fillId="0" borderId="13" xfId="0" applyNumberFormat="1" applyFont="1" applyBorder="1" applyAlignment="1">
      <alignment horizontal="right" vertical="top"/>
    </xf>
    <xf numFmtId="0" fontId="35" fillId="2" borderId="0" xfId="0" quotePrefix="1" applyFont="1" applyFill="1" applyBorder="1"/>
    <xf numFmtId="0" fontId="35" fillId="2" borderId="0" xfId="0" applyFont="1" applyFill="1" applyBorder="1"/>
    <xf numFmtId="0" fontId="8" fillId="0" borderId="0" xfId="0" applyFont="1"/>
    <xf numFmtId="0" fontId="9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" xfId="0" applyBorder="1" applyAlignment="1"/>
    <xf numFmtId="0" fontId="2" fillId="3" borderId="10" xfId="0" quotePrefix="1" applyNumberFormat="1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4" fillId="0" borderId="2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Comma" xfId="3" builtinId="3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colors>
    <mruColors>
      <color rgb="FF033BEF"/>
      <color rgb="FF1E0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Optimal Path of Entire Decision Tree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53592665812848"/>
          <c:w val="0.94859813084112155"/>
          <c:h val="0.74458911458238619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Acme_Prob_Chart!$C$30:$C$33</c:f>
              <c:numCache>
                <c:formatCode>"$"#,##0.0</c:formatCode>
                <c:ptCount val="4"/>
                <c:pt idx="0">
                  <c:v>-4380</c:v>
                </c:pt>
                <c:pt idx="1">
                  <c:v>-4000</c:v>
                </c:pt>
                <c:pt idx="2">
                  <c:v>-600</c:v>
                </c:pt>
                <c:pt idx="3">
                  <c:v>4800</c:v>
                </c:pt>
              </c:numCache>
            </c:numRef>
          </c:xVal>
          <c:yVal>
            <c:numRef>
              <c:f>Acme_Prob_Chart!$D$30:$D$33</c:f>
              <c:numCache>
                <c:formatCode>[&gt;0.00001]0.0000%;[=0]0.0000%;0.00E+00</c:formatCode>
                <c:ptCount val="4"/>
                <c:pt idx="0">
                  <c:v>0.16000000000000006</c:v>
                </c:pt>
                <c:pt idx="1">
                  <c:v>0.19999999999999996</c:v>
                </c:pt>
                <c:pt idx="2">
                  <c:v>0.27999999999999997</c:v>
                </c:pt>
                <c:pt idx="3">
                  <c:v>0.36000000000000004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0-42DF-A0A9-DAFFA926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68856"/>
        <c:axId val="676973448"/>
      </c:scatterChart>
      <c:valAx>
        <c:axId val="676968856"/>
        <c:scaling>
          <c:orientation val="minMax"/>
          <c:max val="5000"/>
          <c:min val="-5000"/>
        </c:scaling>
        <c:delete val="0"/>
        <c:axPos val="b"/>
        <c:numFmt formatCode="&quot;$&quot;#,##0.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76973448"/>
        <c:crossesAt val="-1.0000000000000001E+300"/>
        <c:crossBetween val="midCat"/>
        <c:majorUnit val="1000"/>
      </c:valAx>
      <c:valAx>
        <c:axId val="676973448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76968856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'ERP Implementation'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Optimal Path of Entire Decision Tree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ERP_Prob_Chart!$C$30:$C$35</c:f>
              <c:numCache>
                <c:formatCode>General</c:formatCode>
                <c:ptCount val="6"/>
                <c:pt idx="0">
                  <c:v>-5.6999999999999993</c:v>
                </c:pt>
                <c:pt idx="1">
                  <c:v>-3.5999999999999996</c:v>
                </c:pt>
                <c:pt idx="2">
                  <c:v>0.30000000000000071</c:v>
                </c:pt>
                <c:pt idx="3">
                  <c:v>2.4000000000000004</c:v>
                </c:pt>
                <c:pt idx="4">
                  <c:v>2.6000000000000005</c:v>
                </c:pt>
                <c:pt idx="5">
                  <c:v>4.7</c:v>
                </c:pt>
              </c:numCache>
            </c:numRef>
          </c:xVal>
          <c:yVal>
            <c:numRef>
              <c:f>ERP_Prob_Chart!$D$30:$D$35</c:f>
              <c:numCache>
                <c:formatCode>[&gt;0.00001]0.0000%;[=0]0.0000%;0.00E+00</c:formatCode>
                <c:ptCount val="6"/>
                <c:pt idx="0">
                  <c:v>3.9999999999999975E-3</c:v>
                </c:pt>
                <c:pt idx="1">
                  <c:v>3.2000000000000001E-2</c:v>
                </c:pt>
                <c:pt idx="2">
                  <c:v>3.5999999999999983E-2</c:v>
                </c:pt>
                <c:pt idx="3">
                  <c:v>0.28800000000000009</c:v>
                </c:pt>
                <c:pt idx="4">
                  <c:v>0.15999999999999998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8-416E-8B76-F86E22D2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25992"/>
        <c:axId val="688022056"/>
      </c:scatterChart>
      <c:valAx>
        <c:axId val="688025992"/>
        <c:scaling>
          <c:orientation val="minMax"/>
          <c:max val="6"/>
          <c:min val="-6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88022056"/>
        <c:crossesAt val="-1.0000000000000001E+300"/>
        <c:crossBetween val="midCat"/>
        <c:majorUnit val="2"/>
      </c:valAx>
      <c:valAx>
        <c:axId val="688022056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88025992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15240</xdr:rowOff>
    </xdr:from>
    <xdr:to>
      <xdr:col>5</xdr:col>
      <xdr:colOff>7620</xdr:colOff>
      <xdr:row>8</xdr:row>
      <xdr:rowOff>160020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52800" y="350520"/>
          <a:ext cx="906780" cy="1303020"/>
        </a:xfrm>
        <a:prstGeom prst="roundRect">
          <a:avLst/>
        </a:prstGeom>
        <a:solidFill>
          <a:schemeClr val="bg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2" name="gwm_9036          ">
          <a:extLst xmlns:a="http://schemas.openxmlformats.org/drawingml/2006/main">
            <a:ext uri="{FF2B5EF4-FFF2-40B4-BE49-F238E27FC236}">
              <a16:creationId xmlns:a16="http://schemas.microsoft.com/office/drawing/2014/main" id="{7C1B3487-C6F2-434B-9C91-A9AB9AE1BC1C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3" name="gwm_9036         ">
          <a:extLst xmlns:a="http://schemas.openxmlformats.org/drawingml/2006/main">
            <a:ext uri="{FF2B5EF4-FFF2-40B4-BE49-F238E27FC236}">
              <a16:creationId xmlns:a16="http://schemas.microsoft.com/office/drawing/2014/main" id="{27C3DFB0-C673-42F4-BC7C-BB051441AFA4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4" name="gwm_9036        ">
          <a:extLst xmlns:a="http://schemas.openxmlformats.org/drawingml/2006/main">
            <a:ext uri="{FF2B5EF4-FFF2-40B4-BE49-F238E27FC236}">
              <a16:creationId xmlns:a16="http://schemas.microsoft.com/office/drawing/2014/main" id="{1CF282C8-8EE5-4F05-B7A5-E52F6215D0E8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5" name="gwm_9036       ">
          <a:extLst xmlns:a="http://schemas.openxmlformats.org/drawingml/2006/main">
            <a:ext uri="{FF2B5EF4-FFF2-40B4-BE49-F238E27FC236}">
              <a16:creationId xmlns:a16="http://schemas.microsoft.com/office/drawing/2014/main" id="{91E7946A-EC77-4C35-8FD1-58D9773CADE3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6" name="gwm_9036      ">
          <a:extLst xmlns:a="http://schemas.openxmlformats.org/drawingml/2006/main">
            <a:ext uri="{FF2B5EF4-FFF2-40B4-BE49-F238E27FC236}">
              <a16:creationId xmlns:a16="http://schemas.microsoft.com/office/drawing/2014/main" id="{2C7BF33C-A8C3-40B5-BB95-9955267C5E4A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231267</xdr:colOff>
      <xdr:row>28</xdr:row>
      <xdr:rowOff>162560</xdr:rowOff>
    </xdr:from>
    <xdr:to>
      <xdr:col>6</xdr:col>
      <xdr:colOff>127</xdr:colOff>
      <xdr:row>28</xdr:row>
      <xdr:rowOff>162560</xdr:rowOff>
    </xdr:to>
    <xdr:cxnSp macro="_xll.PtreeEvent_ObjectClick">
      <xdr:nvCxnSpPr>
        <xdr:cNvPr id="78" name="PTObj_DBranchHLine_1_4">
          <a:extLst>
            <a:ext uri="{FF2B5EF4-FFF2-40B4-BE49-F238E27FC236}">
              <a16:creationId xmlns:a16="http://schemas.microsoft.com/office/drawing/2014/main" id="{BB89E4F7-866E-4FA6-8048-755A3972F5B0}"/>
            </a:ext>
          </a:extLst>
        </xdr:cNvPr>
        <xdr:cNvCxnSpPr/>
      </xdr:nvCxnSpPr>
      <xdr:spPr>
        <a:xfrm>
          <a:off x="5527167" y="5306060"/>
          <a:ext cx="14300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18</xdr:row>
      <xdr:rowOff>157480</xdr:rowOff>
    </xdr:from>
    <xdr:to>
      <xdr:col>5</xdr:col>
      <xdr:colOff>231267</xdr:colOff>
      <xdr:row>28</xdr:row>
      <xdr:rowOff>162560</xdr:rowOff>
    </xdr:to>
    <xdr:cxnSp macro="_xll.PtreeEvent_ObjectClick">
      <xdr:nvCxnSpPr>
        <xdr:cNvPr id="77" name="PTObj_DBranchDLine_1_4">
          <a:extLst>
            <a:ext uri="{FF2B5EF4-FFF2-40B4-BE49-F238E27FC236}">
              <a16:creationId xmlns:a16="http://schemas.microsoft.com/office/drawing/2014/main" id="{F98ABED6-3ED8-4BBB-A829-6831E7049FF7}"/>
            </a:ext>
          </a:extLst>
        </xdr:cNvPr>
        <xdr:cNvCxnSpPr/>
      </xdr:nvCxnSpPr>
      <xdr:spPr>
        <a:xfrm>
          <a:off x="5374767" y="3624580"/>
          <a:ext cx="152400" cy="1681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26</xdr:row>
      <xdr:rowOff>162560</xdr:rowOff>
    </xdr:from>
    <xdr:to>
      <xdr:col>7</xdr:col>
      <xdr:colOff>127</xdr:colOff>
      <xdr:row>26</xdr:row>
      <xdr:rowOff>162560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69DAE46F-853F-4806-B2D4-95963EEE0B39}"/>
            </a:ext>
          </a:extLst>
        </xdr:cNvPr>
        <xdr:cNvCxnSpPr/>
      </xdr:nvCxnSpPr>
      <xdr:spPr>
        <a:xfrm>
          <a:off x="7188327" y="497078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22</xdr:row>
      <xdr:rowOff>157480</xdr:rowOff>
    </xdr:from>
    <xdr:to>
      <xdr:col>6</xdr:col>
      <xdr:colOff>231267</xdr:colOff>
      <xdr:row>26</xdr:row>
      <xdr:rowOff>162560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BC2C34EB-AFC3-4FF0-8DA1-E19D1D46EFE6}"/>
            </a:ext>
          </a:extLst>
        </xdr:cNvPr>
        <xdr:cNvCxnSpPr/>
      </xdr:nvCxnSpPr>
      <xdr:spPr>
        <a:xfrm>
          <a:off x="7035927" y="429514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24</xdr:row>
      <xdr:rowOff>162560</xdr:rowOff>
    </xdr:from>
    <xdr:to>
      <xdr:col>7</xdr:col>
      <xdr:colOff>127</xdr:colOff>
      <xdr:row>24</xdr:row>
      <xdr:rowOff>162560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6750CD55-49DD-46F4-99A0-F91E9AEFE203}"/>
            </a:ext>
          </a:extLst>
        </xdr:cNvPr>
        <xdr:cNvCxnSpPr/>
      </xdr:nvCxnSpPr>
      <xdr:spPr>
        <a:xfrm>
          <a:off x="7188327" y="463550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22</xdr:row>
      <xdr:rowOff>157480</xdr:rowOff>
    </xdr:from>
    <xdr:to>
      <xdr:col>6</xdr:col>
      <xdr:colOff>231267</xdr:colOff>
      <xdr:row>24</xdr:row>
      <xdr:rowOff>162560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693A5603-A266-40DC-97B7-7DA4562DDC86}"/>
            </a:ext>
          </a:extLst>
        </xdr:cNvPr>
        <xdr:cNvCxnSpPr/>
      </xdr:nvCxnSpPr>
      <xdr:spPr>
        <a:xfrm>
          <a:off x="7035927" y="42951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20</xdr:row>
      <xdr:rowOff>162560</xdr:rowOff>
    </xdr:from>
    <xdr:to>
      <xdr:col>7</xdr:col>
      <xdr:colOff>127</xdr:colOff>
      <xdr:row>20</xdr:row>
      <xdr:rowOff>162560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CBC2B430-D06E-4719-A59A-99732BFC4451}"/>
            </a:ext>
          </a:extLst>
        </xdr:cNvPr>
        <xdr:cNvCxnSpPr/>
      </xdr:nvCxnSpPr>
      <xdr:spPr>
        <a:xfrm>
          <a:off x="7188327" y="396494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20</xdr:row>
      <xdr:rowOff>162560</xdr:rowOff>
    </xdr:from>
    <xdr:to>
      <xdr:col>6</xdr:col>
      <xdr:colOff>231267</xdr:colOff>
      <xdr:row>22</xdr:row>
      <xdr:rowOff>157480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8DC5175D-4E6A-4AB2-BDAE-0D91D3F2507F}"/>
            </a:ext>
          </a:extLst>
        </xdr:cNvPr>
        <xdr:cNvCxnSpPr/>
      </xdr:nvCxnSpPr>
      <xdr:spPr>
        <a:xfrm flipV="1">
          <a:off x="7035927" y="39649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22</xdr:row>
      <xdr:rowOff>162560</xdr:rowOff>
    </xdr:from>
    <xdr:to>
      <xdr:col>6</xdr:col>
      <xdr:colOff>127</xdr:colOff>
      <xdr:row>22</xdr:row>
      <xdr:rowOff>162560</xdr:rowOff>
    </xdr:to>
    <xdr:cxnSp macro="_xll.PtreeEvent_ObjectClick">
      <xdr:nvCxnSpPr>
        <xdr:cNvPr id="42" name="PTObj_DBranchHLine_1_3">
          <a:extLst>
            <a:ext uri="{FF2B5EF4-FFF2-40B4-BE49-F238E27FC236}">
              <a16:creationId xmlns:a16="http://schemas.microsoft.com/office/drawing/2014/main" id="{C4C7E1D6-B2DB-4CF7-8BBE-CA1BFC686703}"/>
            </a:ext>
          </a:extLst>
        </xdr:cNvPr>
        <xdr:cNvCxnSpPr/>
      </xdr:nvCxnSpPr>
      <xdr:spPr>
        <a:xfrm>
          <a:off x="5527167" y="4300220"/>
          <a:ext cx="14300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18</xdr:row>
      <xdr:rowOff>157480</xdr:rowOff>
    </xdr:from>
    <xdr:to>
      <xdr:col>5</xdr:col>
      <xdr:colOff>231267</xdr:colOff>
      <xdr:row>22</xdr:row>
      <xdr:rowOff>162560</xdr:rowOff>
    </xdr:to>
    <xdr:cxnSp macro="_xll.PtreeEvent_ObjectClick">
      <xdr:nvCxnSpPr>
        <xdr:cNvPr id="41" name="PTObj_DBranchDLine_1_3">
          <a:extLst>
            <a:ext uri="{FF2B5EF4-FFF2-40B4-BE49-F238E27FC236}">
              <a16:creationId xmlns:a16="http://schemas.microsoft.com/office/drawing/2014/main" id="{018EFEC9-9132-404F-A8CD-C091349F7D29}"/>
            </a:ext>
          </a:extLst>
        </xdr:cNvPr>
        <xdr:cNvCxnSpPr/>
      </xdr:nvCxnSpPr>
      <xdr:spPr>
        <a:xfrm>
          <a:off x="5374767" y="362458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16</xdr:row>
      <xdr:rowOff>162560</xdr:rowOff>
    </xdr:from>
    <xdr:to>
      <xdr:col>7</xdr:col>
      <xdr:colOff>127</xdr:colOff>
      <xdr:row>16</xdr:row>
      <xdr:rowOff>162560</xdr:rowOff>
    </xdr:to>
    <xdr:cxnSp macro="_xll.PtreeEvent_ObjectClick">
      <xdr:nvCxnSpPr>
        <xdr:cNvPr id="34" name="PTObj_DBranchHLine_1_7">
          <a:extLst>
            <a:ext uri="{FF2B5EF4-FFF2-40B4-BE49-F238E27FC236}">
              <a16:creationId xmlns:a16="http://schemas.microsoft.com/office/drawing/2014/main" id="{73FB7C83-51F2-41A3-BA68-C174DF191792}"/>
            </a:ext>
          </a:extLst>
        </xdr:cNvPr>
        <xdr:cNvCxnSpPr/>
      </xdr:nvCxnSpPr>
      <xdr:spPr>
        <a:xfrm>
          <a:off x="7180707" y="329438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12</xdr:row>
      <xdr:rowOff>157480</xdr:rowOff>
    </xdr:from>
    <xdr:to>
      <xdr:col>6</xdr:col>
      <xdr:colOff>231267</xdr:colOff>
      <xdr:row>16</xdr:row>
      <xdr:rowOff>162560</xdr:rowOff>
    </xdr:to>
    <xdr:cxnSp macro="_xll.PtreeEvent_ObjectClick">
      <xdr:nvCxnSpPr>
        <xdr:cNvPr id="33" name="PTObj_DBranchDLine_1_7">
          <a:extLst>
            <a:ext uri="{FF2B5EF4-FFF2-40B4-BE49-F238E27FC236}">
              <a16:creationId xmlns:a16="http://schemas.microsoft.com/office/drawing/2014/main" id="{DC159EE2-56B8-4523-A622-51C4C9396DD0}"/>
            </a:ext>
          </a:extLst>
        </xdr:cNvPr>
        <xdr:cNvCxnSpPr/>
      </xdr:nvCxnSpPr>
      <xdr:spPr>
        <a:xfrm>
          <a:off x="7028307" y="261874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14</xdr:row>
      <xdr:rowOff>162560</xdr:rowOff>
    </xdr:from>
    <xdr:to>
      <xdr:col>7</xdr:col>
      <xdr:colOff>127</xdr:colOff>
      <xdr:row>14</xdr:row>
      <xdr:rowOff>162560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4A18C77E-E1D3-4DB4-98A0-449E6A582031}"/>
            </a:ext>
          </a:extLst>
        </xdr:cNvPr>
        <xdr:cNvCxnSpPr/>
      </xdr:nvCxnSpPr>
      <xdr:spPr>
        <a:xfrm>
          <a:off x="7180707" y="295910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12</xdr:row>
      <xdr:rowOff>157480</xdr:rowOff>
    </xdr:from>
    <xdr:to>
      <xdr:col>6</xdr:col>
      <xdr:colOff>231267</xdr:colOff>
      <xdr:row>14</xdr:row>
      <xdr:rowOff>162560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62316833-5D23-4A1E-BA2A-BCD16BD029F8}"/>
            </a:ext>
          </a:extLst>
        </xdr:cNvPr>
        <xdr:cNvCxnSpPr/>
      </xdr:nvCxnSpPr>
      <xdr:spPr>
        <a:xfrm>
          <a:off x="7028307" y="26187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10</xdr:row>
      <xdr:rowOff>162560</xdr:rowOff>
    </xdr:from>
    <xdr:to>
      <xdr:col>7</xdr:col>
      <xdr:colOff>127</xdr:colOff>
      <xdr:row>10</xdr:row>
      <xdr:rowOff>162560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26DF1699-D3AA-46FF-A7A7-C6949619D690}"/>
            </a:ext>
          </a:extLst>
        </xdr:cNvPr>
        <xdr:cNvCxnSpPr/>
      </xdr:nvCxnSpPr>
      <xdr:spPr>
        <a:xfrm>
          <a:off x="7180707" y="228854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10</xdr:row>
      <xdr:rowOff>162560</xdr:rowOff>
    </xdr:from>
    <xdr:to>
      <xdr:col>6</xdr:col>
      <xdr:colOff>231267</xdr:colOff>
      <xdr:row>12</xdr:row>
      <xdr:rowOff>157480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BE7FF519-EAEF-4759-9CAB-8939449FBAC4}"/>
            </a:ext>
          </a:extLst>
        </xdr:cNvPr>
        <xdr:cNvCxnSpPr/>
      </xdr:nvCxnSpPr>
      <xdr:spPr>
        <a:xfrm flipV="1">
          <a:off x="7028307" y="22885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12</xdr:row>
      <xdr:rowOff>162560</xdr:rowOff>
    </xdr:from>
    <xdr:to>
      <xdr:col>6</xdr:col>
      <xdr:colOff>127</xdr:colOff>
      <xdr:row>12</xdr:row>
      <xdr:rowOff>162560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81706A99-F0D7-476B-BF5D-09CA078D485E}"/>
            </a:ext>
          </a:extLst>
        </xdr:cNvPr>
        <xdr:cNvCxnSpPr/>
      </xdr:nvCxnSpPr>
      <xdr:spPr>
        <a:xfrm>
          <a:off x="5527167" y="228854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12</xdr:row>
      <xdr:rowOff>162560</xdr:rowOff>
    </xdr:from>
    <xdr:to>
      <xdr:col>5</xdr:col>
      <xdr:colOff>231267</xdr:colOff>
      <xdr:row>18</xdr:row>
      <xdr:rowOff>157480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7BF28D6F-662D-4639-9AF4-5235AD90375A}"/>
            </a:ext>
          </a:extLst>
        </xdr:cNvPr>
        <xdr:cNvCxnSpPr/>
      </xdr:nvCxnSpPr>
      <xdr:spPr>
        <a:xfrm flipV="1">
          <a:off x="5374767" y="22885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18</xdr:row>
      <xdr:rowOff>162560</xdr:rowOff>
    </xdr:from>
    <xdr:to>
      <xdr:col>5</xdr:col>
      <xdr:colOff>127</xdr:colOff>
      <xdr:row>18</xdr:row>
      <xdr:rowOff>162560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488A11B8-D02E-4E37-83ED-FEDC765CBA16}"/>
            </a:ext>
          </a:extLst>
        </xdr:cNvPr>
        <xdr:cNvCxnSpPr/>
      </xdr:nvCxnSpPr>
      <xdr:spPr>
        <a:xfrm>
          <a:off x="3835400" y="2288540"/>
          <a:ext cx="1437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127</xdr:colOff>
      <xdr:row>18</xdr:row>
      <xdr:rowOff>78740</xdr:rowOff>
    </xdr:from>
    <xdr:to>
      <xdr:col>5</xdr:col>
      <xdr:colOff>167767</xdr:colOff>
      <xdr:row>19</xdr:row>
      <xdr:rowOff>78740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B431ABA6-6435-478C-B7E5-8FF081605AEF}"/>
            </a:ext>
          </a:extLst>
        </xdr:cNvPr>
        <xdr:cNvSpPr/>
      </xdr:nvSpPr>
      <xdr:spPr>
        <a:xfrm>
          <a:off x="5273167" y="22047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215900</xdr:colOff>
      <xdr:row>18</xdr:row>
      <xdr:rowOff>72246</xdr:rowOff>
    </xdr:from>
    <xdr:ext cx="988091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91BD9DCC-7553-491B-A6C1-85B117C87F28}"/>
            </a:ext>
          </a:extLst>
        </xdr:cNvPr>
        <xdr:cNvSpPr txBox="1"/>
      </xdr:nvSpPr>
      <xdr:spPr>
        <a:xfrm>
          <a:off x="3873500" y="2198226"/>
          <a:ext cx="98809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Disco Decision Making</a:t>
          </a:r>
        </a:p>
      </xdr:txBody>
    </xdr:sp>
    <xdr:clientData/>
  </xdr:oneCellAnchor>
  <xdr:twoCellAnchor editAs="oneCell">
    <xdr:from>
      <xdr:col>6</xdr:col>
      <xdr:colOff>127</xdr:colOff>
      <xdr:row>12</xdr:row>
      <xdr:rowOff>78740</xdr:rowOff>
    </xdr:from>
    <xdr:to>
      <xdr:col>6</xdr:col>
      <xdr:colOff>167767</xdr:colOff>
      <xdr:row>13</xdr:row>
      <xdr:rowOff>78740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100BA8D1-CCA6-46E9-9913-43C935A10469}"/>
            </a:ext>
          </a:extLst>
        </xdr:cNvPr>
        <xdr:cNvSpPr/>
      </xdr:nvSpPr>
      <xdr:spPr>
        <a:xfrm>
          <a:off x="6949567" y="220472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12</xdr:row>
      <xdr:rowOff>72246</xdr:rowOff>
    </xdr:from>
    <xdr:ext cx="712246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E589A105-E79D-4E09-9B78-21DF3DEBCB31}"/>
            </a:ext>
          </a:extLst>
        </xdr:cNvPr>
        <xdr:cNvSpPr txBox="1"/>
      </xdr:nvSpPr>
      <xdr:spPr>
        <a:xfrm>
          <a:off x="5565267" y="2198226"/>
          <a:ext cx="7122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Expand Division</a:t>
          </a:r>
        </a:p>
      </xdr:txBody>
    </xdr:sp>
    <xdr:clientData/>
  </xdr:oneCellAnchor>
  <xdr:twoCellAnchor editAs="oneCell">
    <xdr:from>
      <xdr:col>7</xdr:col>
      <xdr:colOff>127</xdr:colOff>
      <xdr:row>10</xdr:row>
      <xdr:rowOff>78740</xdr:rowOff>
    </xdr:from>
    <xdr:to>
      <xdr:col>7</xdr:col>
      <xdr:colOff>167767</xdr:colOff>
      <xdr:row>11</xdr:row>
      <xdr:rowOff>78740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0B2BD1F6-BEC6-4176-9457-4E876F38EC52}"/>
            </a:ext>
          </a:extLst>
        </xdr:cNvPr>
        <xdr:cNvSpPr/>
      </xdr:nvSpPr>
      <xdr:spPr>
        <a:xfrm rot="-5400000">
          <a:off x="8100187" y="22047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10</xdr:row>
      <xdr:rowOff>72246</xdr:rowOff>
    </xdr:from>
    <xdr:ext cx="602281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9CC082A1-5DF6-4B66-8738-F5B501814EA0}"/>
            </a:ext>
          </a:extLst>
        </xdr:cNvPr>
        <xdr:cNvSpPr txBox="1"/>
      </xdr:nvSpPr>
      <xdr:spPr>
        <a:xfrm>
          <a:off x="7218807" y="2198226"/>
          <a:ext cx="6022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7</xdr:col>
      <xdr:colOff>127</xdr:colOff>
      <xdr:row>14</xdr:row>
      <xdr:rowOff>78740</xdr:rowOff>
    </xdr:from>
    <xdr:to>
      <xdr:col>7</xdr:col>
      <xdr:colOff>167767</xdr:colOff>
      <xdr:row>15</xdr:row>
      <xdr:rowOff>78740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FB3ACCD5-CE79-490D-8189-7E61974F1E31}"/>
            </a:ext>
          </a:extLst>
        </xdr:cNvPr>
        <xdr:cNvSpPr/>
      </xdr:nvSpPr>
      <xdr:spPr>
        <a:xfrm rot="-5400000">
          <a:off x="8305927" y="28752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14</xdr:row>
      <xdr:rowOff>72247</xdr:rowOff>
    </xdr:from>
    <xdr:ext cx="848758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391A583C-03C5-4132-A131-4D64C661F1C2}"/>
            </a:ext>
          </a:extLst>
        </xdr:cNvPr>
        <xdr:cNvSpPr txBox="1"/>
      </xdr:nvSpPr>
      <xdr:spPr>
        <a:xfrm>
          <a:off x="7218807" y="2868787"/>
          <a:ext cx="8487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7</xdr:col>
      <xdr:colOff>127</xdr:colOff>
      <xdr:row>16</xdr:row>
      <xdr:rowOff>78740</xdr:rowOff>
    </xdr:from>
    <xdr:to>
      <xdr:col>7</xdr:col>
      <xdr:colOff>167767</xdr:colOff>
      <xdr:row>17</xdr:row>
      <xdr:rowOff>78740</xdr:rowOff>
    </xdr:to>
    <xdr:sp macro="_xll.PtreeEvent_ObjectClick" textlink="">
      <xdr:nvSpPr>
        <xdr:cNvPr id="32" name="PTObj_DNode_1_7">
          <a:extLst>
            <a:ext uri="{FF2B5EF4-FFF2-40B4-BE49-F238E27FC236}">
              <a16:creationId xmlns:a16="http://schemas.microsoft.com/office/drawing/2014/main" id="{67CD6934-9110-43DC-B3E5-1AFEADCF80A6}"/>
            </a:ext>
          </a:extLst>
        </xdr:cNvPr>
        <xdr:cNvSpPr/>
      </xdr:nvSpPr>
      <xdr:spPr>
        <a:xfrm rot="-5400000">
          <a:off x="8450707" y="321056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16</xdr:row>
      <xdr:rowOff>72246</xdr:rowOff>
    </xdr:from>
    <xdr:ext cx="621324" cy="180627"/>
    <xdr:sp macro="_xll.PtreeEvent_ObjectClick" textlink="">
      <xdr:nvSpPr>
        <xdr:cNvPr id="35" name="PTObj_DBranchName_1_7">
          <a:extLst>
            <a:ext uri="{FF2B5EF4-FFF2-40B4-BE49-F238E27FC236}">
              <a16:creationId xmlns:a16="http://schemas.microsoft.com/office/drawing/2014/main" id="{EDC08D5A-60CD-49B1-B41D-56334517D6BD}"/>
            </a:ext>
          </a:extLst>
        </xdr:cNvPr>
        <xdr:cNvSpPr txBox="1"/>
      </xdr:nvSpPr>
      <xdr:spPr>
        <a:xfrm>
          <a:off x="7218807" y="3204066"/>
          <a:ext cx="621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22</xdr:row>
      <xdr:rowOff>78740</xdr:rowOff>
    </xdr:from>
    <xdr:to>
      <xdr:col>6</xdr:col>
      <xdr:colOff>167767</xdr:colOff>
      <xdr:row>23</xdr:row>
      <xdr:rowOff>78740</xdr:rowOff>
    </xdr:to>
    <xdr:sp macro="_xll.PtreeEvent_ObjectClick" textlink="">
      <xdr:nvSpPr>
        <xdr:cNvPr id="40" name="PTObj_DNode_1_3">
          <a:extLst>
            <a:ext uri="{FF2B5EF4-FFF2-40B4-BE49-F238E27FC236}">
              <a16:creationId xmlns:a16="http://schemas.microsoft.com/office/drawing/2014/main" id="{99C6DB5E-9DAA-4D8D-8A7E-84AC20E9C96B}"/>
            </a:ext>
          </a:extLst>
        </xdr:cNvPr>
        <xdr:cNvSpPr/>
      </xdr:nvSpPr>
      <xdr:spPr>
        <a:xfrm>
          <a:off x="6957187" y="421640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22</xdr:row>
      <xdr:rowOff>72247</xdr:rowOff>
    </xdr:from>
    <xdr:ext cx="853118" cy="180627"/>
    <xdr:sp macro="_xll.PtreeEvent_ObjectClick" textlink="">
      <xdr:nvSpPr>
        <xdr:cNvPr id="43" name="PTObj_DBranchName_1_3">
          <a:extLst>
            <a:ext uri="{FF2B5EF4-FFF2-40B4-BE49-F238E27FC236}">
              <a16:creationId xmlns:a16="http://schemas.microsoft.com/office/drawing/2014/main" id="{CC5D8EAD-93EE-4395-B8E8-44CB01733762}"/>
            </a:ext>
          </a:extLst>
        </xdr:cNvPr>
        <xdr:cNvSpPr txBox="1"/>
      </xdr:nvSpPr>
      <xdr:spPr>
        <a:xfrm>
          <a:off x="5565267" y="4209907"/>
          <a:ext cx="85311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Purchase Company</a:t>
          </a:r>
        </a:p>
      </xdr:txBody>
    </xdr:sp>
    <xdr:clientData/>
  </xdr:oneCellAnchor>
  <xdr:twoCellAnchor editAs="oneCell">
    <xdr:from>
      <xdr:col>7</xdr:col>
      <xdr:colOff>127</xdr:colOff>
      <xdr:row>20</xdr:row>
      <xdr:rowOff>78740</xdr:rowOff>
    </xdr:from>
    <xdr:to>
      <xdr:col>7</xdr:col>
      <xdr:colOff>167767</xdr:colOff>
      <xdr:row>21</xdr:row>
      <xdr:rowOff>78740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D2853A6D-7E8A-47B8-BE43-817B7C8986A9}"/>
            </a:ext>
          </a:extLst>
        </xdr:cNvPr>
        <xdr:cNvSpPr/>
      </xdr:nvSpPr>
      <xdr:spPr>
        <a:xfrm rot="-5400000">
          <a:off x="8610727" y="38811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20</xdr:row>
      <xdr:rowOff>72247</xdr:rowOff>
    </xdr:from>
    <xdr:ext cx="602280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06774CA2-AE35-4B2A-9898-1A9BCC80BB37}"/>
            </a:ext>
          </a:extLst>
        </xdr:cNvPr>
        <xdr:cNvSpPr txBox="1"/>
      </xdr:nvSpPr>
      <xdr:spPr>
        <a:xfrm>
          <a:off x="7226427" y="3874627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78740</xdr:rowOff>
    </xdr:from>
    <xdr:to>
      <xdr:col>7</xdr:col>
      <xdr:colOff>167767</xdr:colOff>
      <xdr:row>25</xdr:row>
      <xdr:rowOff>78740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F168762A-3BF9-416C-8AB6-38B494A948B9}"/>
            </a:ext>
          </a:extLst>
        </xdr:cNvPr>
        <xdr:cNvSpPr/>
      </xdr:nvSpPr>
      <xdr:spPr>
        <a:xfrm rot="-5400000">
          <a:off x="8610727" y="45516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24</xdr:row>
      <xdr:rowOff>72247</xdr:rowOff>
    </xdr:from>
    <xdr:ext cx="848757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6A64BB4D-9702-4A77-ABA2-7785786F213B}"/>
            </a:ext>
          </a:extLst>
        </xdr:cNvPr>
        <xdr:cNvSpPr txBox="1"/>
      </xdr:nvSpPr>
      <xdr:spPr>
        <a:xfrm>
          <a:off x="7226427" y="4545187"/>
          <a:ext cx="8487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7</xdr:col>
      <xdr:colOff>127</xdr:colOff>
      <xdr:row>26</xdr:row>
      <xdr:rowOff>78740</xdr:rowOff>
    </xdr:from>
    <xdr:to>
      <xdr:col>7</xdr:col>
      <xdr:colOff>167767</xdr:colOff>
      <xdr:row>27</xdr:row>
      <xdr:rowOff>78740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354A9D7C-6C00-43DA-9A69-17EEA5BAA860}"/>
            </a:ext>
          </a:extLst>
        </xdr:cNvPr>
        <xdr:cNvSpPr/>
      </xdr:nvSpPr>
      <xdr:spPr>
        <a:xfrm rot="-5400000">
          <a:off x="8610727" y="488696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26</xdr:row>
      <xdr:rowOff>72246</xdr:rowOff>
    </xdr:from>
    <xdr:ext cx="621324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F76D7CAA-B7DE-41CF-84C2-618B61E3AF20}"/>
            </a:ext>
          </a:extLst>
        </xdr:cNvPr>
        <xdr:cNvSpPr txBox="1"/>
      </xdr:nvSpPr>
      <xdr:spPr>
        <a:xfrm>
          <a:off x="7226427" y="4880466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28</xdr:row>
      <xdr:rowOff>78740</xdr:rowOff>
    </xdr:from>
    <xdr:to>
      <xdr:col>6</xdr:col>
      <xdr:colOff>167767</xdr:colOff>
      <xdr:row>29</xdr:row>
      <xdr:rowOff>78740</xdr:rowOff>
    </xdr:to>
    <xdr:sp macro="_xll.PtreeEvent_ObjectClick" textlink="">
      <xdr:nvSpPr>
        <xdr:cNvPr id="76" name="PTObj_DNode_1_4">
          <a:extLst>
            <a:ext uri="{FF2B5EF4-FFF2-40B4-BE49-F238E27FC236}">
              <a16:creationId xmlns:a16="http://schemas.microsoft.com/office/drawing/2014/main" id="{9ECE4BAC-E778-4B9B-9C6A-B9864A9184CE}"/>
            </a:ext>
          </a:extLst>
        </xdr:cNvPr>
        <xdr:cNvSpPr/>
      </xdr:nvSpPr>
      <xdr:spPr>
        <a:xfrm rot="-5400000">
          <a:off x="6957187" y="52222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28</xdr:row>
      <xdr:rowOff>72246</xdr:rowOff>
    </xdr:from>
    <xdr:ext cx="530209" cy="180627"/>
    <xdr:sp macro="_xll.PtreeEvent_ObjectClick" textlink="">
      <xdr:nvSpPr>
        <xdr:cNvPr id="79" name="PTObj_DBranchName_1_4">
          <a:extLst>
            <a:ext uri="{FF2B5EF4-FFF2-40B4-BE49-F238E27FC236}">
              <a16:creationId xmlns:a16="http://schemas.microsoft.com/office/drawing/2014/main" id="{E55320CB-F569-4BCF-A766-AC693BC10D2E}"/>
            </a:ext>
          </a:extLst>
        </xdr:cNvPr>
        <xdr:cNvSpPr txBox="1"/>
      </xdr:nvSpPr>
      <xdr:spPr>
        <a:xfrm>
          <a:off x="5565267" y="5215746"/>
          <a:ext cx="5302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 Nothing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20</xdr:row>
      <xdr:rowOff>185420</xdr:rowOff>
    </xdr:from>
    <xdr:to>
      <xdr:col>5</xdr:col>
      <xdr:colOff>127</xdr:colOff>
      <xdr:row>20</xdr:row>
      <xdr:rowOff>185420</xdr:rowOff>
    </xdr:to>
    <xdr:cxnSp macro="_xll.PtreeEvent_ObjectClick">
      <xdr:nvCxnSpPr>
        <xdr:cNvPr id="2" name="PTObj_DBranchHLine_2_10">
          <a:extLst>
            <a:ext uri="{FF2B5EF4-FFF2-40B4-BE49-F238E27FC236}">
              <a16:creationId xmlns:a16="http://schemas.microsoft.com/office/drawing/2014/main" id="{AE4350DC-2C60-4ED0-ABF7-F0AD03EE8F95}"/>
            </a:ext>
          </a:extLst>
        </xdr:cNvPr>
        <xdr:cNvCxnSpPr/>
      </xdr:nvCxnSpPr>
      <xdr:spPr>
        <a:xfrm>
          <a:off x="6567297" y="3888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</xdr:row>
      <xdr:rowOff>180340</xdr:rowOff>
    </xdr:from>
    <xdr:to>
      <xdr:col>4</xdr:col>
      <xdr:colOff>242697</xdr:colOff>
      <xdr:row>20</xdr:row>
      <xdr:rowOff>185420</xdr:rowOff>
    </xdr:to>
    <xdr:cxnSp macro="_xll.PtreeEvent_ObjectClick">
      <xdr:nvCxnSpPr>
        <xdr:cNvPr id="3" name="PTObj_DBranchDLine_2_10">
          <a:extLst>
            <a:ext uri="{FF2B5EF4-FFF2-40B4-BE49-F238E27FC236}">
              <a16:creationId xmlns:a16="http://schemas.microsoft.com/office/drawing/2014/main" id="{9DF71187-5BAD-4442-B0B8-4AFCBC00F10E}"/>
            </a:ext>
          </a:extLst>
        </xdr:cNvPr>
        <xdr:cNvCxnSpPr/>
      </xdr:nvCxnSpPr>
      <xdr:spPr>
        <a:xfrm>
          <a:off x="6414897" y="312166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18</xdr:row>
      <xdr:rowOff>185420</xdr:rowOff>
    </xdr:from>
    <xdr:to>
      <xdr:col>5</xdr:col>
      <xdr:colOff>127</xdr:colOff>
      <xdr:row>18</xdr:row>
      <xdr:rowOff>185420</xdr:rowOff>
    </xdr:to>
    <xdr:cxnSp macro="_xll.PtreeEvent_ObjectClick">
      <xdr:nvCxnSpPr>
        <xdr:cNvPr id="4" name="PTObj_DBranchHLine_2_9">
          <a:extLst>
            <a:ext uri="{FF2B5EF4-FFF2-40B4-BE49-F238E27FC236}">
              <a16:creationId xmlns:a16="http://schemas.microsoft.com/office/drawing/2014/main" id="{846CEC31-C417-42D0-924F-4DF9174C0087}"/>
            </a:ext>
          </a:extLst>
        </xdr:cNvPr>
        <xdr:cNvCxnSpPr/>
      </xdr:nvCxnSpPr>
      <xdr:spPr>
        <a:xfrm>
          <a:off x="6567297" y="3507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</xdr:row>
      <xdr:rowOff>180340</xdr:rowOff>
    </xdr:from>
    <xdr:to>
      <xdr:col>4</xdr:col>
      <xdr:colOff>242697</xdr:colOff>
      <xdr:row>18</xdr:row>
      <xdr:rowOff>185420</xdr:rowOff>
    </xdr:to>
    <xdr:cxnSp macro="_xll.PtreeEvent_ObjectClick">
      <xdr:nvCxnSpPr>
        <xdr:cNvPr id="5" name="PTObj_DBranchDLine_2_9">
          <a:extLst>
            <a:ext uri="{FF2B5EF4-FFF2-40B4-BE49-F238E27FC236}">
              <a16:creationId xmlns:a16="http://schemas.microsoft.com/office/drawing/2014/main" id="{B5B85D9C-EED8-42BA-9961-D9B4E5DE0577}"/>
            </a:ext>
          </a:extLst>
        </xdr:cNvPr>
        <xdr:cNvCxnSpPr/>
      </xdr:nvCxnSpPr>
      <xdr:spPr>
        <a:xfrm>
          <a:off x="6414897" y="3121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14</xdr:row>
      <xdr:rowOff>185420</xdr:rowOff>
    </xdr:from>
    <xdr:to>
      <xdr:col>5</xdr:col>
      <xdr:colOff>127</xdr:colOff>
      <xdr:row>14</xdr:row>
      <xdr:rowOff>185420</xdr:rowOff>
    </xdr:to>
    <xdr:cxnSp macro="_xll.PtreeEvent_ObjectClick">
      <xdr:nvCxnSpPr>
        <xdr:cNvPr id="6" name="PTObj_DBranchHLine_2_8">
          <a:extLst>
            <a:ext uri="{FF2B5EF4-FFF2-40B4-BE49-F238E27FC236}">
              <a16:creationId xmlns:a16="http://schemas.microsoft.com/office/drawing/2014/main" id="{FA3305A2-E952-48F7-93D7-50F454BB4771}"/>
            </a:ext>
          </a:extLst>
        </xdr:cNvPr>
        <xdr:cNvCxnSpPr/>
      </xdr:nvCxnSpPr>
      <xdr:spPr>
        <a:xfrm>
          <a:off x="6567297" y="2745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14</xdr:row>
      <xdr:rowOff>185420</xdr:rowOff>
    </xdr:from>
    <xdr:to>
      <xdr:col>4</xdr:col>
      <xdr:colOff>242697</xdr:colOff>
      <xdr:row>16</xdr:row>
      <xdr:rowOff>180340</xdr:rowOff>
    </xdr:to>
    <xdr:cxnSp macro="_xll.PtreeEvent_ObjectClick">
      <xdr:nvCxnSpPr>
        <xdr:cNvPr id="7" name="PTObj_DBranchDLine_2_8">
          <a:extLst>
            <a:ext uri="{FF2B5EF4-FFF2-40B4-BE49-F238E27FC236}">
              <a16:creationId xmlns:a16="http://schemas.microsoft.com/office/drawing/2014/main" id="{B1E6ADF3-7074-4E7F-B793-910B2BCE200F}"/>
            </a:ext>
          </a:extLst>
        </xdr:cNvPr>
        <xdr:cNvCxnSpPr/>
      </xdr:nvCxnSpPr>
      <xdr:spPr>
        <a:xfrm flipV="1">
          <a:off x="6414897" y="274574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</xdr:row>
      <xdr:rowOff>185420</xdr:rowOff>
    </xdr:from>
    <xdr:to>
      <xdr:col>4</xdr:col>
      <xdr:colOff>127</xdr:colOff>
      <xdr:row>16</xdr:row>
      <xdr:rowOff>185420</xdr:rowOff>
    </xdr:to>
    <xdr:cxnSp macro="_xll.PtreeEvent_ObjectClick">
      <xdr:nvCxnSpPr>
        <xdr:cNvPr id="8" name="PTObj_DBranchHLine_2_6">
          <a:extLst>
            <a:ext uri="{FF2B5EF4-FFF2-40B4-BE49-F238E27FC236}">
              <a16:creationId xmlns:a16="http://schemas.microsoft.com/office/drawing/2014/main" id="{C8F91A67-8324-4B82-9CF5-071D23D59E68}"/>
            </a:ext>
          </a:extLst>
        </xdr:cNvPr>
        <xdr:cNvCxnSpPr/>
      </xdr:nvCxnSpPr>
      <xdr:spPr>
        <a:xfrm>
          <a:off x="4989957" y="3126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16</xdr:row>
      <xdr:rowOff>185420</xdr:rowOff>
    </xdr:from>
    <xdr:to>
      <xdr:col>3</xdr:col>
      <xdr:colOff>242697</xdr:colOff>
      <xdr:row>22</xdr:row>
      <xdr:rowOff>180340</xdr:rowOff>
    </xdr:to>
    <xdr:cxnSp macro="_xll.PtreeEvent_ObjectClick">
      <xdr:nvCxnSpPr>
        <xdr:cNvPr id="9" name="PTObj_DBranchDLine_2_6">
          <a:extLst>
            <a:ext uri="{FF2B5EF4-FFF2-40B4-BE49-F238E27FC236}">
              <a16:creationId xmlns:a16="http://schemas.microsoft.com/office/drawing/2014/main" id="{A1CE24CB-9925-4528-9E2F-CD17FAE162C0}"/>
            </a:ext>
          </a:extLst>
        </xdr:cNvPr>
        <xdr:cNvCxnSpPr/>
      </xdr:nvCxnSpPr>
      <xdr:spPr>
        <a:xfrm flipV="1">
          <a:off x="4837557" y="312674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10" name="PTObj_DBranchHLine_2_7">
          <a:extLst>
            <a:ext uri="{FF2B5EF4-FFF2-40B4-BE49-F238E27FC236}">
              <a16:creationId xmlns:a16="http://schemas.microsoft.com/office/drawing/2014/main" id="{CFEF7A2D-E302-4676-9702-9075DC09C610}"/>
            </a:ext>
          </a:extLst>
        </xdr:cNvPr>
        <xdr:cNvCxnSpPr/>
      </xdr:nvCxnSpPr>
      <xdr:spPr>
        <a:xfrm>
          <a:off x="4989957" y="4650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24</xdr:row>
      <xdr:rowOff>185420</xdr:rowOff>
    </xdr:to>
    <xdr:cxnSp macro="_xll.PtreeEvent_ObjectClick">
      <xdr:nvCxnSpPr>
        <xdr:cNvPr id="11" name="PTObj_DBranchDLine_2_7">
          <a:extLst>
            <a:ext uri="{FF2B5EF4-FFF2-40B4-BE49-F238E27FC236}">
              <a16:creationId xmlns:a16="http://schemas.microsoft.com/office/drawing/2014/main" id="{79395630-A796-4B48-B903-D4E0B14703AB}"/>
            </a:ext>
          </a:extLst>
        </xdr:cNvPr>
        <xdr:cNvCxnSpPr/>
      </xdr:nvCxnSpPr>
      <xdr:spPr>
        <a:xfrm>
          <a:off x="4837557" y="4264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22</xdr:row>
      <xdr:rowOff>185420</xdr:rowOff>
    </xdr:from>
    <xdr:to>
      <xdr:col>3</xdr:col>
      <xdr:colOff>127</xdr:colOff>
      <xdr:row>22</xdr:row>
      <xdr:rowOff>185420</xdr:rowOff>
    </xdr:to>
    <xdr:cxnSp macro="_xll.PtreeEvent_ObjectClick">
      <xdr:nvCxnSpPr>
        <xdr:cNvPr id="12" name="PTObj_DBranchHLine_2_4">
          <a:extLst>
            <a:ext uri="{FF2B5EF4-FFF2-40B4-BE49-F238E27FC236}">
              <a16:creationId xmlns:a16="http://schemas.microsoft.com/office/drawing/2014/main" id="{E0A77B63-1F65-40A8-8B38-8AE6E700805E}"/>
            </a:ext>
          </a:extLst>
        </xdr:cNvPr>
        <xdr:cNvCxnSpPr/>
      </xdr:nvCxnSpPr>
      <xdr:spPr>
        <a:xfrm>
          <a:off x="3412617" y="4269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185420</xdr:rowOff>
    </xdr:from>
    <xdr:to>
      <xdr:col>2</xdr:col>
      <xdr:colOff>242697</xdr:colOff>
      <xdr:row>26</xdr:row>
      <xdr:rowOff>180340</xdr:rowOff>
    </xdr:to>
    <xdr:cxnSp macro="_xll.PtreeEvent_ObjectClick">
      <xdr:nvCxnSpPr>
        <xdr:cNvPr id="13" name="PTObj_DBranchDLine_2_4">
          <a:extLst>
            <a:ext uri="{FF2B5EF4-FFF2-40B4-BE49-F238E27FC236}">
              <a16:creationId xmlns:a16="http://schemas.microsoft.com/office/drawing/2014/main" id="{9B994CA7-BC5F-4538-AB9B-9DAD44697978}"/>
            </a:ext>
          </a:extLst>
        </xdr:cNvPr>
        <xdr:cNvCxnSpPr/>
      </xdr:nvCxnSpPr>
      <xdr:spPr>
        <a:xfrm flipV="1">
          <a:off x="3260217" y="4269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28</xdr:row>
      <xdr:rowOff>185420</xdr:rowOff>
    </xdr:from>
    <xdr:to>
      <xdr:col>3</xdr:col>
      <xdr:colOff>127</xdr:colOff>
      <xdr:row>28</xdr:row>
      <xdr:rowOff>185420</xdr:rowOff>
    </xdr:to>
    <xdr:cxnSp macro="_xll.PtreeEvent_ObjectClick">
      <xdr:nvCxnSpPr>
        <xdr:cNvPr id="14" name="PTObj_DBranchHLine_2_5">
          <a:extLst>
            <a:ext uri="{FF2B5EF4-FFF2-40B4-BE49-F238E27FC236}">
              <a16:creationId xmlns:a16="http://schemas.microsoft.com/office/drawing/2014/main" id="{8EF95EA7-3296-41F8-AC18-F5CAEA616174}"/>
            </a:ext>
          </a:extLst>
        </xdr:cNvPr>
        <xdr:cNvCxnSpPr/>
      </xdr:nvCxnSpPr>
      <xdr:spPr>
        <a:xfrm>
          <a:off x="3412617" y="5412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26</xdr:row>
      <xdr:rowOff>180340</xdr:rowOff>
    </xdr:from>
    <xdr:to>
      <xdr:col>2</xdr:col>
      <xdr:colOff>242697</xdr:colOff>
      <xdr:row>28</xdr:row>
      <xdr:rowOff>185420</xdr:rowOff>
    </xdr:to>
    <xdr:cxnSp macro="_xll.PtreeEvent_ObjectClick">
      <xdr:nvCxnSpPr>
        <xdr:cNvPr id="15" name="PTObj_DBranchDLine_2_5">
          <a:extLst>
            <a:ext uri="{FF2B5EF4-FFF2-40B4-BE49-F238E27FC236}">
              <a16:creationId xmlns:a16="http://schemas.microsoft.com/office/drawing/2014/main" id="{5A307E34-FDEC-4452-847F-378AA2E48A7D}"/>
            </a:ext>
          </a:extLst>
        </xdr:cNvPr>
        <xdr:cNvCxnSpPr/>
      </xdr:nvCxnSpPr>
      <xdr:spPr>
        <a:xfrm>
          <a:off x="3260217" y="5026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26</xdr:row>
      <xdr:rowOff>185420</xdr:rowOff>
    </xdr:from>
    <xdr:to>
      <xdr:col>2</xdr:col>
      <xdr:colOff>127</xdr:colOff>
      <xdr:row>26</xdr:row>
      <xdr:rowOff>185420</xdr:rowOff>
    </xdr:to>
    <xdr:cxnSp macro="_xll.PtreeEvent_ObjectClick">
      <xdr:nvCxnSpPr>
        <xdr:cNvPr id="16" name="PTObj_DBranchHLine_2_2">
          <a:extLst>
            <a:ext uri="{FF2B5EF4-FFF2-40B4-BE49-F238E27FC236}">
              <a16:creationId xmlns:a16="http://schemas.microsoft.com/office/drawing/2014/main" id="{5031DD62-8EC3-4A80-B1C6-E4FB2089D623}"/>
            </a:ext>
          </a:extLst>
        </xdr:cNvPr>
        <xdr:cNvCxnSpPr/>
      </xdr:nvCxnSpPr>
      <xdr:spPr>
        <a:xfrm>
          <a:off x="1949577" y="5031740"/>
          <a:ext cx="12204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26</xdr:row>
      <xdr:rowOff>185420</xdr:rowOff>
    </xdr:from>
    <xdr:to>
      <xdr:col>1</xdr:col>
      <xdr:colOff>242697</xdr:colOff>
      <xdr:row>30</xdr:row>
      <xdr:rowOff>180340</xdr:rowOff>
    </xdr:to>
    <xdr:cxnSp macro="_xll.PtreeEvent_ObjectClick">
      <xdr:nvCxnSpPr>
        <xdr:cNvPr id="17" name="PTObj_DBranchDLine_2_2">
          <a:extLst>
            <a:ext uri="{FF2B5EF4-FFF2-40B4-BE49-F238E27FC236}">
              <a16:creationId xmlns:a16="http://schemas.microsoft.com/office/drawing/2014/main" id="{5CCC3E63-045A-46D3-B3FA-5D75603A3030}"/>
            </a:ext>
          </a:extLst>
        </xdr:cNvPr>
        <xdr:cNvCxnSpPr/>
      </xdr:nvCxnSpPr>
      <xdr:spPr>
        <a:xfrm flipV="1">
          <a:off x="1797177" y="5031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32</xdr:row>
      <xdr:rowOff>185420</xdr:rowOff>
    </xdr:from>
    <xdr:to>
      <xdr:col>2</xdr:col>
      <xdr:colOff>127</xdr:colOff>
      <xdr:row>32</xdr:row>
      <xdr:rowOff>185420</xdr:rowOff>
    </xdr:to>
    <xdr:cxnSp macro="_xll.PtreeEvent_ObjectClick">
      <xdr:nvCxnSpPr>
        <xdr:cNvPr id="18" name="PTObj_DBranchHLine_2_3">
          <a:extLst>
            <a:ext uri="{FF2B5EF4-FFF2-40B4-BE49-F238E27FC236}">
              <a16:creationId xmlns:a16="http://schemas.microsoft.com/office/drawing/2014/main" id="{2D89506B-FAF8-4D26-A496-2A2590B61933}"/>
            </a:ext>
          </a:extLst>
        </xdr:cNvPr>
        <xdr:cNvCxnSpPr/>
      </xdr:nvCxnSpPr>
      <xdr:spPr>
        <a:xfrm>
          <a:off x="1949577" y="6174740"/>
          <a:ext cx="12204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30</xdr:row>
      <xdr:rowOff>180340</xdr:rowOff>
    </xdr:from>
    <xdr:to>
      <xdr:col>1</xdr:col>
      <xdr:colOff>242697</xdr:colOff>
      <xdr:row>32</xdr:row>
      <xdr:rowOff>185420</xdr:rowOff>
    </xdr:to>
    <xdr:cxnSp macro="_xll.PtreeEvent_ObjectClick">
      <xdr:nvCxnSpPr>
        <xdr:cNvPr id="19" name="PTObj_DBranchDLine_2_3">
          <a:extLst>
            <a:ext uri="{FF2B5EF4-FFF2-40B4-BE49-F238E27FC236}">
              <a16:creationId xmlns:a16="http://schemas.microsoft.com/office/drawing/2014/main" id="{BD9CD371-E4E9-41EE-9931-58CFB92AFBC7}"/>
            </a:ext>
          </a:extLst>
        </xdr:cNvPr>
        <xdr:cNvCxnSpPr/>
      </xdr:nvCxnSpPr>
      <xdr:spPr>
        <a:xfrm>
          <a:off x="1797177" y="5788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30</xdr:row>
      <xdr:rowOff>185420</xdr:rowOff>
    </xdr:from>
    <xdr:to>
      <xdr:col>1</xdr:col>
      <xdr:colOff>127</xdr:colOff>
      <xdr:row>30</xdr:row>
      <xdr:rowOff>185420</xdr:rowOff>
    </xdr:to>
    <xdr:cxnSp macro="_xll.PtreeEvent_ObjectClick">
      <xdr:nvCxnSpPr>
        <xdr:cNvPr id="20" name="PTObj_DBranchHLine_2_1">
          <a:extLst>
            <a:ext uri="{FF2B5EF4-FFF2-40B4-BE49-F238E27FC236}">
              <a16:creationId xmlns:a16="http://schemas.microsoft.com/office/drawing/2014/main" id="{24EE2E68-D2D3-46BC-BA1D-6CA3231430A0}"/>
            </a:ext>
          </a:extLst>
        </xdr:cNvPr>
        <xdr:cNvCxnSpPr/>
      </xdr:nvCxnSpPr>
      <xdr:spPr>
        <a:xfrm>
          <a:off x="177800" y="5793740"/>
          <a:ext cx="15292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278132</xdr:colOff>
      <xdr:row>2</xdr:row>
      <xdr:rowOff>112395</xdr:rowOff>
    </xdr:from>
    <xdr:to>
      <xdr:col>3</xdr:col>
      <xdr:colOff>1331596</xdr:colOff>
      <xdr:row>7</xdr:row>
      <xdr:rowOff>102870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5F5A2E2-2EC9-445D-AE9A-E62E5849E97C}"/>
            </a:ext>
          </a:extLst>
        </xdr:cNvPr>
        <xdr:cNvSpPr txBox="1"/>
      </xdr:nvSpPr>
      <xdr:spPr>
        <a:xfrm>
          <a:off x="3448052" y="478155"/>
          <a:ext cx="2630804" cy="9048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All monetary values (except the unit margin in cell B8) are</a:t>
          </a:r>
          <a:r>
            <a:rPr lang="en-US" sz="1100" baseline="0"/>
            <a:t> in $1000s, and all sales volumes are in 1000s of units.</a:t>
          </a:r>
          <a:endParaRPr lang="en-US" sz="1100"/>
        </a:p>
      </xdr:txBody>
    </xdr:sp>
    <xdr:clientData/>
  </xdr:twoCellAnchor>
  <xdr:twoCellAnchor editAs="oneCell">
    <xdr:from>
      <xdr:col>1</xdr:col>
      <xdr:colOff>127</xdr:colOff>
      <xdr:row>30</xdr:row>
      <xdr:rowOff>90170</xdr:rowOff>
    </xdr:from>
    <xdr:to>
      <xdr:col>1</xdr:col>
      <xdr:colOff>190627</xdr:colOff>
      <xdr:row>31</xdr:row>
      <xdr:rowOff>90170</xdr:rowOff>
    </xdr:to>
    <xdr:sp macro="_xll.PtreeEvent_ObjectClick" textlink="">
      <xdr:nvSpPr>
        <xdr:cNvPr id="22" name="PTObj_DNode_2_1">
          <a:extLst>
            <a:ext uri="{FF2B5EF4-FFF2-40B4-BE49-F238E27FC236}">
              <a16:creationId xmlns:a16="http://schemas.microsoft.com/office/drawing/2014/main" id="{80A51F7C-EE77-4723-9A2E-2E8D48854630}"/>
            </a:ext>
          </a:extLst>
        </xdr:cNvPr>
        <xdr:cNvSpPr/>
      </xdr:nvSpPr>
      <xdr:spPr>
        <a:xfrm>
          <a:off x="1707007" y="5698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30</xdr:row>
      <xdr:rowOff>95107</xdr:rowOff>
    </xdr:from>
    <xdr:ext cx="1013931" cy="180627"/>
    <xdr:sp macro="_xll.PtreeEvent_ObjectClick" textlink="">
      <xdr:nvSpPr>
        <xdr:cNvPr id="23" name="PTObj_DBranchName_2_1">
          <a:extLst>
            <a:ext uri="{FF2B5EF4-FFF2-40B4-BE49-F238E27FC236}">
              <a16:creationId xmlns:a16="http://schemas.microsoft.com/office/drawing/2014/main" id="{DA73C5BD-D92B-49DF-8449-4A404446E500}"/>
            </a:ext>
          </a:extLst>
        </xdr:cNvPr>
        <xdr:cNvSpPr txBox="1"/>
      </xdr:nvSpPr>
      <xdr:spPr>
        <a:xfrm>
          <a:off x="215900" y="5703427"/>
          <a:ext cx="10139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Product Decisions</a:t>
          </a:r>
        </a:p>
      </xdr:txBody>
    </xdr:sp>
    <xdr:clientData/>
  </xdr:oneCellAnchor>
  <xdr:twoCellAnchor editAs="oneCell">
    <xdr:from>
      <xdr:col>2</xdr:col>
      <xdr:colOff>127</xdr:colOff>
      <xdr:row>32</xdr:row>
      <xdr:rowOff>90170</xdr:rowOff>
    </xdr:from>
    <xdr:to>
      <xdr:col>2</xdr:col>
      <xdr:colOff>190627</xdr:colOff>
      <xdr:row>33</xdr:row>
      <xdr:rowOff>90170</xdr:rowOff>
    </xdr:to>
    <xdr:sp macro="_xll.PtreeEvent_ObjectClick" textlink="">
      <xdr:nvSpPr>
        <xdr:cNvPr id="24" name="PTObj_DNode_2_3">
          <a:extLst>
            <a:ext uri="{FF2B5EF4-FFF2-40B4-BE49-F238E27FC236}">
              <a16:creationId xmlns:a16="http://schemas.microsoft.com/office/drawing/2014/main" id="{8EC43811-24A0-4B2D-BDF3-A93FFDE726B3}"/>
            </a:ext>
          </a:extLst>
        </xdr:cNvPr>
        <xdr:cNvSpPr/>
      </xdr:nvSpPr>
      <xdr:spPr>
        <a:xfrm rot="-5400000">
          <a:off x="3170047" y="6079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32</xdr:row>
      <xdr:rowOff>95107</xdr:rowOff>
    </xdr:from>
    <xdr:ext cx="244939" cy="180627"/>
    <xdr:sp macro="_xll.PtreeEvent_ObjectClick" textlink="">
      <xdr:nvSpPr>
        <xdr:cNvPr id="25" name="PTObj_DBranchName_2_3">
          <a:extLst>
            <a:ext uri="{FF2B5EF4-FFF2-40B4-BE49-F238E27FC236}">
              <a16:creationId xmlns:a16="http://schemas.microsoft.com/office/drawing/2014/main" id="{6437F80C-F4FE-4018-9E83-8967A1C05060}"/>
            </a:ext>
          </a:extLst>
        </xdr:cNvPr>
        <xdr:cNvSpPr txBox="1"/>
      </xdr:nvSpPr>
      <xdr:spPr>
        <a:xfrm>
          <a:off x="1987677" y="6084427"/>
          <a:ext cx="2449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</a:t>
          </a:r>
        </a:p>
      </xdr:txBody>
    </xdr:sp>
    <xdr:clientData/>
  </xdr:oneCellAnchor>
  <xdr:twoCellAnchor editAs="oneCell">
    <xdr:from>
      <xdr:col>2</xdr:col>
      <xdr:colOff>127</xdr:colOff>
      <xdr:row>26</xdr:row>
      <xdr:rowOff>90170</xdr:rowOff>
    </xdr:from>
    <xdr:to>
      <xdr:col>2</xdr:col>
      <xdr:colOff>190627</xdr:colOff>
      <xdr:row>27</xdr:row>
      <xdr:rowOff>90170</xdr:rowOff>
    </xdr:to>
    <xdr:sp macro="_xll.PtreeEvent_ObjectClick" textlink="">
      <xdr:nvSpPr>
        <xdr:cNvPr id="26" name="PTObj_DNode_2_2">
          <a:extLst>
            <a:ext uri="{FF2B5EF4-FFF2-40B4-BE49-F238E27FC236}">
              <a16:creationId xmlns:a16="http://schemas.microsoft.com/office/drawing/2014/main" id="{4B9A5078-F233-47D5-8651-32EF2E3D007C}"/>
            </a:ext>
          </a:extLst>
        </xdr:cNvPr>
        <xdr:cNvSpPr/>
      </xdr:nvSpPr>
      <xdr:spPr>
        <a:xfrm>
          <a:off x="3170047" y="4936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26</xdr:row>
      <xdr:rowOff>95107</xdr:rowOff>
    </xdr:from>
    <xdr:ext cx="434926" cy="180627"/>
    <xdr:sp macro="_xll.PtreeEvent_ObjectClick" textlink="">
      <xdr:nvSpPr>
        <xdr:cNvPr id="27" name="PTObj_DBranchName_2_2">
          <a:extLst>
            <a:ext uri="{FF2B5EF4-FFF2-40B4-BE49-F238E27FC236}">
              <a16:creationId xmlns:a16="http://schemas.microsoft.com/office/drawing/2014/main" id="{D057C437-170B-4381-A043-368E9E6E89BF}"/>
            </a:ext>
          </a:extLst>
        </xdr:cNvPr>
        <xdr:cNvSpPr txBox="1"/>
      </xdr:nvSpPr>
      <xdr:spPr>
        <a:xfrm>
          <a:off x="1987677" y="4941427"/>
          <a:ext cx="4349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</a:t>
          </a:r>
        </a:p>
      </xdr:txBody>
    </xdr:sp>
    <xdr:clientData/>
  </xdr:oneCellAnchor>
  <xdr:twoCellAnchor editAs="oneCell">
    <xdr:from>
      <xdr:col>3</xdr:col>
      <xdr:colOff>127</xdr:colOff>
      <xdr:row>28</xdr:row>
      <xdr:rowOff>90170</xdr:rowOff>
    </xdr:from>
    <xdr:to>
      <xdr:col>3</xdr:col>
      <xdr:colOff>190627</xdr:colOff>
      <xdr:row>29</xdr:row>
      <xdr:rowOff>90170</xdr:rowOff>
    </xdr:to>
    <xdr:sp macro="_xll.PtreeEvent_ObjectClick" textlink="">
      <xdr:nvSpPr>
        <xdr:cNvPr id="28" name="PTObj_DNode_2_5">
          <a:extLst>
            <a:ext uri="{FF2B5EF4-FFF2-40B4-BE49-F238E27FC236}">
              <a16:creationId xmlns:a16="http://schemas.microsoft.com/office/drawing/2014/main" id="{066D48D6-EFD6-4A6A-B156-A1CBB45E6559}"/>
            </a:ext>
          </a:extLst>
        </xdr:cNvPr>
        <xdr:cNvSpPr/>
      </xdr:nvSpPr>
      <xdr:spPr>
        <a:xfrm rot="-5400000">
          <a:off x="4747387" y="5317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28</xdr:row>
      <xdr:rowOff>95107</xdr:rowOff>
    </xdr:from>
    <xdr:ext cx="339452" cy="180627"/>
    <xdr:sp macro="_xll.PtreeEvent_ObjectClick" textlink="">
      <xdr:nvSpPr>
        <xdr:cNvPr id="29" name="PTObj_DBranchName_2_5">
          <a:extLst>
            <a:ext uri="{FF2B5EF4-FFF2-40B4-BE49-F238E27FC236}">
              <a16:creationId xmlns:a16="http://schemas.microsoft.com/office/drawing/2014/main" id="{A00534F0-DE6A-4D0D-A65E-3452DE182B0B}"/>
            </a:ext>
          </a:extLst>
        </xdr:cNvPr>
        <xdr:cNvSpPr txBox="1"/>
      </xdr:nvSpPr>
      <xdr:spPr>
        <a:xfrm>
          <a:off x="3831717" y="532242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90170</xdr:rowOff>
    </xdr:from>
    <xdr:to>
      <xdr:col>3</xdr:col>
      <xdr:colOff>190627</xdr:colOff>
      <xdr:row>23</xdr:row>
      <xdr:rowOff>90170</xdr:rowOff>
    </xdr:to>
    <xdr:sp macro="_xll.PtreeEvent_ObjectClick" textlink="">
      <xdr:nvSpPr>
        <xdr:cNvPr id="30" name="PTObj_DNode_2_4">
          <a:extLst>
            <a:ext uri="{FF2B5EF4-FFF2-40B4-BE49-F238E27FC236}">
              <a16:creationId xmlns:a16="http://schemas.microsoft.com/office/drawing/2014/main" id="{3B7CC4D8-B9B0-4C19-938E-C48695AFD23A}"/>
            </a:ext>
          </a:extLst>
        </xdr:cNvPr>
        <xdr:cNvSpPr/>
      </xdr:nvSpPr>
      <xdr:spPr>
        <a:xfrm>
          <a:off x="4747387" y="4174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22</xdr:row>
      <xdr:rowOff>95107</xdr:rowOff>
    </xdr:from>
    <xdr:ext cx="374590" cy="180627"/>
    <xdr:sp macro="_xll.PtreeEvent_ObjectClick" textlink="">
      <xdr:nvSpPr>
        <xdr:cNvPr id="31" name="PTObj_DBranchName_2_4">
          <a:extLst>
            <a:ext uri="{FF2B5EF4-FFF2-40B4-BE49-F238E27FC236}">
              <a16:creationId xmlns:a16="http://schemas.microsoft.com/office/drawing/2014/main" id="{892B3E60-C116-4AF9-9CD4-0789E548A04A}"/>
            </a:ext>
          </a:extLst>
        </xdr:cNvPr>
        <xdr:cNvSpPr txBox="1"/>
      </xdr:nvSpPr>
      <xdr:spPr>
        <a:xfrm>
          <a:off x="3831717" y="4179427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32" name="PTObj_DNode_2_7">
          <a:extLst>
            <a:ext uri="{FF2B5EF4-FFF2-40B4-BE49-F238E27FC236}">
              <a16:creationId xmlns:a16="http://schemas.microsoft.com/office/drawing/2014/main" id="{82D20DF2-C0A1-482B-AC61-BADDC4471725}"/>
            </a:ext>
          </a:extLst>
        </xdr:cNvPr>
        <xdr:cNvSpPr/>
      </xdr:nvSpPr>
      <xdr:spPr>
        <a:xfrm rot="-5400000">
          <a:off x="6324727" y="4555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688971" cy="180627"/>
    <xdr:sp macro="_xll.PtreeEvent_ObjectClick" textlink="">
      <xdr:nvSpPr>
        <xdr:cNvPr id="33" name="PTObj_DBranchName_2_7">
          <a:extLst>
            <a:ext uri="{FF2B5EF4-FFF2-40B4-BE49-F238E27FC236}">
              <a16:creationId xmlns:a16="http://schemas.microsoft.com/office/drawing/2014/main" id="{272172BA-071A-489D-AA99-D3FC9995F5A4}"/>
            </a:ext>
          </a:extLst>
        </xdr:cNvPr>
        <xdr:cNvSpPr txBox="1"/>
      </xdr:nvSpPr>
      <xdr:spPr>
        <a:xfrm>
          <a:off x="5675757" y="4560427"/>
          <a:ext cx="68897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 producing</a:t>
          </a:r>
        </a:p>
      </xdr:txBody>
    </xdr:sp>
    <xdr:clientData/>
  </xdr:oneCellAnchor>
  <xdr:twoCellAnchor editAs="oneCell">
    <xdr:from>
      <xdr:col>4</xdr:col>
      <xdr:colOff>127</xdr:colOff>
      <xdr:row>16</xdr:row>
      <xdr:rowOff>90170</xdr:rowOff>
    </xdr:from>
    <xdr:to>
      <xdr:col>4</xdr:col>
      <xdr:colOff>190627</xdr:colOff>
      <xdr:row>17</xdr:row>
      <xdr:rowOff>90170</xdr:rowOff>
    </xdr:to>
    <xdr:sp macro="_xll.PtreeEvent_ObjectClick" textlink="">
      <xdr:nvSpPr>
        <xdr:cNvPr id="34" name="PTObj_DNode_2_6">
          <a:extLst>
            <a:ext uri="{FF2B5EF4-FFF2-40B4-BE49-F238E27FC236}">
              <a16:creationId xmlns:a16="http://schemas.microsoft.com/office/drawing/2014/main" id="{C672346A-141B-489A-BACA-3DAD15D59719}"/>
            </a:ext>
          </a:extLst>
        </xdr:cNvPr>
        <xdr:cNvSpPr/>
      </xdr:nvSpPr>
      <xdr:spPr>
        <a:xfrm>
          <a:off x="6324727" y="3031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16</xdr:row>
      <xdr:rowOff>95107</xdr:rowOff>
    </xdr:from>
    <xdr:ext cx="902876" cy="180627"/>
    <xdr:sp macro="_xll.PtreeEvent_ObjectClick" textlink="">
      <xdr:nvSpPr>
        <xdr:cNvPr id="35" name="PTObj_DBranchName_2_6">
          <a:extLst>
            <a:ext uri="{FF2B5EF4-FFF2-40B4-BE49-F238E27FC236}">
              <a16:creationId xmlns:a16="http://schemas.microsoft.com/office/drawing/2014/main" id="{7CA1096F-5C83-4E66-BA47-B644A8D38322}"/>
            </a:ext>
          </a:extLst>
        </xdr:cNvPr>
        <xdr:cNvSpPr txBox="1"/>
      </xdr:nvSpPr>
      <xdr:spPr>
        <a:xfrm>
          <a:off x="5675757" y="3036427"/>
          <a:ext cx="902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Produce and market</a:t>
          </a:r>
        </a:p>
      </xdr:txBody>
    </xdr:sp>
    <xdr:clientData/>
  </xdr:oneCellAnchor>
  <xdr:twoCellAnchor editAs="oneCell">
    <xdr:from>
      <xdr:col>5</xdr:col>
      <xdr:colOff>127</xdr:colOff>
      <xdr:row>14</xdr:row>
      <xdr:rowOff>90170</xdr:rowOff>
    </xdr:from>
    <xdr:to>
      <xdr:col>5</xdr:col>
      <xdr:colOff>190627</xdr:colOff>
      <xdr:row>15</xdr:row>
      <xdr:rowOff>90170</xdr:rowOff>
    </xdr:to>
    <xdr:sp macro="_xll.PtreeEvent_ObjectClick" textlink="">
      <xdr:nvSpPr>
        <xdr:cNvPr id="36" name="PTObj_DNode_2_8">
          <a:extLst>
            <a:ext uri="{FF2B5EF4-FFF2-40B4-BE49-F238E27FC236}">
              <a16:creationId xmlns:a16="http://schemas.microsoft.com/office/drawing/2014/main" id="{0BEDBC7B-41D1-412B-95B7-058466A0CFB3}"/>
            </a:ext>
          </a:extLst>
        </xdr:cNvPr>
        <xdr:cNvSpPr/>
      </xdr:nvSpPr>
      <xdr:spPr>
        <a:xfrm rot="-5400000">
          <a:off x="7909687" y="2650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14</xdr:row>
      <xdr:rowOff>95107</xdr:rowOff>
    </xdr:from>
    <xdr:ext cx="290400" cy="180627"/>
    <xdr:sp macro="_xll.PtreeEvent_ObjectClick" textlink="">
      <xdr:nvSpPr>
        <xdr:cNvPr id="37" name="PTObj_DBranchName_2_8">
          <a:extLst>
            <a:ext uri="{FF2B5EF4-FFF2-40B4-BE49-F238E27FC236}">
              <a16:creationId xmlns:a16="http://schemas.microsoft.com/office/drawing/2014/main" id="{59D2129E-B3F4-42A6-97DA-006DCED60F88}"/>
            </a:ext>
          </a:extLst>
        </xdr:cNvPr>
        <xdr:cNvSpPr txBox="1"/>
      </xdr:nvSpPr>
      <xdr:spPr>
        <a:xfrm>
          <a:off x="6605397" y="2655427"/>
          <a:ext cx="29040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Great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90170</xdr:rowOff>
    </xdr:from>
    <xdr:to>
      <xdr:col>5</xdr:col>
      <xdr:colOff>190627</xdr:colOff>
      <xdr:row>19</xdr:row>
      <xdr:rowOff>90170</xdr:rowOff>
    </xdr:to>
    <xdr:sp macro="_xll.PtreeEvent_ObjectClick" textlink="">
      <xdr:nvSpPr>
        <xdr:cNvPr id="38" name="PTObj_DNode_2_9">
          <a:extLst>
            <a:ext uri="{FF2B5EF4-FFF2-40B4-BE49-F238E27FC236}">
              <a16:creationId xmlns:a16="http://schemas.microsoft.com/office/drawing/2014/main" id="{1A2C1571-F2E1-4333-9E8F-0BEE1B9BD98F}"/>
            </a:ext>
          </a:extLst>
        </xdr:cNvPr>
        <xdr:cNvSpPr/>
      </xdr:nvSpPr>
      <xdr:spPr>
        <a:xfrm rot="-5400000">
          <a:off x="7909687" y="3412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18</xdr:row>
      <xdr:rowOff>95107</xdr:rowOff>
    </xdr:from>
    <xdr:ext cx="210955" cy="180627"/>
    <xdr:sp macro="_xll.PtreeEvent_ObjectClick" textlink="">
      <xdr:nvSpPr>
        <xdr:cNvPr id="39" name="PTObj_DBranchName_2_9">
          <a:extLst>
            <a:ext uri="{FF2B5EF4-FFF2-40B4-BE49-F238E27FC236}">
              <a16:creationId xmlns:a16="http://schemas.microsoft.com/office/drawing/2014/main" id="{301F78F7-BFA0-414F-97FD-D4DEBC3AEA14}"/>
            </a:ext>
          </a:extLst>
        </xdr:cNvPr>
        <xdr:cNvSpPr txBox="1"/>
      </xdr:nvSpPr>
      <xdr:spPr>
        <a:xfrm>
          <a:off x="6605397" y="3417427"/>
          <a:ext cx="2109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90170</xdr:rowOff>
    </xdr:from>
    <xdr:to>
      <xdr:col>5</xdr:col>
      <xdr:colOff>190627</xdr:colOff>
      <xdr:row>21</xdr:row>
      <xdr:rowOff>90170</xdr:rowOff>
    </xdr:to>
    <xdr:sp macro="_xll.PtreeEvent_ObjectClick" textlink="">
      <xdr:nvSpPr>
        <xdr:cNvPr id="40" name="PTObj_DNode_2_10">
          <a:extLst>
            <a:ext uri="{FF2B5EF4-FFF2-40B4-BE49-F238E27FC236}">
              <a16:creationId xmlns:a16="http://schemas.microsoft.com/office/drawing/2014/main" id="{528620D6-E3FD-4503-9177-C6A6063B6063}"/>
            </a:ext>
          </a:extLst>
        </xdr:cNvPr>
        <xdr:cNvSpPr/>
      </xdr:nvSpPr>
      <xdr:spPr>
        <a:xfrm rot="-5400000">
          <a:off x="7909687" y="3793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20</xdr:row>
      <xdr:rowOff>95107</xdr:rowOff>
    </xdr:from>
    <xdr:ext cx="296876" cy="180627"/>
    <xdr:sp macro="_xll.PtreeEvent_ObjectClick" textlink="">
      <xdr:nvSpPr>
        <xdr:cNvPr id="41" name="PTObj_DBranchName_2_10">
          <a:extLst>
            <a:ext uri="{FF2B5EF4-FFF2-40B4-BE49-F238E27FC236}">
              <a16:creationId xmlns:a16="http://schemas.microsoft.com/office/drawing/2014/main" id="{98B328B4-FBA2-40B6-8906-EBB5A1EF99EE}"/>
            </a:ext>
          </a:extLst>
        </xdr:cNvPr>
        <xdr:cNvSpPr txBox="1"/>
      </xdr:nvSpPr>
      <xdr:spPr>
        <a:xfrm>
          <a:off x="6605397" y="3798427"/>
          <a:ext cx="296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Awful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8</xdr:row>
      <xdr:rowOff>185420</xdr:rowOff>
    </xdr:from>
    <xdr:to>
      <xdr:col>5</xdr:col>
      <xdr:colOff>127</xdr:colOff>
      <xdr:row>8</xdr:row>
      <xdr:rowOff>185420</xdr:rowOff>
    </xdr:to>
    <xdr:cxnSp macro="">
      <xdr:nvCxnSpPr>
        <xdr:cNvPr id="2" name="PTObj_DBranchHLine_2_10">
          <a:extLst>
            <a:ext uri="{FF2B5EF4-FFF2-40B4-BE49-F238E27FC236}">
              <a16:creationId xmlns:a16="http://schemas.microsoft.com/office/drawing/2014/main" id="{CC774DCC-F16D-4CD9-8495-BF3FCE4F963C}"/>
            </a:ext>
          </a:extLst>
        </xdr:cNvPr>
        <xdr:cNvCxnSpPr/>
      </xdr:nvCxnSpPr>
      <xdr:spPr>
        <a:xfrm>
          <a:off x="7519797" y="3888740"/>
          <a:ext cx="15024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</xdr:row>
      <xdr:rowOff>180340</xdr:rowOff>
    </xdr:from>
    <xdr:to>
      <xdr:col>4</xdr:col>
      <xdr:colOff>242697</xdr:colOff>
      <xdr:row>8</xdr:row>
      <xdr:rowOff>185420</xdr:rowOff>
    </xdr:to>
    <xdr:cxnSp macro="">
      <xdr:nvCxnSpPr>
        <xdr:cNvPr id="3" name="PTObj_DBranchDLine_2_10">
          <a:extLst>
            <a:ext uri="{FF2B5EF4-FFF2-40B4-BE49-F238E27FC236}">
              <a16:creationId xmlns:a16="http://schemas.microsoft.com/office/drawing/2014/main" id="{D2E4D36F-91CA-465E-813B-E368E665D193}"/>
            </a:ext>
          </a:extLst>
        </xdr:cNvPr>
        <xdr:cNvCxnSpPr/>
      </xdr:nvCxnSpPr>
      <xdr:spPr>
        <a:xfrm>
          <a:off x="7367397" y="312166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</xdr:row>
      <xdr:rowOff>185420</xdr:rowOff>
    </xdr:from>
    <xdr:to>
      <xdr:col>5</xdr:col>
      <xdr:colOff>127</xdr:colOff>
      <xdr:row>6</xdr:row>
      <xdr:rowOff>185420</xdr:rowOff>
    </xdr:to>
    <xdr:cxnSp macro="">
      <xdr:nvCxnSpPr>
        <xdr:cNvPr id="4" name="PTObj_DBranchHLine_2_9">
          <a:extLst>
            <a:ext uri="{FF2B5EF4-FFF2-40B4-BE49-F238E27FC236}">
              <a16:creationId xmlns:a16="http://schemas.microsoft.com/office/drawing/2014/main" id="{C5BA0A6C-B11D-4EEE-932F-8FFC29E1351F}"/>
            </a:ext>
          </a:extLst>
        </xdr:cNvPr>
        <xdr:cNvCxnSpPr/>
      </xdr:nvCxnSpPr>
      <xdr:spPr>
        <a:xfrm>
          <a:off x="7519797" y="3507740"/>
          <a:ext cx="15024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</xdr:row>
      <xdr:rowOff>180340</xdr:rowOff>
    </xdr:from>
    <xdr:to>
      <xdr:col>4</xdr:col>
      <xdr:colOff>242697</xdr:colOff>
      <xdr:row>6</xdr:row>
      <xdr:rowOff>185420</xdr:rowOff>
    </xdr:to>
    <xdr:cxnSp macro="">
      <xdr:nvCxnSpPr>
        <xdr:cNvPr id="5" name="PTObj_DBranchDLine_2_9">
          <a:extLst>
            <a:ext uri="{FF2B5EF4-FFF2-40B4-BE49-F238E27FC236}">
              <a16:creationId xmlns:a16="http://schemas.microsoft.com/office/drawing/2014/main" id="{79F9914C-568C-4F5F-8B7E-2CED92823CD8}"/>
            </a:ext>
          </a:extLst>
        </xdr:cNvPr>
        <xdr:cNvCxnSpPr/>
      </xdr:nvCxnSpPr>
      <xdr:spPr>
        <a:xfrm>
          <a:off x="7367397" y="3121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</xdr:row>
      <xdr:rowOff>185420</xdr:rowOff>
    </xdr:from>
    <xdr:to>
      <xdr:col>5</xdr:col>
      <xdr:colOff>127</xdr:colOff>
      <xdr:row>2</xdr:row>
      <xdr:rowOff>185420</xdr:rowOff>
    </xdr:to>
    <xdr:cxnSp macro="">
      <xdr:nvCxnSpPr>
        <xdr:cNvPr id="6" name="PTObj_DBranchHLine_2_8">
          <a:extLst>
            <a:ext uri="{FF2B5EF4-FFF2-40B4-BE49-F238E27FC236}">
              <a16:creationId xmlns:a16="http://schemas.microsoft.com/office/drawing/2014/main" id="{CA1CC162-2CAE-44F7-92A6-53598E5B4049}"/>
            </a:ext>
          </a:extLst>
        </xdr:cNvPr>
        <xdr:cNvCxnSpPr/>
      </xdr:nvCxnSpPr>
      <xdr:spPr>
        <a:xfrm>
          <a:off x="7519797" y="2745740"/>
          <a:ext cx="15024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</xdr:row>
      <xdr:rowOff>185420</xdr:rowOff>
    </xdr:from>
    <xdr:to>
      <xdr:col>4</xdr:col>
      <xdr:colOff>242697</xdr:colOff>
      <xdr:row>4</xdr:row>
      <xdr:rowOff>180340</xdr:rowOff>
    </xdr:to>
    <xdr:cxnSp macro="">
      <xdr:nvCxnSpPr>
        <xdr:cNvPr id="7" name="PTObj_DBranchDLine_2_8">
          <a:extLst>
            <a:ext uri="{FF2B5EF4-FFF2-40B4-BE49-F238E27FC236}">
              <a16:creationId xmlns:a16="http://schemas.microsoft.com/office/drawing/2014/main" id="{4F0DEE45-1C7C-444D-A8C6-26C8EF0598EA}"/>
            </a:ext>
          </a:extLst>
        </xdr:cNvPr>
        <xdr:cNvCxnSpPr/>
      </xdr:nvCxnSpPr>
      <xdr:spPr>
        <a:xfrm flipV="1">
          <a:off x="7367397" y="274574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</xdr:row>
      <xdr:rowOff>185420</xdr:rowOff>
    </xdr:from>
    <xdr:to>
      <xdr:col>4</xdr:col>
      <xdr:colOff>127</xdr:colOff>
      <xdr:row>4</xdr:row>
      <xdr:rowOff>185420</xdr:rowOff>
    </xdr:to>
    <xdr:cxnSp macro="">
      <xdr:nvCxnSpPr>
        <xdr:cNvPr id="8" name="PTObj_DBranchHLine_2_6">
          <a:extLst>
            <a:ext uri="{FF2B5EF4-FFF2-40B4-BE49-F238E27FC236}">
              <a16:creationId xmlns:a16="http://schemas.microsoft.com/office/drawing/2014/main" id="{7B793DF1-59A9-4B09-AB6C-F462012E67EB}"/>
            </a:ext>
          </a:extLst>
        </xdr:cNvPr>
        <xdr:cNvCxnSpPr/>
      </xdr:nvCxnSpPr>
      <xdr:spPr>
        <a:xfrm>
          <a:off x="5782437" y="3126740"/>
          <a:ext cx="14947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</xdr:row>
      <xdr:rowOff>185420</xdr:rowOff>
    </xdr:from>
    <xdr:to>
      <xdr:col>3</xdr:col>
      <xdr:colOff>242697</xdr:colOff>
      <xdr:row>10</xdr:row>
      <xdr:rowOff>180340</xdr:rowOff>
    </xdr:to>
    <xdr:cxnSp macro="">
      <xdr:nvCxnSpPr>
        <xdr:cNvPr id="9" name="PTObj_DBranchDLine_2_6">
          <a:extLst>
            <a:ext uri="{FF2B5EF4-FFF2-40B4-BE49-F238E27FC236}">
              <a16:creationId xmlns:a16="http://schemas.microsoft.com/office/drawing/2014/main" id="{122B48D6-E6B5-4018-BBCA-D3FAB71F4948}"/>
            </a:ext>
          </a:extLst>
        </xdr:cNvPr>
        <xdr:cNvCxnSpPr/>
      </xdr:nvCxnSpPr>
      <xdr:spPr>
        <a:xfrm flipV="1">
          <a:off x="5630037" y="312674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10</xdr:row>
      <xdr:rowOff>185420</xdr:rowOff>
    </xdr:from>
    <xdr:to>
      <xdr:col>3</xdr:col>
      <xdr:colOff>127</xdr:colOff>
      <xdr:row>10</xdr:row>
      <xdr:rowOff>185420</xdr:rowOff>
    </xdr:to>
    <xdr:cxnSp macro="">
      <xdr:nvCxnSpPr>
        <xdr:cNvPr id="12" name="PTObj_DBranchHLine_2_4">
          <a:extLst>
            <a:ext uri="{FF2B5EF4-FFF2-40B4-BE49-F238E27FC236}">
              <a16:creationId xmlns:a16="http://schemas.microsoft.com/office/drawing/2014/main" id="{12F1CB3C-8D6B-4E80-96D5-C4F68C9994F8}"/>
            </a:ext>
          </a:extLst>
        </xdr:cNvPr>
        <xdr:cNvCxnSpPr/>
      </xdr:nvCxnSpPr>
      <xdr:spPr>
        <a:xfrm>
          <a:off x="3793617" y="4269740"/>
          <a:ext cx="17462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185420</xdr:rowOff>
    </xdr:from>
    <xdr:to>
      <xdr:col>2</xdr:col>
      <xdr:colOff>242697</xdr:colOff>
      <xdr:row>12</xdr:row>
      <xdr:rowOff>180340</xdr:rowOff>
    </xdr:to>
    <xdr:cxnSp macro="">
      <xdr:nvCxnSpPr>
        <xdr:cNvPr id="13" name="PTObj_DBranchDLine_2_4">
          <a:extLst>
            <a:ext uri="{FF2B5EF4-FFF2-40B4-BE49-F238E27FC236}">
              <a16:creationId xmlns:a16="http://schemas.microsoft.com/office/drawing/2014/main" id="{65A507F7-621C-4FF1-9EEF-7405D831283E}"/>
            </a:ext>
          </a:extLst>
        </xdr:cNvPr>
        <xdr:cNvCxnSpPr/>
      </xdr:nvCxnSpPr>
      <xdr:spPr>
        <a:xfrm flipV="1">
          <a:off x="3641217" y="4269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14</xdr:row>
      <xdr:rowOff>185420</xdr:rowOff>
    </xdr:from>
    <xdr:to>
      <xdr:col>3</xdr:col>
      <xdr:colOff>127</xdr:colOff>
      <xdr:row>14</xdr:row>
      <xdr:rowOff>185420</xdr:rowOff>
    </xdr:to>
    <xdr:cxnSp macro="">
      <xdr:nvCxnSpPr>
        <xdr:cNvPr id="14" name="PTObj_DBranchHLine_2_5">
          <a:extLst>
            <a:ext uri="{FF2B5EF4-FFF2-40B4-BE49-F238E27FC236}">
              <a16:creationId xmlns:a16="http://schemas.microsoft.com/office/drawing/2014/main" id="{FF75017D-A839-4127-AFF9-C64E63DB735B}"/>
            </a:ext>
          </a:extLst>
        </xdr:cNvPr>
        <xdr:cNvCxnSpPr/>
      </xdr:nvCxnSpPr>
      <xdr:spPr>
        <a:xfrm>
          <a:off x="3793617" y="5412740"/>
          <a:ext cx="17462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12</xdr:row>
      <xdr:rowOff>180340</xdr:rowOff>
    </xdr:from>
    <xdr:to>
      <xdr:col>2</xdr:col>
      <xdr:colOff>242697</xdr:colOff>
      <xdr:row>14</xdr:row>
      <xdr:rowOff>185420</xdr:rowOff>
    </xdr:to>
    <xdr:cxnSp macro="">
      <xdr:nvCxnSpPr>
        <xdr:cNvPr id="15" name="PTObj_DBranchDLine_2_5">
          <a:extLst>
            <a:ext uri="{FF2B5EF4-FFF2-40B4-BE49-F238E27FC236}">
              <a16:creationId xmlns:a16="http://schemas.microsoft.com/office/drawing/2014/main" id="{26032940-F7CC-4D18-B1D6-099306A87A3F}"/>
            </a:ext>
          </a:extLst>
        </xdr:cNvPr>
        <xdr:cNvCxnSpPr/>
      </xdr:nvCxnSpPr>
      <xdr:spPr>
        <a:xfrm>
          <a:off x="3641217" y="5026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12</xdr:row>
      <xdr:rowOff>185420</xdr:rowOff>
    </xdr:from>
    <xdr:to>
      <xdr:col>2</xdr:col>
      <xdr:colOff>127</xdr:colOff>
      <xdr:row>12</xdr:row>
      <xdr:rowOff>185420</xdr:rowOff>
    </xdr:to>
    <xdr:cxnSp macro="">
      <xdr:nvCxnSpPr>
        <xdr:cNvPr id="16" name="PTObj_DBranchHLine_2_2">
          <a:extLst>
            <a:ext uri="{FF2B5EF4-FFF2-40B4-BE49-F238E27FC236}">
              <a16:creationId xmlns:a16="http://schemas.microsoft.com/office/drawing/2014/main" id="{A4684ACE-C171-42E3-9A9A-B5928F56728D}"/>
            </a:ext>
          </a:extLst>
        </xdr:cNvPr>
        <xdr:cNvCxnSpPr/>
      </xdr:nvCxnSpPr>
      <xdr:spPr>
        <a:xfrm>
          <a:off x="1949577" y="5031740"/>
          <a:ext cx="16014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12</xdr:row>
      <xdr:rowOff>185420</xdr:rowOff>
    </xdr:from>
    <xdr:to>
      <xdr:col>1</xdr:col>
      <xdr:colOff>242697</xdr:colOff>
      <xdr:row>16</xdr:row>
      <xdr:rowOff>180340</xdr:rowOff>
    </xdr:to>
    <xdr:cxnSp macro="">
      <xdr:nvCxnSpPr>
        <xdr:cNvPr id="17" name="PTObj_DBranchDLine_2_2">
          <a:extLst>
            <a:ext uri="{FF2B5EF4-FFF2-40B4-BE49-F238E27FC236}">
              <a16:creationId xmlns:a16="http://schemas.microsoft.com/office/drawing/2014/main" id="{999443C2-3636-4FC5-8D16-7732B48A223A}"/>
            </a:ext>
          </a:extLst>
        </xdr:cNvPr>
        <xdr:cNvCxnSpPr/>
      </xdr:nvCxnSpPr>
      <xdr:spPr>
        <a:xfrm flipV="1">
          <a:off x="1797177" y="5031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16</xdr:row>
      <xdr:rowOff>185420</xdr:rowOff>
    </xdr:from>
    <xdr:to>
      <xdr:col>1</xdr:col>
      <xdr:colOff>127</xdr:colOff>
      <xdr:row>16</xdr:row>
      <xdr:rowOff>185420</xdr:rowOff>
    </xdr:to>
    <xdr:cxnSp macro="">
      <xdr:nvCxnSpPr>
        <xdr:cNvPr id="20" name="PTObj_DBranchHLine_2_1">
          <a:extLst>
            <a:ext uri="{FF2B5EF4-FFF2-40B4-BE49-F238E27FC236}">
              <a16:creationId xmlns:a16="http://schemas.microsoft.com/office/drawing/2014/main" id="{B7C8573E-9794-4ABE-8EFC-8B5C2BA611E8}"/>
            </a:ext>
          </a:extLst>
        </xdr:cNvPr>
        <xdr:cNvCxnSpPr/>
      </xdr:nvCxnSpPr>
      <xdr:spPr>
        <a:xfrm>
          <a:off x="177800" y="5793740"/>
          <a:ext cx="15292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16</xdr:row>
      <xdr:rowOff>90170</xdr:rowOff>
    </xdr:from>
    <xdr:to>
      <xdr:col>1</xdr:col>
      <xdr:colOff>190627</xdr:colOff>
      <xdr:row>17</xdr:row>
      <xdr:rowOff>90170</xdr:rowOff>
    </xdr:to>
    <xdr:sp macro="" textlink="">
      <xdr:nvSpPr>
        <xdr:cNvPr id="21" name="PTObj_DNode_2_1">
          <a:extLst>
            <a:ext uri="{FF2B5EF4-FFF2-40B4-BE49-F238E27FC236}">
              <a16:creationId xmlns:a16="http://schemas.microsoft.com/office/drawing/2014/main" id="{4D555A2B-7979-49B7-8F3F-6C38BC73C79E}"/>
            </a:ext>
          </a:extLst>
        </xdr:cNvPr>
        <xdr:cNvSpPr/>
      </xdr:nvSpPr>
      <xdr:spPr>
        <a:xfrm>
          <a:off x="1707007" y="5698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16</xdr:row>
      <xdr:rowOff>95107</xdr:rowOff>
    </xdr:from>
    <xdr:ext cx="1013931" cy="180627"/>
    <xdr:sp macro="" textlink="">
      <xdr:nvSpPr>
        <xdr:cNvPr id="22" name="PTObj_DBranchName_2_1">
          <a:extLst>
            <a:ext uri="{FF2B5EF4-FFF2-40B4-BE49-F238E27FC236}">
              <a16:creationId xmlns:a16="http://schemas.microsoft.com/office/drawing/2014/main" id="{9004283A-17F7-48A8-A158-50E66ADA78A7}"/>
            </a:ext>
          </a:extLst>
        </xdr:cNvPr>
        <xdr:cNvSpPr txBox="1"/>
      </xdr:nvSpPr>
      <xdr:spPr>
        <a:xfrm>
          <a:off x="215900" y="5703427"/>
          <a:ext cx="10139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Product Decisions</a:t>
          </a:r>
        </a:p>
      </xdr:txBody>
    </xdr:sp>
    <xdr:clientData/>
  </xdr:oneCellAnchor>
  <xdr:twoCellAnchor editAs="oneCell">
    <xdr:from>
      <xdr:col>2</xdr:col>
      <xdr:colOff>127</xdr:colOff>
      <xdr:row>12</xdr:row>
      <xdr:rowOff>90170</xdr:rowOff>
    </xdr:from>
    <xdr:to>
      <xdr:col>2</xdr:col>
      <xdr:colOff>190627</xdr:colOff>
      <xdr:row>13</xdr:row>
      <xdr:rowOff>90170</xdr:rowOff>
    </xdr:to>
    <xdr:sp macro="" textlink="">
      <xdr:nvSpPr>
        <xdr:cNvPr id="25" name="PTObj_DNode_2_2">
          <a:extLst>
            <a:ext uri="{FF2B5EF4-FFF2-40B4-BE49-F238E27FC236}">
              <a16:creationId xmlns:a16="http://schemas.microsoft.com/office/drawing/2014/main" id="{4D3B0D0C-B5B8-4684-BFA5-A8934E2FFA39}"/>
            </a:ext>
          </a:extLst>
        </xdr:cNvPr>
        <xdr:cNvSpPr/>
      </xdr:nvSpPr>
      <xdr:spPr>
        <a:xfrm>
          <a:off x="3551047" y="4936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12</xdr:row>
      <xdr:rowOff>95107</xdr:rowOff>
    </xdr:from>
    <xdr:ext cx="434926" cy="180627"/>
    <xdr:sp macro="" textlink="">
      <xdr:nvSpPr>
        <xdr:cNvPr id="26" name="PTObj_DBranchName_2_2">
          <a:extLst>
            <a:ext uri="{FF2B5EF4-FFF2-40B4-BE49-F238E27FC236}">
              <a16:creationId xmlns:a16="http://schemas.microsoft.com/office/drawing/2014/main" id="{F781AB66-6925-415E-9FE4-2C61D6ABD1C3}"/>
            </a:ext>
          </a:extLst>
        </xdr:cNvPr>
        <xdr:cNvSpPr txBox="1"/>
      </xdr:nvSpPr>
      <xdr:spPr>
        <a:xfrm>
          <a:off x="1987677" y="4941427"/>
          <a:ext cx="4349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</a:t>
          </a:r>
        </a:p>
      </xdr:txBody>
    </xdr:sp>
    <xdr:clientData/>
  </xdr:oneCellAnchor>
  <xdr:twoCellAnchor editAs="oneCell">
    <xdr:from>
      <xdr:col>3</xdr:col>
      <xdr:colOff>127</xdr:colOff>
      <xdr:row>14</xdr:row>
      <xdr:rowOff>90170</xdr:rowOff>
    </xdr:from>
    <xdr:to>
      <xdr:col>3</xdr:col>
      <xdr:colOff>190627</xdr:colOff>
      <xdr:row>15</xdr:row>
      <xdr:rowOff>90170</xdr:rowOff>
    </xdr:to>
    <xdr:sp macro="" textlink="">
      <xdr:nvSpPr>
        <xdr:cNvPr id="27" name="PTObj_DNode_2_5">
          <a:extLst>
            <a:ext uri="{FF2B5EF4-FFF2-40B4-BE49-F238E27FC236}">
              <a16:creationId xmlns:a16="http://schemas.microsoft.com/office/drawing/2014/main" id="{5588FD2E-6A38-4BFE-B2E8-481DC6730058}"/>
            </a:ext>
          </a:extLst>
        </xdr:cNvPr>
        <xdr:cNvSpPr/>
      </xdr:nvSpPr>
      <xdr:spPr>
        <a:xfrm rot="-5400000">
          <a:off x="5539867" y="5317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14</xdr:row>
      <xdr:rowOff>95107</xdr:rowOff>
    </xdr:from>
    <xdr:ext cx="339452" cy="180627"/>
    <xdr:sp macro="" textlink="">
      <xdr:nvSpPr>
        <xdr:cNvPr id="28" name="PTObj_DBranchName_2_5">
          <a:extLst>
            <a:ext uri="{FF2B5EF4-FFF2-40B4-BE49-F238E27FC236}">
              <a16:creationId xmlns:a16="http://schemas.microsoft.com/office/drawing/2014/main" id="{C35B67EF-847C-47F9-AAEE-18C4F7A6DB87}"/>
            </a:ext>
          </a:extLst>
        </xdr:cNvPr>
        <xdr:cNvSpPr txBox="1"/>
      </xdr:nvSpPr>
      <xdr:spPr>
        <a:xfrm>
          <a:off x="3831717" y="532242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10</xdr:row>
      <xdr:rowOff>90170</xdr:rowOff>
    </xdr:from>
    <xdr:to>
      <xdr:col>3</xdr:col>
      <xdr:colOff>190627</xdr:colOff>
      <xdr:row>11</xdr:row>
      <xdr:rowOff>90170</xdr:rowOff>
    </xdr:to>
    <xdr:sp macro="" textlink="">
      <xdr:nvSpPr>
        <xdr:cNvPr id="29" name="PTObj_DNode_2_4">
          <a:extLst>
            <a:ext uri="{FF2B5EF4-FFF2-40B4-BE49-F238E27FC236}">
              <a16:creationId xmlns:a16="http://schemas.microsoft.com/office/drawing/2014/main" id="{C910C228-6B1F-4C3F-9E6A-7F9193673400}"/>
            </a:ext>
          </a:extLst>
        </xdr:cNvPr>
        <xdr:cNvSpPr/>
      </xdr:nvSpPr>
      <xdr:spPr>
        <a:xfrm>
          <a:off x="5539867" y="4174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10</xdr:row>
      <xdr:rowOff>95107</xdr:rowOff>
    </xdr:from>
    <xdr:ext cx="374590" cy="180627"/>
    <xdr:sp macro="" textlink="">
      <xdr:nvSpPr>
        <xdr:cNvPr id="30" name="PTObj_DBranchName_2_4">
          <a:extLst>
            <a:ext uri="{FF2B5EF4-FFF2-40B4-BE49-F238E27FC236}">
              <a16:creationId xmlns:a16="http://schemas.microsoft.com/office/drawing/2014/main" id="{17524A90-7C29-4030-A3FB-754FC7809BC1}"/>
            </a:ext>
          </a:extLst>
        </xdr:cNvPr>
        <xdr:cNvSpPr txBox="1"/>
      </xdr:nvSpPr>
      <xdr:spPr>
        <a:xfrm>
          <a:off x="3831717" y="4179427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4</xdr:col>
      <xdr:colOff>127</xdr:colOff>
      <xdr:row>4</xdr:row>
      <xdr:rowOff>90170</xdr:rowOff>
    </xdr:from>
    <xdr:to>
      <xdr:col>4</xdr:col>
      <xdr:colOff>190627</xdr:colOff>
      <xdr:row>5</xdr:row>
      <xdr:rowOff>90170</xdr:rowOff>
    </xdr:to>
    <xdr:sp macro="" textlink="">
      <xdr:nvSpPr>
        <xdr:cNvPr id="33" name="PTObj_DNode_2_6">
          <a:extLst>
            <a:ext uri="{FF2B5EF4-FFF2-40B4-BE49-F238E27FC236}">
              <a16:creationId xmlns:a16="http://schemas.microsoft.com/office/drawing/2014/main" id="{215E059E-C416-446D-8482-D1552375D300}"/>
            </a:ext>
          </a:extLst>
        </xdr:cNvPr>
        <xdr:cNvSpPr/>
      </xdr:nvSpPr>
      <xdr:spPr>
        <a:xfrm>
          <a:off x="7277227" y="3031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</xdr:row>
      <xdr:rowOff>95107</xdr:rowOff>
    </xdr:from>
    <xdr:ext cx="902876" cy="180627"/>
    <xdr:sp macro="" textlink="">
      <xdr:nvSpPr>
        <xdr:cNvPr id="34" name="PTObj_DBranchName_2_6">
          <a:extLst>
            <a:ext uri="{FF2B5EF4-FFF2-40B4-BE49-F238E27FC236}">
              <a16:creationId xmlns:a16="http://schemas.microsoft.com/office/drawing/2014/main" id="{6F29BDEB-5FE5-4F63-AE1F-C04F9859FB31}"/>
            </a:ext>
          </a:extLst>
        </xdr:cNvPr>
        <xdr:cNvSpPr txBox="1"/>
      </xdr:nvSpPr>
      <xdr:spPr>
        <a:xfrm>
          <a:off x="5820537" y="3036427"/>
          <a:ext cx="902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Produce and market</a:t>
          </a:r>
        </a:p>
      </xdr:txBody>
    </xdr:sp>
    <xdr:clientData/>
  </xdr:oneCellAnchor>
  <xdr:twoCellAnchor editAs="oneCell">
    <xdr:from>
      <xdr:col>5</xdr:col>
      <xdr:colOff>127</xdr:colOff>
      <xdr:row>2</xdr:row>
      <xdr:rowOff>90170</xdr:rowOff>
    </xdr:from>
    <xdr:to>
      <xdr:col>5</xdr:col>
      <xdr:colOff>190627</xdr:colOff>
      <xdr:row>3</xdr:row>
      <xdr:rowOff>90170</xdr:rowOff>
    </xdr:to>
    <xdr:sp macro="" textlink="">
      <xdr:nvSpPr>
        <xdr:cNvPr id="35" name="PTObj_DNode_2_8">
          <a:extLst>
            <a:ext uri="{FF2B5EF4-FFF2-40B4-BE49-F238E27FC236}">
              <a16:creationId xmlns:a16="http://schemas.microsoft.com/office/drawing/2014/main" id="{2A9D6725-D221-4077-9E74-206C73263745}"/>
            </a:ext>
          </a:extLst>
        </xdr:cNvPr>
        <xdr:cNvSpPr/>
      </xdr:nvSpPr>
      <xdr:spPr>
        <a:xfrm rot="-5400000">
          <a:off x="9022207" y="2650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</xdr:row>
      <xdr:rowOff>95107</xdr:rowOff>
    </xdr:from>
    <xdr:ext cx="290400" cy="180627"/>
    <xdr:sp macro="" textlink="">
      <xdr:nvSpPr>
        <xdr:cNvPr id="36" name="PTObj_DBranchName_2_8">
          <a:extLst>
            <a:ext uri="{FF2B5EF4-FFF2-40B4-BE49-F238E27FC236}">
              <a16:creationId xmlns:a16="http://schemas.microsoft.com/office/drawing/2014/main" id="{84C24A15-DBE0-4941-8745-5C09269B4724}"/>
            </a:ext>
          </a:extLst>
        </xdr:cNvPr>
        <xdr:cNvSpPr txBox="1"/>
      </xdr:nvSpPr>
      <xdr:spPr>
        <a:xfrm>
          <a:off x="7557897" y="2655427"/>
          <a:ext cx="29040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Great</a:t>
          </a:r>
        </a:p>
      </xdr:txBody>
    </xdr:sp>
    <xdr:clientData/>
  </xdr:oneCellAnchor>
  <xdr:twoCellAnchor editAs="oneCell">
    <xdr:from>
      <xdr:col>5</xdr:col>
      <xdr:colOff>127</xdr:colOff>
      <xdr:row>6</xdr:row>
      <xdr:rowOff>90170</xdr:rowOff>
    </xdr:from>
    <xdr:to>
      <xdr:col>5</xdr:col>
      <xdr:colOff>190627</xdr:colOff>
      <xdr:row>7</xdr:row>
      <xdr:rowOff>90170</xdr:rowOff>
    </xdr:to>
    <xdr:sp macro="" textlink="">
      <xdr:nvSpPr>
        <xdr:cNvPr id="37" name="PTObj_DNode_2_9">
          <a:extLst>
            <a:ext uri="{FF2B5EF4-FFF2-40B4-BE49-F238E27FC236}">
              <a16:creationId xmlns:a16="http://schemas.microsoft.com/office/drawing/2014/main" id="{A3A95833-C14D-42D4-A192-6627B7D3C3EA}"/>
            </a:ext>
          </a:extLst>
        </xdr:cNvPr>
        <xdr:cNvSpPr/>
      </xdr:nvSpPr>
      <xdr:spPr>
        <a:xfrm rot="-5400000">
          <a:off x="9022207" y="3412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</xdr:row>
      <xdr:rowOff>95107</xdr:rowOff>
    </xdr:from>
    <xdr:ext cx="210955" cy="180627"/>
    <xdr:sp macro="" textlink="">
      <xdr:nvSpPr>
        <xdr:cNvPr id="38" name="PTObj_DBranchName_2_9">
          <a:extLst>
            <a:ext uri="{FF2B5EF4-FFF2-40B4-BE49-F238E27FC236}">
              <a16:creationId xmlns:a16="http://schemas.microsoft.com/office/drawing/2014/main" id="{BC1BA1A3-E4D7-4E71-8C85-C48680F6C432}"/>
            </a:ext>
          </a:extLst>
        </xdr:cNvPr>
        <xdr:cNvSpPr txBox="1"/>
      </xdr:nvSpPr>
      <xdr:spPr>
        <a:xfrm>
          <a:off x="7557897" y="3417427"/>
          <a:ext cx="2109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</a:t>
          </a:r>
        </a:p>
      </xdr:txBody>
    </xdr:sp>
    <xdr:clientData/>
  </xdr:oneCellAnchor>
  <xdr:twoCellAnchor editAs="oneCell">
    <xdr:from>
      <xdr:col>5</xdr:col>
      <xdr:colOff>127</xdr:colOff>
      <xdr:row>8</xdr:row>
      <xdr:rowOff>90170</xdr:rowOff>
    </xdr:from>
    <xdr:to>
      <xdr:col>5</xdr:col>
      <xdr:colOff>190627</xdr:colOff>
      <xdr:row>9</xdr:row>
      <xdr:rowOff>90170</xdr:rowOff>
    </xdr:to>
    <xdr:sp macro="" textlink="">
      <xdr:nvSpPr>
        <xdr:cNvPr id="39" name="PTObj_DNode_2_10">
          <a:extLst>
            <a:ext uri="{FF2B5EF4-FFF2-40B4-BE49-F238E27FC236}">
              <a16:creationId xmlns:a16="http://schemas.microsoft.com/office/drawing/2014/main" id="{00BCA92A-0EED-4846-9394-48158267F1B5}"/>
            </a:ext>
          </a:extLst>
        </xdr:cNvPr>
        <xdr:cNvSpPr/>
      </xdr:nvSpPr>
      <xdr:spPr>
        <a:xfrm rot="-5400000">
          <a:off x="9022207" y="3793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8</xdr:row>
      <xdr:rowOff>95107</xdr:rowOff>
    </xdr:from>
    <xdr:ext cx="296876" cy="180627"/>
    <xdr:sp macro="" textlink="">
      <xdr:nvSpPr>
        <xdr:cNvPr id="40" name="PTObj_DBranchName_2_10">
          <a:extLst>
            <a:ext uri="{FF2B5EF4-FFF2-40B4-BE49-F238E27FC236}">
              <a16:creationId xmlns:a16="http://schemas.microsoft.com/office/drawing/2014/main" id="{9DC10A64-E2F5-4FDC-A0E6-FFEF17BC9773}"/>
            </a:ext>
          </a:extLst>
        </xdr:cNvPr>
        <xdr:cNvSpPr txBox="1"/>
      </xdr:nvSpPr>
      <xdr:spPr>
        <a:xfrm>
          <a:off x="7557897" y="3798427"/>
          <a:ext cx="296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Awful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596900</xdr:colOff>
      <xdr:row>24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E456C-7AFA-45A5-B3E8-3829F253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2" name="gwm_12462          ">
          <a:extLst xmlns:a="http://schemas.openxmlformats.org/drawingml/2006/main">
            <a:ext uri="{FF2B5EF4-FFF2-40B4-BE49-F238E27FC236}">
              <a16:creationId xmlns:a16="http://schemas.microsoft.com/office/drawing/2014/main" id="{861B7358-33ED-44F0-B329-C17CA652C1E9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3" name="gwm_12462         ">
          <a:extLst xmlns:a="http://schemas.openxmlformats.org/drawingml/2006/main">
            <a:ext uri="{FF2B5EF4-FFF2-40B4-BE49-F238E27FC236}">
              <a16:creationId xmlns:a16="http://schemas.microsoft.com/office/drawing/2014/main" id="{70FB8DE7-7927-4797-A390-7C91015B958B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4" name="gwm_12462        ">
          <a:extLst xmlns:a="http://schemas.openxmlformats.org/drawingml/2006/main">
            <a:ext uri="{FF2B5EF4-FFF2-40B4-BE49-F238E27FC236}">
              <a16:creationId xmlns:a16="http://schemas.microsoft.com/office/drawing/2014/main" id="{42EF1E35-3FAC-4239-8872-5D0E833B966B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5" name="gwm_12462       ">
          <a:extLst xmlns:a="http://schemas.openxmlformats.org/drawingml/2006/main">
            <a:ext uri="{FF2B5EF4-FFF2-40B4-BE49-F238E27FC236}">
              <a16:creationId xmlns:a16="http://schemas.microsoft.com/office/drawing/2014/main" id="{C772C66B-42B5-4A53-89F1-A3214B270C1F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0.42412</cdr:y>
    </cdr:from>
    <cdr:to>
      <cdr:x>0.95327</cdr:x>
      <cdr:y>0.58908</cdr:y>
    </cdr:to>
    <cdr:sp macro="[1]!PtreeEvent_WatermarkClick" textlink="">
      <cdr:nvSpPr>
        <cdr:cNvPr id="6" name="gwm_12462      ">
          <a:extLst xmlns:a="http://schemas.openxmlformats.org/drawingml/2006/main">
            <a:ext uri="{FF2B5EF4-FFF2-40B4-BE49-F238E27FC236}">
              <a16:creationId xmlns:a16="http://schemas.microsoft.com/office/drawing/2014/main" id="{0E2BABA5-4B61-4E14-A2A5-E0F12598C0D4}"/>
            </a:ext>
          </a:extLst>
        </cdr:cNvPr>
        <cdr:cNvSpPr txBox="1"/>
      </cdr:nvSpPr>
      <cdr:spPr>
        <a:xfrm xmlns:a="http://schemas.openxmlformats.org/drawingml/2006/main">
          <a:off x="304800" y="163258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231267</xdr:colOff>
      <xdr:row>55</xdr:row>
      <xdr:rowOff>162560</xdr:rowOff>
    </xdr:from>
    <xdr:to>
      <xdr:col>7</xdr:col>
      <xdr:colOff>127</xdr:colOff>
      <xdr:row>55</xdr:row>
      <xdr:rowOff>162560</xdr:rowOff>
    </xdr:to>
    <xdr:cxnSp macro="_xll.PtreeEvent_ObjectClick">
      <xdr:nvCxnSpPr>
        <xdr:cNvPr id="166" name="PTObj_DBranchHLine_3_22">
          <a:extLst>
            <a:ext uri="{FF2B5EF4-FFF2-40B4-BE49-F238E27FC236}">
              <a16:creationId xmlns:a16="http://schemas.microsoft.com/office/drawing/2014/main" id="{6D62CC6A-2D51-414F-BE2C-07B13FE9395B}"/>
            </a:ext>
          </a:extLst>
        </xdr:cNvPr>
        <xdr:cNvCxnSpPr/>
      </xdr:nvCxnSpPr>
      <xdr:spPr>
        <a:xfrm>
          <a:off x="11661267" y="854456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53</xdr:row>
      <xdr:rowOff>157480</xdr:rowOff>
    </xdr:from>
    <xdr:to>
      <xdr:col>6</xdr:col>
      <xdr:colOff>231267</xdr:colOff>
      <xdr:row>55</xdr:row>
      <xdr:rowOff>162560</xdr:rowOff>
    </xdr:to>
    <xdr:cxnSp macro="_xll.PtreeEvent_ObjectClick">
      <xdr:nvCxnSpPr>
        <xdr:cNvPr id="165" name="PTObj_DBranchDLine_3_22">
          <a:extLst>
            <a:ext uri="{FF2B5EF4-FFF2-40B4-BE49-F238E27FC236}">
              <a16:creationId xmlns:a16="http://schemas.microsoft.com/office/drawing/2014/main" id="{702107D3-7E5F-4479-9D4E-F3A232B93989}"/>
            </a:ext>
          </a:extLst>
        </xdr:cNvPr>
        <xdr:cNvCxnSpPr/>
      </xdr:nvCxnSpPr>
      <xdr:spPr>
        <a:xfrm>
          <a:off x="11508867" y="82042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51</xdr:row>
      <xdr:rowOff>162560</xdr:rowOff>
    </xdr:from>
    <xdr:to>
      <xdr:col>7</xdr:col>
      <xdr:colOff>127</xdr:colOff>
      <xdr:row>51</xdr:row>
      <xdr:rowOff>162560</xdr:rowOff>
    </xdr:to>
    <xdr:cxnSp macro="_xll.PtreeEvent_ObjectClick">
      <xdr:nvCxnSpPr>
        <xdr:cNvPr id="162" name="PTObj_DBranchHLine_3_21">
          <a:extLst>
            <a:ext uri="{FF2B5EF4-FFF2-40B4-BE49-F238E27FC236}">
              <a16:creationId xmlns:a16="http://schemas.microsoft.com/office/drawing/2014/main" id="{9484040D-8556-44BE-B849-50D13101DA79}"/>
            </a:ext>
          </a:extLst>
        </xdr:cNvPr>
        <xdr:cNvCxnSpPr/>
      </xdr:nvCxnSpPr>
      <xdr:spPr>
        <a:xfrm>
          <a:off x="11661267" y="787400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51</xdr:row>
      <xdr:rowOff>162560</xdr:rowOff>
    </xdr:from>
    <xdr:to>
      <xdr:col>6</xdr:col>
      <xdr:colOff>231267</xdr:colOff>
      <xdr:row>53</xdr:row>
      <xdr:rowOff>157480</xdr:rowOff>
    </xdr:to>
    <xdr:cxnSp macro="_xll.PtreeEvent_ObjectClick">
      <xdr:nvCxnSpPr>
        <xdr:cNvPr id="161" name="PTObj_DBranchDLine_3_21">
          <a:extLst>
            <a:ext uri="{FF2B5EF4-FFF2-40B4-BE49-F238E27FC236}">
              <a16:creationId xmlns:a16="http://schemas.microsoft.com/office/drawing/2014/main" id="{14D58352-8C32-473A-9BC0-194505D496B3}"/>
            </a:ext>
          </a:extLst>
        </xdr:cNvPr>
        <xdr:cNvCxnSpPr/>
      </xdr:nvCxnSpPr>
      <xdr:spPr>
        <a:xfrm flipV="1">
          <a:off x="11508867" y="78740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53</xdr:row>
      <xdr:rowOff>162560</xdr:rowOff>
    </xdr:from>
    <xdr:to>
      <xdr:col>6</xdr:col>
      <xdr:colOff>127</xdr:colOff>
      <xdr:row>53</xdr:row>
      <xdr:rowOff>162560</xdr:rowOff>
    </xdr:to>
    <xdr:cxnSp macro="_xll.PtreeEvent_ObjectClick">
      <xdr:nvCxnSpPr>
        <xdr:cNvPr id="158" name="PTObj_DBranchHLine_3_20">
          <a:extLst>
            <a:ext uri="{FF2B5EF4-FFF2-40B4-BE49-F238E27FC236}">
              <a16:creationId xmlns:a16="http://schemas.microsoft.com/office/drawing/2014/main" id="{E478ED61-2AF4-4E9D-AFAC-FC5A0B0102EF}"/>
            </a:ext>
          </a:extLst>
        </xdr:cNvPr>
        <xdr:cNvCxnSpPr/>
      </xdr:nvCxnSpPr>
      <xdr:spPr>
        <a:xfrm>
          <a:off x="9840087" y="820928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53</xdr:row>
      <xdr:rowOff>162560</xdr:rowOff>
    </xdr:from>
    <xdr:to>
      <xdr:col>5</xdr:col>
      <xdr:colOff>231267</xdr:colOff>
      <xdr:row>57</xdr:row>
      <xdr:rowOff>157480</xdr:rowOff>
    </xdr:to>
    <xdr:cxnSp macro="_xll.PtreeEvent_ObjectClick">
      <xdr:nvCxnSpPr>
        <xdr:cNvPr id="157" name="PTObj_DBranchDLine_3_20">
          <a:extLst>
            <a:ext uri="{FF2B5EF4-FFF2-40B4-BE49-F238E27FC236}">
              <a16:creationId xmlns:a16="http://schemas.microsoft.com/office/drawing/2014/main" id="{FE041ECB-B7A6-4503-8FD6-5B51A4443422}"/>
            </a:ext>
          </a:extLst>
        </xdr:cNvPr>
        <xdr:cNvCxnSpPr/>
      </xdr:nvCxnSpPr>
      <xdr:spPr>
        <a:xfrm flipV="1">
          <a:off x="9687687" y="8209280"/>
          <a:ext cx="152400" cy="665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57</xdr:row>
      <xdr:rowOff>162560</xdr:rowOff>
    </xdr:from>
    <xdr:to>
      <xdr:col>5</xdr:col>
      <xdr:colOff>127</xdr:colOff>
      <xdr:row>57</xdr:row>
      <xdr:rowOff>162560</xdr:rowOff>
    </xdr:to>
    <xdr:cxnSp macro="_xll.PtreeEvent_ObjectClick">
      <xdr:nvCxnSpPr>
        <xdr:cNvPr id="154" name="PTObj_DBranchHLine_3_19">
          <a:extLst>
            <a:ext uri="{FF2B5EF4-FFF2-40B4-BE49-F238E27FC236}">
              <a16:creationId xmlns:a16="http://schemas.microsoft.com/office/drawing/2014/main" id="{BA39D3C6-96D5-4B70-B937-59D2B213F5A2}"/>
            </a:ext>
          </a:extLst>
        </xdr:cNvPr>
        <xdr:cNvCxnSpPr/>
      </xdr:nvCxnSpPr>
      <xdr:spPr>
        <a:xfrm>
          <a:off x="8018907" y="88798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49</xdr:row>
      <xdr:rowOff>157480</xdr:rowOff>
    </xdr:from>
    <xdr:to>
      <xdr:col>4</xdr:col>
      <xdr:colOff>231267</xdr:colOff>
      <xdr:row>57</xdr:row>
      <xdr:rowOff>162560</xdr:rowOff>
    </xdr:to>
    <xdr:cxnSp macro="_xll.PtreeEvent_ObjectClick">
      <xdr:nvCxnSpPr>
        <xdr:cNvPr id="153" name="PTObj_DBranchDLine_3_19">
          <a:extLst>
            <a:ext uri="{FF2B5EF4-FFF2-40B4-BE49-F238E27FC236}">
              <a16:creationId xmlns:a16="http://schemas.microsoft.com/office/drawing/2014/main" id="{440FCD4A-B801-4DFE-B8FD-464279C34980}"/>
            </a:ext>
          </a:extLst>
        </xdr:cNvPr>
        <xdr:cNvCxnSpPr/>
      </xdr:nvCxnSpPr>
      <xdr:spPr>
        <a:xfrm>
          <a:off x="7866507" y="7533640"/>
          <a:ext cx="152400" cy="1346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47</xdr:row>
      <xdr:rowOff>162560</xdr:rowOff>
    </xdr:from>
    <xdr:to>
      <xdr:col>5</xdr:col>
      <xdr:colOff>127</xdr:colOff>
      <xdr:row>47</xdr:row>
      <xdr:rowOff>162560</xdr:rowOff>
    </xdr:to>
    <xdr:cxnSp macro="_xll.PtreeEvent_ObjectClick">
      <xdr:nvCxnSpPr>
        <xdr:cNvPr id="150" name="PTObj_DBranchHLine_3_18">
          <a:extLst>
            <a:ext uri="{FF2B5EF4-FFF2-40B4-BE49-F238E27FC236}">
              <a16:creationId xmlns:a16="http://schemas.microsoft.com/office/drawing/2014/main" id="{46316F40-5177-4152-A113-56AD3DD4DE8B}"/>
            </a:ext>
          </a:extLst>
        </xdr:cNvPr>
        <xdr:cNvCxnSpPr/>
      </xdr:nvCxnSpPr>
      <xdr:spPr>
        <a:xfrm>
          <a:off x="8018907" y="72034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47</xdr:row>
      <xdr:rowOff>162560</xdr:rowOff>
    </xdr:from>
    <xdr:to>
      <xdr:col>4</xdr:col>
      <xdr:colOff>231267</xdr:colOff>
      <xdr:row>49</xdr:row>
      <xdr:rowOff>157480</xdr:rowOff>
    </xdr:to>
    <xdr:cxnSp macro="_xll.PtreeEvent_ObjectClick">
      <xdr:nvCxnSpPr>
        <xdr:cNvPr id="149" name="PTObj_DBranchDLine_3_18">
          <a:extLst>
            <a:ext uri="{FF2B5EF4-FFF2-40B4-BE49-F238E27FC236}">
              <a16:creationId xmlns:a16="http://schemas.microsoft.com/office/drawing/2014/main" id="{F61AB562-60DE-4378-90BF-9483D96D3666}"/>
            </a:ext>
          </a:extLst>
        </xdr:cNvPr>
        <xdr:cNvCxnSpPr/>
      </xdr:nvCxnSpPr>
      <xdr:spPr>
        <a:xfrm flipV="1">
          <a:off x="7866507" y="72034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49</xdr:row>
      <xdr:rowOff>162560</xdr:rowOff>
    </xdr:from>
    <xdr:to>
      <xdr:col>4</xdr:col>
      <xdr:colOff>127</xdr:colOff>
      <xdr:row>49</xdr:row>
      <xdr:rowOff>162560</xdr:rowOff>
    </xdr:to>
    <xdr:cxnSp macro="_xll.PtreeEvent_ObjectClick">
      <xdr:nvCxnSpPr>
        <xdr:cNvPr id="146" name="PTObj_DBranchHLine_3_17">
          <a:extLst>
            <a:ext uri="{FF2B5EF4-FFF2-40B4-BE49-F238E27FC236}">
              <a16:creationId xmlns:a16="http://schemas.microsoft.com/office/drawing/2014/main" id="{2FA88468-C9E8-492D-A57D-8AADF3FEE720}"/>
            </a:ext>
          </a:extLst>
        </xdr:cNvPr>
        <xdr:cNvCxnSpPr/>
      </xdr:nvCxnSpPr>
      <xdr:spPr>
        <a:xfrm>
          <a:off x="6197727" y="753872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49</xdr:row>
      <xdr:rowOff>162560</xdr:rowOff>
    </xdr:from>
    <xdr:to>
      <xdr:col>3</xdr:col>
      <xdr:colOff>231267</xdr:colOff>
      <xdr:row>59</xdr:row>
      <xdr:rowOff>157480</xdr:rowOff>
    </xdr:to>
    <xdr:cxnSp macro="_xll.PtreeEvent_ObjectClick">
      <xdr:nvCxnSpPr>
        <xdr:cNvPr id="145" name="PTObj_DBranchDLine_3_17">
          <a:extLst>
            <a:ext uri="{FF2B5EF4-FFF2-40B4-BE49-F238E27FC236}">
              <a16:creationId xmlns:a16="http://schemas.microsoft.com/office/drawing/2014/main" id="{8B9ADC95-2415-4930-8B2E-209E83FB5E99}"/>
            </a:ext>
          </a:extLst>
        </xdr:cNvPr>
        <xdr:cNvCxnSpPr/>
      </xdr:nvCxnSpPr>
      <xdr:spPr>
        <a:xfrm flipV="1">
          <a:off x="6045327" y="7538720"/>
          <a:ext cx="152400" cy="16713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59</xdr:row>
      <xdr:rowOff>162560</xdr:rowOff>
    </xdr:from>
    <xdr:to>
      <xdr:col>3</xdr:col>
      <xdr:colOff>127</xdr:colOff>
      <xdr:row>59</xdr:row>
      <xdr:rowOff>162560</xdr:rowOff>
    </xdr:to>
    <xdr:cxnSp macro="_xll.PtreeEvent_ObjectClick">
      <xdr:nvCxnSpPr>
        <xdr:cNvPr id="134" name="PTObj_DBranchHLine_3_10">
          <a:extLst>
            <a:ext uri="{FF2B5EF4-FFF2-40B4-BE49-F238E27FC236}">
              <a16:creationId xmlns:a16="http://schemas.microsoft.com/office/drawing/2014/main" id="{6606128F-6BFA-42FB-944A-C16C9DC13E61}"/>
            </a:ext>
          </a:extLst>
        </xdr:cNvPr>
        <xdr:cNvCxnSpPr/>
      </xdr:nvCxnSpPr>
      <xdr:spPr>
        <a:xfrm>
          <a:off x="4536567" y="720344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45</xdr:row>
      <xdr:rowOff>157480</xdr:rowOff>
    </xdr:from>
    <xdr:to>
      <xdr:col>2</xdr:col>
      <xdr:colOff>231267</xdr:colOff>
      <xdr:row>59</xdr:row>
      <xdr:rowOff>162560</xdr:rowOff>
    </xdr:to>
    <xdr:cxnSp macro="_xll.PtreeEvent_ObjectClick">
      <xdr:nvCxnSpPr>
        <xdr:cNvPr id="133" name="PTObj_DBranchDLine_3_10">
          <a:extLst>
            <a:ext uri="{FF2B5EF4-FFF2-40B4-BE49-F238E27FC236}">
              <a16:creationId xmlns:a16="http://schemas.microsoft.com/office/drawing/2014/main" id="{CA8BD372-69A4-4ED5-9A94-D901B3823308}"/>
            </a:ext>
          </a:extLst>
        </xdr:cNvPr>
        <xdr:cNvCxnSpPr/>
      </xdr:nvCxnSpPr>
      <xdr:spPr>
        <a:xfrm>
          <a:off x="4384167" y="686308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39</xdr:row>
      <xdr:rowOff>162560</xdr:rowOff>
    </xdr:from>
    <xdr:to>
      <xdr:col>7</xdr:col>
      <xdr:colOff>127</xdr:colOff>
      <xdr:row>39</xdr:row>
      <xdr:rowOff>162560</xdr:rowOff>
    </xdr:to>
    <xdr:cxnSp macro="_xll.PtreeEvent_ObjectClick">
      <xdr:nvCxnSpPr>
        <xdr:cNvPr id="98" name="PTObj_DBranchHLine_3_16">
          <a:extLst>
            <a:ext uri="{FF2B5EF4-FFF2-40B4-BE49-F238E27FC236}">
              <a16:creationId xmlns:a16="http://schemas.microsoft.com/office/drawing/2014/main" id="{D75C1931-DD7D-4D41-AFDD-7A21E9F8772A}"/>
            </a:ext>
          </a:extLst>
        </xdr:cNvPr>
        <xdr:cNvCxnSpPr/>
      </xdr:nvCxnSpPr>
      <xdr:spPr>
        <a:xfrm>
          <a:off x="10769727" y="586232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37</xdr:row>
      <xdr:rowOff>157480</xdr:rowOff>
    </xdr:from>
    <xdr:to>
      <xdr:col>6</xdr:col>
      <xdr:colOff>231267</xdr:colOff>
      <xdr:row>39</xdr:row>
      <xdr:rowOff>162560</xdr:rowOff>
    </xdr:to>
    <xdr:cxnSp macro="_xll.PtreeEvent_ObjectClick">
      <xdr:nvCxnSpPr>
        <xdr:cNvPr id="97" name="PTObj_DBranchDLine_3_16">
          <a:extLst>
            <a:ext uri="{FF2B5EF4-FFF2-40B4-BE49-F238E27FC236}">
              <a16:creationId xmlns:a16="http://schemas.microsoft.com/office/drawing/2014/main" id="{A12634BF-5D37-42CA-B4AB-EA67A2BBAE2C}"/>
            </a:ext>
          </a:extLst>
        </xdr:cNvPr>
        <xdr:cNvCxnSpPr/>
      </xdr:nvCxnSpPr>
      <xdr:spPr>
        <a:xfrm>
          <a:off x="10617327" y="552196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35</xdr:row>
      <xdr:rowOff>162560</xdr:rowOff>
    </xdr:from>
    <xdr:to>
      <xdr:col>7</xdr:col>
      <xdr:colOff>127</xdr:colOff>
      <xdr:row>35</xdr:row>
      <xdr:rowOff>162560</xdr:rowOff>
    </xdr:to>
    <xdr:cxnSp macro="_xll.PtreeEvent_ObjectClick">
      <xdr:nvCxnSpPr>
        <xdr:cNvPr id="94" name="PTObj_DBranchHLine_3_15">
          <a:extLst>
            <a:ext uri="{FF2B5EF4-FFF2-40B4-BE49-F238E27FC236}">
              <a16:creationId xmlns:a16="http://schemas.microsoft.com/office/drawing/2014/main" id="{516EB390-999C-4AC0-80F2-BD72A07A7BEC}"/>
            </a:ext>
          </a:extLst>
        </xdr:cNvPr>
        <xdr:cNvCxnSpPr/>
      </xdr:nvCxnSpPr>
      <xdr:spPr>
        <a:xfrm>
          <a:off x="10769727" y="519176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35</xdr:row>
      <xdr:rowOff>162560</xdr:rowOff>
    </xdr:from>
    <xdr:to>
      <xdr:col>6</xdr:col>
      <xdr:colOff>231267</xdr:colOff>
      <xdr:row>37</xdr:row>
      <xdr:rowOff>157480</xdr:rowOff>
    </xdr:to>
    <xdr:cxnSp macro="_xll.PtreeEvent_ObjectClick">
      <xdr:nvCxnSpPr>
        <xdr:cNvPr id="93" name="PTObj_DBranchDLine_3_15">
          <a:extLst>
            <a:ext uri="{FF2B5EF4-FFF2-40B4-BE49-F238E27FC236}">
              <a16:creationId xmlns:a16="http://schemas.microsoft.com/office/drawing/2014/main" id="{BAA2074D-3791-4AAF-BC5D-DC36EF0573F0}"/>
            </a:ext>
          </a:extLst>
        </xdr:cNvPr>
        <xdr:cNvCxnSpPr/>
      </xdr:nvCxnSpPr>
      <xdr:spPr>
        <a:xfrm flipV="1">
          <a:off x="10617327" y="519176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37</xdr:row>
      <xdr:rowOff>162560</xdr:rowOff>
    </xdr:from>
    <xdr:to>
      <xdr:col>6</xdr:col>
      <xdr:colOff>127</xdr:colOff>
      <xdr:row>37</xdr:row>
      <xdr:rowOff>162560</xdr:rowOff>
    </xdr:to>
    <xdr:cxnSp macro="_xll.PtreeEvent_ObjectClick">
      <xdr:nvCxnSpPr>
        <xdr:cNvPr id="90" name="PTObj_DBranchHLine_3_14">
          <a:extLst>
            <a:ext uri="{FF2B5EF4-FFF2-40B4-BE49-F238E27FC236}">
              <a16:creationId xmlns:a16="http://schemas.microsoft.com/office/drawing/2014/main" id="{13838D06-5268-4AFF-A8EA-A377C16F3504}"/>
            </a:ext>
          </a:extLst>
        </xdr:cNvPr>
        <xdr:cNvCxnSpPr/>
      </xdr:nvCxnSpPr>
      <xdr:spPr>
        <a:xfrm>
          <a:off x="9375267" y="5191760"/>
          <a:ext cx="11633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37</xdr:row>
      <xdr:rowOff>162560</xdr:rowOff>
    </xdr:from>
    <xdr:to>
      <xdr:col>5</xdr:col>
      <xdr:colOff>231267</xdr:colOff>
      <xdr:row>41</xdr:row>
      <xdr:rowOff>157480</xdr:rowOff>
    </xdr:to>
    <xdr:cxnSp macro="_xll.PtreeEvent_ObjectClick">
      <xdr:nvCxnSpPr>
        <xdr:cNvPr id="89" name="PTObj_DBranchDLine_3_14">
          <a:extLst>
            <a:ext uri="{FF2B5EF4-FFF2-40B4-BE49-F238E27FC236}">
              <a16:creationId xmlns:a16="http://schemas.microsoft.com/office/drawing/2014/main" id="{6733E8CC-724C-4F47-A158-B62E25700940}"/>
            </a:ext>
          </a:extLst>
        </xdr:cNvPr>
        <xdr:cNvCxnSpPr/>
      </xdr:nvCxnSpPr>
      <xdr:spPr>
        <a:xfrm flipV="1">
          <a:off x="9222867" y="519176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41</xdr:row>
      <xdr:rowOff>162560</xdr:rowOff>
    </xdr:from>
    <xdr:to>
      <xdr:col>5</xdr:col>
      <xdr:colOff>127</xdr:colOff>
      <xdr:row>41</xdr:row>
      <xdr:rowOff>162560</xdr:rowOff>
    </xdr:to>
    <xdr:cxnSp macro="_xll.PtreeEvent_ObjectClick">
      <xdr:nvCxnSpPr>
        <xdr:cNvPr id="82" name="PTObj_DBranchHLine_3_13">
          <a:extLst>
            <a:ext uri="{FF2B5EF4-FFF2-40B4-BE49-F238E27FC236}">
              <a16:creationId xmlns:a16="http://schemas.microsoft.com/office/drawing/2014/main" id="{96BD4DC1-8E00-4C5E-A426-40923A8FE1AA}"/>
            </a:ext>
          </a:extLst>
        </xdr:cNvPr>
        <xdr:cNvCxnSpPr/>
      </xdr:nvCxnSpPr>
      <xdr:spPr>
        <a:xfrm>
          <a:off x="7866507" y="519176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33</xdr:row>
      <xdr:rowOff>157480</xdr:rowOff>
    </xdr:from>
    <xdr:to>
      <xdr:col>4</xdr:col>
      <xdr:colOff>231267</xdr:colOff>
      <xdr:row>41</xdr:row>
      <xdr:rowOff>162560</xdr:rowOff>
    </xdr:to>
    <xdr:cxnSp macro="_xll.PtreeEvent_ObjectClick">
      <xdr:nvCxnSpPr>
        <xdr:cNvPr id="81" name="PTObj_DBranchDLine_3_13">
          <a:extLst>
            <a:ext uri="{FF2B5EF4-FFF2-40B4-BE49-F238E27FC236}">
              <a16:creationId xmlns:a16="http://schemas.microsoft.com/office/drawing/2014/main" id="{48907CCE-895F-4E31-ACCE-735342F13739}"/>
            </a:ext>
          </a:extLst>
        </xdr:cNvPr>
        <xdr:cNvCxnSpPr/>
      </xdr:nvCxnSpPr>
      <xdr:spPr>
        <a:xfrm>
          <a:off x="7714107" y="48514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31</xdr:row>
      <xdr:rowOff>162560</xdr:rowOff>
    </xdr:from>
    <xdr:to>
      <xdr:col>5</xdr:col>
      <xdr:colOff>127</xdr:colOff>
      <xdr:row>31</xdr:row>
      <xdr:rowOff>162560</xdr:rowOff>
    </xdr:to>
    <xdr:cxnSp macro="_xll.PtreeEvent_ObjectClick">
      <xdr:nvCxnSpPr>
        <xdr:cNvPr id="74" name="PTObj_DBranchHLine_3_12">
          <a:extLst>
            <a:ext uri="{FF2B5EF4-FFF2-40B4-BE49-F238E27FC236}">
              <a16:creationId xmlns:a16="http://schemas.microsoft.com/office/drawing/2014/main" id="{D9AED280-C055-40CA-A851-BA126C1930BA}"/>
            </a:ext>
          </a:extLst>
        </xdr:cNvPr>
        <xdr:cNvCxnSpPr/>
      </xdr:nvCxnSpPr>
      <xdr:spPr>
        <a:xfrm>
          <a:off x="7866507" y="452120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31</xdr:row>
      <xdr:rowOff>162560</xdr:rowOff>
    </xdr:from>
    <xdr:to>
      <xdr:col>4</xdr:col>
      <xdr:colOff>231267</xdr:colOff>
      <xdr:row>33</xdr:row>
      <xdr:rowOff>157480</xdr:rowOff>
    </xdr:to>
    <xdr:cxnSp macro="_xll.PtreeEvent_ObjectClick">
      <xdr:nvCxnSpPr>
        <xdr:cNvPr id="73" name="PTObj_DBranchDLine_3_12">
          <a:extLst>
            <a:ext uri="{FF2B5EF4-FFF2-40B4-BE49-F238E27FC236}">
              <a16:creationId xmlns:a16="http://schemas.microsoft.com/office/drawing/2014/main" id="{36F305A9-DA6D-4355-BFB0-ED5CE82A405D}"/>
            </a:ext>
          </a:extLst>
        </xdr:cNvPr>
        <xdr:cNvCxnSpPr/>
      </xdr:nvCxnSpPr>
      <xdr:spPr>
        <a:xfrm flipV="1">
          <a:off x="771410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33</xdr:row>
      <xdr:rowOff>162560</xdr:rowOff>
    </xdr:from>
    <xdr:to>
      <xdr:col>4</xdr:col>
      <xdr:colOff>127</xdr:colOff>
      <xdr:row>33</xdr:row>
      <xdr:rowOff>162560</xdr:rowOff>
    </xdr:to>
    <xdr:cxnSp macro="_xll.PtreeEvent_ObjectClick">
      <xdr:nvCxnSpPr>
        <xdr:cNvPr id="70" name="PTObj_DBranchHLine_3_11">
          <a:extLst>
            <a:ext uri="{FF2B5EF4-FFF2-40B4-BE49-F238E27FC236}">
              <a16:creationId xmlns:a16="http://schemas.microsoft.com/office/drawing/2014/main" id="{F1E85E8C-B29D-4BAE-8D20-ED3F666A29B6}"/>
            </a:ext>
          </a:extLst>
        </xdr:cNvPr>
        <xdr:cNvCxnSpPr/>
      </xdr:nvCxnSpPr>
      <xdr:spPr>
        <a:xfrm>
          <a:off x="6045327" y="4521200"/>
          <a:ext cx="1574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33</xdr:row>
      <xdr:rowOff>162560</xdr:rowOff>
    </xdr:from>
    <xdr:to>
      <xdr:col>3</xdr:col>
      <xdr:colOff>231267</xdr:colOff>
      <xdr:row>43</xdr:row>
      <xdr:rowOff>157480</xdr:rowOff>
    </xdr:to>
    <xdr:cxnSp macro="_xll.PtreeEvent_ObjectClick">
      <xdr:nvCxnSpPr>
        <xdr:cNvPr id="69" name="PTObj_DBranchDLine_3_11">
          <a:extLst>
            <a:ext uri="{FF2B5EF4-FFF2-40B4-BE49-F238E27FC236}">
              <a16:creationId xmlns:a16="http://schemas.microsoft.com/office/drawing/2014/main" id="{CDF381F4-E708-4D16-8C27-6062A2BBAA0B}"/>
            </a:ext>
          </a:extLst>
        </xdr:cNvPr>
        <xdr:cNvCxnSpPr/>
      </xdr:nvCxnSpPr>
      <xdr:spPr>
        <a:xfrm flipV="1">
          <a:off x="589292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43</xdr:row>
      <xdr:rowOff>162560</xdr:rowOff>
    </xdr:from>
    <xdr:to>
      <xdr:col>3</xdr:col>
      <xdr:colOff>127</xdr:colOff>
      <xdr:row>43</xdr:row>
      <xdr:rowOff>162560</xdr:rowOff>
    </xdr:to>
    <xdr:cxnSp macro="_xll.PtreeEvent_ObjectClick">
      <xdr:nvCxnSpPr>
        <xdr:cNvPr id="62" name="PTObj_DBranchHLine_3_9">
          <a:extLst>
            <a:ext uri="{FF2B5EF4-FFF2-40B4-BE49-F238E27FC236}">
              <a16:creationId xmlns:a16="http://schemas.microsoft.com/office/drawing/2014/main" id="{AC95B04D-63D3-45DC-9600-1D03318EF3BB}"/>
            </a:ext>
          </a:extLst>
        </xdr:cNvPr>
        <xdr:cNvCxnSpPr/>
      </xdr:nvCxnSpPr>
      <xdr:spPr>
        <a:xfrm>
          <a:off x="4536567" y="452120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43</xdr:row>
      <xdr:rowOff>162560</xdr:rowOff>
    </xdr:from>
    <xdr:to>
      <xdr:col>2</xdr:col>
      <xdr:colOff>231267</xdr:colOff>
      <xdr:row>45</xdr:row>
      <xdr:rowOff>157480</xdr:rowOff>
    </xdr:to>
    <xdr:cxnSp macro="_xll.PtreeEvent_ObjectClick">
      <xdr:nvCxnSpPr>
        <xdr:cNvPr id="61" name="PTObj_DBranchDLine_3_9">
          <a:extLst>
            <a:ext uri="{FF2B5EF4-FFF2-40B4-BE49-F238E27FC236}">
              <a16:creationId xmlns:a16="http://schemas.microsoft.com/office/drawing/2014/main" id="{42B4AB86-A801-4255-B274-D557D919BDE0}"/>
            </a:ext>
          </a:extLst>
        </xdr:cNvPr>
        <xdr:cNvCxnSpPr/>
      </xdr:nvCxnSpPr>
      <xdr:spPr>
        <a:xfrm flipV="1">
          <a:off x="438416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231267</xdr:colOff>
      <xdr:row>45</xdr:row>
      <xdr:rowOff>162560</xdr:rowOff>
    </xdr:from>
    <xdr:to>
      <xdr:col>2</xdr:col>
      <xdr:colOff>127</xdr:colOff>
      <xdr:row>45</xdr:row>
      <xdr:rowOff>162560</xdr:rowOff>
    </xdr:to>
    <xdr:cxnSp macro="_xll.PtreeEvent_ObjectClick">
      <xdr:nvCxnSpPr>
        <xdr:cNvPr id="50" name="PTObj_DBranchHLine_3_3">
          <a:extLst>
            <a:ext uri="{FF2B5EF4-FFF2-40B4-BE49-F238E27FC236}">
              <a16:creationId xmlns:a16="http://schemas.microsoft.com/office/drawing/2014/main" id="{821047A4-0B36-426E-98E6-CC0DBF3B1DA7}"/>
            </a:ext>
          </a:extLst>
        </xdr:cNvPr>
        <xdr:cNvCxnSpPr/>
      </xdr:nvCxnSpPr>
      <xdr:spPr>
        <a:xfrm>
          <a:off x="3004947" y="452120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78867</xdr:colOff>
      <xdr:row>29</xdr:row>
      <xdr:rowOff>157480</xdr:rowOff>
    </xdr:from>
    <xdr:to>
      <xdr:col>1</xdr:col>
      <xdr:colOff>231267</xdr:colOff>
      <xdr:row>45</xdr:row>
      <xdr:rowOff>162560</xdr:rowOff>
    </xdr:to>
    <xdr:cxnSp macro="_xll.PtreeEvent_ObjectClick">
      <xdr:nvCxnSpPr>
        <xdr:cNvPr id="49" name="PTObj_DBranchDLine_3_3">
          <a:extLst>
            <a:ext uri="{FF2B5EF4-FFF2-40B4-BE49-F238E27FC236}">
              <a16:creationId xmlns:a16="http://schemas.microsoft.com/office/drawing/2014/main" id="{6E4350A7-7C90-4B2A-B076-A3B0BBA450D6}"/>
            </a:ext>
          </a:extLst>
        </xdr:cNvPr>
        <xdr:cNvCxnSpPr/>
      </xdr:nvCxnSpPr>
      <xdr:spPr>
        <a:xfrm>
          <a:off x="2852547" y="41808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25</xdr:row>
      <xdr:rowOff>162560</xdr:rowOff>
    </xdr:from>
    <xdr:to>
      <xdr:col>5</xdr:col>
      <xdr:colOff>127</xdr:colOff>
      <xdr:row>25</xdr:row>
      <xdr:rowOff>162560</xdr:rowOff>
    </xdr:to>
    <xdr:cxnSp macro="_xll.PtreeEvent_ObjectClick">
      <xdr:nvCxnSpPr>
        <xdr:cNvPr id="46" name="PTObj_DBranchHLine_3_8">
          <a:extLst>
            <a:ext uri="{FF2B5EF4-FFF2-40B4-BE49-F238E27FC236}">
              <a16:creationId xmlns:a16="http://schemas.microsoft.com/office/drawing/2014/main" id="{7CA52CA0-F806-46A1-85C2-750ABBD76185}"/>
            </a:ext>
          </a:extLst>
        </xdr:cNvPr>
        <xdr:cNvCxnSpPr/>
      </xdr:nvCxnSpPr>
      <xdr:spPr>
        <a:xfrm>
          <a:off x="7432167" y="351536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23</xdr:row>
      <xdr:rowOff>157480</xdr:rowOff>
    </xdr:from>
    <xdr:to>
      <xdr:col>4</xdr:col>
      <xdr:colOff>231267</xdr:colOff>
      <xdr:row>25</xdr:row>
      <xdr:rowOff>162560</xdr:rowOff>
    </xdr:to>
    <xdr:cxnSp macro="_xll.PtreeEvent_ObjectClick">
      <xdr:nvCxnSpPr>
        <xdr:cNvPr id="45" name="PTObj_DBranchDLine_3_8">
          <a:extLst>
            <a:ext uri="{FF2B5EF4-FFF2-40B4-BE49-F238E27FC236}">
              <a16:creationId xmlns:a16="http://schemas.microsoft.com/office/drawing/2014/main" id="{5D47999C-0A04-42DA-996C-6A2FD5EA3D2F}"/>
            </a:ext>
          </a:extLst>
        </xdr:cNvPr>
        <xdr:cNvCxnSpPr/>
      </xdr:nvCxnSpPr>
      <xdr:spPr>
        <a:xfrm>
          <a:off x="7279767" y="31750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21</xdr:row>
      <xdr:rowOff>162560</xdr:rowOff>
    </xdr:from>
    <xdr:to>
      <xdr:col>5</xdr:col>
      <xdr:colOff>127</xdr:colOff>
      <xdr:row>21</xdr:row>
      <xdr:rowOff>162560</xdr:rowOff>
    </xdr:to>
    <xdr:cxnSp macro="_xll.PtreeEvent_ObjectClick">
      <xdr:nvCxnSpPr>
        <xdr:cNvPr id="42" name="PTObj_DBranchHLine_3_7">
          <a:extLst>
            <a:ext uri="{FF2B5EF4-FFF2-40B4-BE49-F238E27FC236}">
              <a16:creationId xmlns:a16="http://schemas.microsoft.com/office/drawing/2014/main" id="{FDC8CF0D-1860-4D74-981C-0E39A2A1E84A}"/>
            </a:ext>
          </a:extLst>
        </xdr:cNvPr>
        <xdr:cNvCxnSpPr/>
      </xdr:nvCxnSpPr>
      <xdr:spPr>
        <a:xfrm>
          <a:off x="7432167" y="284480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21</xdr:row>
      <xdr:rowOff>162560</xdr:rowOff>
    </xdr:from>
    <xdr:to>
      <xdr:col>4</xdr:col>
      <xdr:colOff>231267</xdr:colOff>
      <xdr:row>23</xdr:row>
      <xdr:rowOff>157480</xdr:rowOff>
    </xdr:to>
    <xdr:cxnSp macro="_xll.PtreeEvent_ObjectClick">
      <xdr:nvCxnSpPr>
        <xdr:cNvPr id="41" name="PTObj_DBranchDLine_3_7">
          <a:extLst>
            <a:ext uri="{FF2B5EF4-FFF2-40B4-BE49-F238E27FC236}">
              <a16:creationId xmlns:a16="http://schemas.microsoft.com/office/drawing/2014/main" id="{62916D63-7B7F-45BF-B71E-B1D8862D232F}"/>
            </a:ext>
          </a:extLst>
        </xdr:cNvPr>
        <xdr:cNvCxnSpPr/>
      </xdr:nvCxnSpPr>
      <xdr:spPr>
        <a:xfrm flipV="1">
          <a:off x="7279767" y="28448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23</xdr:row>
      <xdr:rowOff>162560</xdr:rowOff>
    </xdr:from>
    <xdr:to>
      <xdr:col>4</xdr:col>
      <xdr:colOff>127</xdr:colOff>
      <xdr:row>23</xdr:row>
      <xdr:rowOff>162560</xdr:rowOff>
    </xdr:to>
    <xdr:cxnSp macro="_xll.PtreeEvent_ObjectClick">
      <xdr:nvCxnSpPr>
        <xdr:cNvPr id="38" name="PTObj_DBranchHLine_3_6">
          <a:extLst>
            <a:ext uri="{FF2B5EF4-FFF2-40B4-BE49-F238E27FC236}">
              <a16:creationId xmlns:a16="http://schemas.microsoft.com/office/drawing/2014/main" id="{C540CAC1-CA76-4477-9B4A-CC0E3234040D}"/>
            </a:ext>
          </a:extLst>
        </xdr:cNvPr>
        <xdr:cNvCxnSpPr/>
      </xdr:nvCxnSpPr>
      <xdr:spPr>
        <a:xfrm>
          <a:off x="6037707" y="2844800"/>
          <a:ext cx="11633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23</xdr:row>
      <xdr:rowOff>162560</xdr:rowOff>
    </xdr:from>
    <xdr:to>
      <xdr:col>3</xdr:col>
      <xdr:colOff>231267</xdr:colOff>
      <xdr:row>27</xdr:row>
      <xdr:rowOff>157480</xdr:rowOff>
    </xdr:to>
    <xdr:cxnSp macro="_xll.PtreeEvent_ObjectClick">
      <xdr:nvCxnSpPr>
        <xdr:cNvPr id="37" name="PTObj_DBranchDLine_3_6">
          <a:extLst>
            <a:ext uri="{FF2B5EF4-FFF2-40B4-BE49-F238E27FC236}">
              <a16:creationId xmlns:a16="http://schemas.microsoft.com/office/drawing/2014/main" id="{94CAA591-3C5E-4462-8C54-5EBE9D134859}"/>
            </a:ext>
          </a:extLst>
        </xdr:cNvPr>
        <xdr:cNvCxnSpPr/>
      </xdr:nvCxnSpPr>
      <xdr:spPr>
        <a:xfrm flipV="1">
          <a:off x="5885307" y="28448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27</xdr:row>
      <xdr:rowOff>162560</xdr:rowOff>
    </xdr:from>
    <xdr:to>
      <xdr:col>3</xdr:col>
      <xdr:colOff>127</xdr:colOff>
      <xdr:row>27</xdr:row>
      <xdr:rowOff>162560</xdr:rowOff>
    </xdr:to>
    <xdr:cxnSp macro="_xll.PtreeEvent_ObjectClick">
      <xdr:nvCxnSpPr>
        <xdr:cNvPr id="30" name="PTObj_DBranchHLine_3_5">
          <a:extLst>
            <a:ext uri="{FF2B5EF4-FFF2-40B4-BE49-F238E27FC236}">
              <a16:creationId xmlns:a16="http://schemas.microsoft.com/office/drawing/2014/main" id="{1D2CF6DA-9BF3-4AAE-8E0B-40042FA76EE0}"/>
            </a:ext>
          </a:extLst>
        </xdr:cNvPr>
        <xdr:cNvCxnSpPr/>
      </xdr:nvCxnSpPr>
      <xdr:spPr>
        <a:xfrm>
          <a:off x="4536567" y="284480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19</xdr:row>
      <xdr:rowOff>157480</xdr:rowOff>
    </xdr:from>
    <xdr:to>
      <xdr:col>2</xdr:col>
      <xdr:colOff>231267</xdr:colOff>
      <xdr:row>27</xdr:row>
      <xdr:rowOff>162560</xdr:rowOff>
    </xdr:to>
    <xdr:cxnSp macro="_xll.PtreeEvent_ObjectClick">
      <xdr:nvCxnSpPr>
        <xdr:cNvPr id="29" name="PTObj_DBranchDLine_3_5">
          <a:extLst>
            <a:ext uri="{FF2B5EF4-FFF2-40B4-BE49-F238E27FC236}">
              <a16:creationId xmlns:a16="http://schemas.microsoft.com/office/drawing/2014/main" id="{6FB77986-DBA2-42F3-9D05-33A59750649D}"/>
            </a:ext>
          </a:extLst>
        </xdr:cNvPr>
        <xdr:cNvCxnSpPr/>
      </xdr:nvCxnSpPr>
      <xdr:spPr>
        <a:xfrm>
          <a:off x="4384167" y="25044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17</xdr:row>
      <xdr:rowOff>162560</xdr:rowOff>
    </xdr:from>
    <xdr:to>
      <xdr:col>3</xdr:col>
      <xdr:colOff>127</xdr:colOff>
      <xdr:row>17</xdr:row>
      <xdr:rowOff>162560</xdr:rowOff>
    </xdr:to>
    <xdr:cxnSp macro="_xll.PtreeEvent_ObjectClick">
      <xdr:nvCxnSpPr>
        <xdr:cNvPr id="22" name="PTObj_DBranchHLine_3_4">
          <a:extLst>
            <a:ext uri="{FF2B5EF4-FFF2-40B4-BE49-F238E27FC236}">
              <a16:creationId xmlns:a16="http://schemas.microsoft.com/office/drawing/2014/main" id="{62CF15BB-ECF0-4528-8F92-D4D6B2F3E838}"/>
            </a:ext>
          </a:extLst>
        </xdr:cNvPr>
        <xdr:cNvCxnSpPr/>
      </xdr:nvCxnSpPr>
      <xdr:spPr>
        <a:xfrm>
          <a:off x="4536567" y="217424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17</xdr:row>
      <xdr:rowOff>162560</xdr:rowOff>
    </xdr:from>
    <xdr:to>
      <xdr:col>2</xdr:col>
      <xdr:colOff>231267</xdr:colOff>
      <xdr:row>19</xdr:row>
      <xdr:rowOff>157480</xdr:rowOff>
    </xdr:to>
    <xdr:cxnSp macro="_xll.PtreeEvent_ObjectClick">
      <xdr:nvCxnSpPr>
        <xdr:cNvPr id="21" name="PTObj_DBranchDLine_3_4">
          <a:extLst>
            <a:ext uri="{FF2B5EF4-FFF2-40B4-BE49-F238E27FC236}">
              <a16:creationId xmlns:a16="http://schemas.microsoft.com/office/drawing/2014/main" id="{54499B58-E0F5-4C48-9E84-E61AD9CFB5DB}"/>
            </a:ext>
          </a:extLst>
        </xdr:cNvPr>
        <xdr:cNvCxnSpPr/>
      </xdr:nvCxnSpPr>
      <xdr:spPr>
        <a:xfrm flipV="1">
          <a:off x="4384167" y="21742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231267</xdr:colOff>
      <xdr:row>19</xdr:row>
      <xdr:rowOff>162560</xdr:rowOff>
    </xdr:from>
    <xdr:to>
      <xdr:col>2</xdr:col>
      <xdr:colOff>127</xdr:colOff>
      <xdr:row>19</xdr:row>
      <xdr:rowOff>162560</xdr:rowOff>
    </xdr:to>
    <xdr:cxnSp macro="_xll.PtreeEvent_ObjectClick">
      <xdr:nvCxnSpPr>
        <xdr:cNvPr id="18" name="PTObj_DBranchHLine_3_2">
          <a:extLst>
            <a:ext uri="{FF2B5EF4-FFF2-40B4-BE49-F238E27FC236}">
              <a16:creationId xmlns:a16="http://schemas.microsoft.com/office/drawing/2014/main" id="{D61D2B89-AA0A-4C27-997A-F63E1EEABDF9}"/>
            </a:ext>
          </a:extLst>
        </xdr:cNvPr>
        <xdr:cNvCxnSpPr/>
      </xdr:nvCxnSpPr>
      <xdr:spPr>
        <a:xfrm>
          <a:off x="3004947" y="217424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78867</xdr:colOff>
      <xdr:row>19</xdr:row>
      <xdr:rowOff>162560</xdr:rowOff>
    </xdr:from>
    <xdr:to>
      <xdr:col>1</xdr:col>
      <xdr:colOff>231267</xdr:colOff>
      <xdr:row>29</xdr:row>
      <xdr:rowOff>157480</xdr:rowOff>
    </xdr:to>
    <xdr:cxnSp macro="_xll.PtreeEvent_ObjectClick">
      <xdr:nvCxnSpPr>
        <xdr:cNvPr id="17" name="PTObj_DBranchDLine_3_2">
          <a:extLst>
            <a:ext uri="{FF2B5EF4-FFF2-40B4-BE49-F238E27FC236}">
              <a16:creationId xmlns:a16="http://schemas.microsoft.com/office/drawing/2014/main" id="{B9FB3993-0A4E-48E5-9433-60B87520B877}"/>
            </a:ext>
          </a:extLst>
        </xdr:cNvPr>
        <xdr:cNvCxnSpPr/>
      </xdr:nvCxnSpPr>
      <xdr:spPr>
        <a:xfrm flipV="1">
          <a:off x="2852547" y="21742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29</xdr:row>
      <xdr:rowOff>162560</xdr:rowOff>
    </xdr:from>
    <xdr:to>
      <xdr:col>1</xdr:col>
      <xdr:colOff>127</xdr:colOff>
      <xdr:row>29</xdr:row>
      <xdr:rowOff>162560</xdr:rowOff>
    </xdr:to>
    <xdr:cxnSp macro="_xll.PtreeEvent_ObjectClick">
      <xdr:nvCxnSpPr>
        <xdr:cNvPr id="6" name="PTObj_DBranchHLine_3_1">
          <a:extLst>
            <a:ext uri="{FF2B5EF4-FFF2-40B4-BE49-F238E27FC236}">
              <a16:creationId xmlns:a16="http://schemas.microsoft.com/office/drawing/2014/main" id="{128E2F07-DB71-43C8-AD44-CDD2AD283509}"/>
            </a:ext>
          </a:extLst>
        </xdr:cNvPr>
        <xdr:cNvCxnSpPr/>
      </xdr:nvCxnSpPr>
      <xdr:spPr>
        <a:xfrm>
          <a:off x="1397000" y="2174240"/>
          <a:ext cx="13615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29</xdr:row>
      <xdr:rowOff>78740</xdr:rowOff>
    </xdr:from>
    <xdr:to>
      <xdr:col>1</xdr:col>
      <xdr:colOff>167767</xdr:colOff>
      <xdr:row>30</xdr:row>
      <xdr:rowOff>78740</xdr:rowOff>
    </xdr:to>
    <xdr:sp macro="_xll.PtreeEvent_ObjectClick" textlink="">
      <xdr:nvSpPr>
        <xdr:cNvPr id="5" name="PTObj_DNode_3_1">
          <a:extLst>
            <a:ext uri="{FF2B5EF4-FFF2-40B4-BE49-F238E27FC236}">
              <a16:creationId xmlns:a16="http://schemas.microsoft.com/office/drawing/2014/main" id="{6668FDB6-A97E-4F4C-A21F-E8AF837E5247}"/>
            </a:ext>
          </a:extLst>
        </xdr:cNvPr>
        <xdr:cNvSpPr/>
      </xdr:nvSpPr>
      <xdr:spPr>
        <a:xfrm>
          <a:off x="2758567" y="20904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29</xdr:row>
      <xdr:rowOff>72246</xdr:rowOff>
    </xdr:from>
    <xdr:ext cx="910056" cy="180627"/>
    <xdr:sp macro="_xll.PtreeEvent_ObjectClick" textlink="">
      <xdr:nvSpPr>
        <xdr:cNvPr id="7" name="PTObj_DBranchName_3_1">
          <a:extLst>
            <a:ext uri="{FF2B5EF4-FFF2-40B4-BE49-F238E27FC236}">
              <a16:creationId xmlns:a16="http://schemas.microsoft.com/office/drawing/2014/main" id="{6B4C8FB3-2284-45D2-9EC1-73DCB5464A2D}"/>
            </a:ext>
          </a:extLst>
        </xdr:cNvPr>
        <xdr:cNvSpPr txBox="1"/>
      </xdr:nvSpPr>
      <xdr:spPr>
        <a:xfrm>
          <a:off x="1435100" y="2083926"/>
          <a:ext cx="9100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ERP Implementation</a:t>
          </a:r>
        </a:p>
      </xdr:txBody>
    </xdr:sp>
    <xdr:clientData/>
  </xdr:oneCellAnchor>
  <xdr:twoCellAnchor editAs="oneCell">
    <xdr:from>
      <xdr:col>2</xdr:col>
      <xdr:colOff>127</xdr:colOff>
      <xdr:row>19</xdr:row>
      <xdr:rowOff>78740</xdr:rowOff>
    </xdr:from>
    <xdr:to>
      <xdr:col>2</xdr:col>
      <xdr:colOff>167767</xdr:colOff>
      <xdr:row>20</xdr:row>
      <xdr:rowOff>78740</xdr:rowOff>
    </xdr:to>
    <xdr:sp macro="_xll.PtreeEvent_ObjectClick" textlink="">
      <xdr:nvSpPr>
        <xdr:cNvPr id="16" name="PTObj_DNode_3_2">
          <a:extLst>
            <a:ext uri="{FF2B5EF4-FFF2-40B4-BE49-F238E27FC236}">
              <a16:creationId xmlns:a16="http://schemas.microsoft.com/office/drawing/2014/main" id="{8818A6A6-685E-450A-91C1-DAC5A74779F1}"/>
            </a:ext>
          </a:extLst>
        </xdr:cNvPr>
        <xdr:cNvSpPr/>
      </xdr:nvSpPr>
      <xdr:spPr>
        <a:xfrm>
          <a:off x="4305427" y="209042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269367</xdr:colOff>
      <xdr:row>19</xdr:row>
      <xdr:rowOff>72246</xdr:rowOff>
    </xdr:from>
    <xdr:ext cx="777329" cy="180627"/>
    <xdr:sp macro="_xll.PtreeEvent_ObjectClick" textlink="">
      <xdr:nvSpPr>
        <xdr:cNvPr id="19" name="PTObj_DBranchName_3_2">
          <a:extLst>
            <a:ext uri="{FF2B5EF4-FFF2-40B4-BE49-F238E27FC236}">
              <a16:creationId xmlns:a16="http://schemas.microsoft.com/office/drawing/2014/main" id="{89C1B20E-6871-4B0B-8CC9-CC864E6A984D}"/>
            </a:ext>
          </a:extLst>
        </xdr:cNvPr>
        <xdr:cNvSpPr txBox="1"/>
      </xdr:nvSpPr>
      <xdr:spPr>
        <a:xfrm>
          <a:off x="3043047" y="2419206"/>
          <a:ext cx="7773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3</xdr:col>
      <xdr:colOff>127</xdr:colOff>
      <xdr:row>17</xdr:row>
      <xdr:rowOff>78740</xdr:rowOff>
    </xdr:from>
    <xdr:to>
      <xdr:col>3</xdr:col>
      <xdr:colOff>167767</xdr:colOff>
      <xdr:row>18</xdr:row>
      <xdr:rowOff>78740</xdr:rowOff>
    </xdr:to>
    <xdr:sp macro="_xll.PtreeEvent_ObjectClick" textlink="">
      <xdr:nvSpPr>
        <xdr:cNvPr id="20" name="PTObj_DNode_3_4">
          <a:extLst>
            <a:ext uri="{FF2B5EF4-FFF2-40B4-BE49-F238E27FC236}">
              <a16:creationId xmlns:a16="http://schemas.microsoft.com/office/drawing/2014/main" id="{F45808BC-114E-49EC-8236-76C35C99F94F}"/>
            </a:ext>
          </a:extLst>
        </xdr:cNvPr>
        <xdr:cNvSpPr/>
      </xdr:nvSpPr>
      <xdr:spPr>
        <a:xfrm rot="-5400000">
          <a:off x="5456047" y="20904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17</xdr:row>
      <xdr:rowOff>72246</xdr:rowOff>
    </xdr:from>
    <xdr:ext cx="483337" cy="180627"/>
    <xdr:sp macro="_xll.PtreeEvent_ObjectClick" textlink="">
      <xdr:nvSpPr>
        <xdr:cNvPr id="23" name="PTObj_DBranchName_3_4">
          <a:extLst>
            <a:ext uri="{FF2B5EF4-FFF2-40B4-BE49-F238E27FC236}">
              <a16:creationId xmlns:a16="http://schemas.microsoft.com/office/drawing/2014/main" id="{5C3B20FD-9657-4572-A158-9AAD85132EF9}"/>
            </a:ext>
          </a:extLst>
        </xdr:cNvPr>
        <xdr:cNvSpPr txBox="1"/>
      </xdr:nvSpPr>
      <xdr:spPr>
        <a:xfrm>
          <a:off x="4574667" y="2083926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3</xdr:col>
      <xdr:colOff>127</xdr:colOff>
      <xdr:row>27</xdr:row>
      <xdr:rowOff>78740</xdr:rowOff>
    </xdr:from>
    <xdr:to>
      <xdr:col>3</xdr:col>
      <xdr:colOff>167767</xdr:colOff>
      <xdr:row>28</xdr:row>
      <xdr:rowOff>78740</xdr:rowOff>
    </xdr:to>
    <xdr:sp macro="_xll.PtreeEvent_ObjectClick" textlink="">
      <xdr:nvSpPr>
        <xdr:cNvPr id="28" name="PTObj_DNode_3_5">
          <a:extLst>
            <a:ext uri="{FF2B5EF4-FFF2-40B4-BE49-F238E27FC236}">
              <a16:creationId xmlns:a16="http://schemas.microsoft.com/office/drawing/2014/main" id="{5C0478A7-4D5D-46AB-A144-8F7434644D4C}"/>
            </a:ext>
          </a:extLst>
        </xdr:cNvPr>
        <xdr:cNvSpPr/>
      </xdr:nvSpPr>
      <xdr:spPr>
        <a:xfrm>
          <a:off x="5806567" y="276098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27</xdr:row>
      <xdr:rowOff>72247</xdr:rowOff>
    </xdr:from>
    <xdr:ext cx="596124" cy="180627"/>
    <xdr:sp macro="_xll.PtreeEvent_ObjectClick" textlink="">
      <xdr:nvSpPr>
        <xdr:cNvPr id="31" name="PTObj_DBranchName_3_5">
          <a:extLst>
            <a:ext uri="{FF2B5EF4-FFF2-40B4-BE49-F238E27FC236}">
              <a16:creationId xmlns:a16="http://schemas.microsoft.com/office/drawing/2014/main" id="{B12575F7-D715-42DF-AC17-955BDE215115}"/>
            </a:ext>
          </a:extLst>
        </xdr:cNvPr>
        <xdr:cNvSpPr txBox="1"/>
      </xdr:nvSpPr>
      <xdr:spPr>
        <a:xfrm>
          <a:off x="4574667" y="2754487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4</xdr:col>
      <xdr:colOff>127</xdr:colOff>
      <xdr:row>23</xdr:row>
      <xdr:rowOff>78740</xdr:rowOff>
    </xdr:from>
    <xdr:to>
      <xdr:col>4</xdr:col>
      <xdr:colOff>167767</xdr:colOff>
      <xdr:row>24</xdr:row>
      <xdr:rowOff>78740</xdr:rowOff>
    </xdr:to>
    <xdr:sp macro="_xll.PtreeEvent_ObjectClick" textlink="">
      <xdr:nvSpPr>
        <xdr:cNvPr id="36" name="PTObj_DNode_3_6">
          <a:extLst>
            <a:ext uri="{FF2B5EF4-FFF2-40B4-BE49-F238E27FC236}">
              <a16:creationId xmlns:a16="http://schemas.microsoft.com/office/drawing/2014/main" id="{836140A8-6F67-4E6F-97B2-21599767E5E4}"/>
            </a:ext>
          </a:extLst>
        </xdr:cNvPr>
        <xdr:cNvSpPr/>
      </xdr:nvSpPr>
      <xdr:spPr>
        <a:xfrm>
          <a:off x="7201027" y="27609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23</xdr:row>
      <xdr:rowOff>72247</xdr:rowOff>
    </xdr:from>
    <xdr:ext cx="586443" cy="180627"/>
    <xdr:sp macro="_xll.PtreeEvent_ObjectClick" textlink="">
      <xdr:nvSpPr>
        <xdr:cNvPr id="39" name="PTObj_DBranchName_3_6">
          <a:extLst>
            <a:ext uri="{FF2B5EF4-FFF2-40B4-BE49-F238E27FC236}">
              <a16:creationId xmlns:a16="http://schemas.microsoft.com/office/drawing/2014/main" id="{4E11EFAA-8574-4C4A-A19C-833C95C728D4}"/>
            </a:ext>
          </a:extLst>
        </xdr:cNvPr>
        <xdr:cNvSpPr txBox="1"/>
      </xdr:nvSpPr>
      <xdr:spPr>
        <a:xfrm>
          <a:off x="6075807" y="2754487"/>
          <a:ext cx="5864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ERP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78740</xdr:rowOff>
    </xdr:from>
    <xdr:to>
      <xdr:col>5</xdr:col>
      <xdr:colOff>167767</xdr:colOff>
      <xdr:row>22</xdr:row>
      <xdr:rowOff>78740</xdr:rowOff>
    </xdr:to>
    <xdr:sp macro="_xll.PtreeEvent_ObjectClick" textlink="">
      <xdr:nvSpPr>
        <xdr:cNvPr id="40" name="PTObj_DNode_3_7">
          <a:extLst>
            <a:ext uri="{FF2B5EF4-FFF2-40B4-BE49-F238E27FC236}">
              <a16:creationId xmlns:a16="http://schemas.microsoft.com/office/drawing/2014/main" id="{966867CD-8061-46E3-889E-DF55401E61D4}"/>
            </a:ext>
          </a:extLst>
        </xdr:cNvPr>
        <xdr:cNvSpPr/>
      </xdr:nvSpPr>
      <xdr:spPr>
        <a:xfrm rot="-5400000">
          <a:off x="8351647" y="27609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21</xdr:row>
      <xdr:rowOff>72247</xdr:rowOff>
    </xdr:from>
    <xdr:ext cx="460061" cy="180627"/>
    <xdr:sp macro="_xll.PtreeEvent_ObjectClick" textlink="">
      <xdr:nvSpPr>
        <xdr:cNvPr id="43" name="PTObj_DBranchName_3_7">
          <a:extLst>
            <a:ext uri="{FF2B5EF4-FFF2-40B4-BE49-F238E27FC236}">
              <a16:creationId xmlns:a16="http://schemas.microsoft.com/office/drawing/2014/main" id="{0D31276A-CD13-4808-94C3-6E1DF66BFD54}"/>
            </a:ext>
          </a:extLst>
        </xdr:cNvPr>
        <xdr:cNvSpPr txBox="1"/>
      </xdr:nvSpPr>
      <xdr:spPr>
        <a:xfrm>
          <a:off x="7470267" y="2754487"/>
          <a:ext cx="4600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5</xdr:col>
      <xdr:colOff>127</xdr:colOff>
      <xdr:row>25</xdr:row>
      <xdr:rowOff>78740</xdr:rowOff>
    </xdr:from>
    <xdr:to>
      <xdr:col>5</xdr:col>
      <xdr:colOff>167767</xdr:colOff>
      <xdr:row>26</xdr:row>
      <xdr:rowOff>78740</xdr:rowOff>
    </xdr:to>
    <xdr:sp macro="_xll.PtreeEvent_ObjectClick" textlink="">
      <xdr:nvSpPr>
        <xdr:cNvPr id="44" name="PTObj_DNode_3_8">
          <a:extLst>
            <a:ext uri="{FF2B5EF4-FFF2-40B4-BE49-F238E27FC236}">
              <a16:creationId xmlns:a16="http://schemas.microsoft.com/office/drawing/2014/main" id="{30F84481-B1D5-4814-9119-2D1E6E6B6EAE}"/>
            </a:ext>
          </a:extLst>
        </xdr:cNvPr>
        <xdr:cNvSpPr/>
      </xdr:nvSpPr>
      <xdr:spPr>
        <a:xfrm rot="-5400000">
          <a:off x="8557387" y="34315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25</xdr:row>
      <xdr:rowOff>72246</xdr:rowOff>
    </xdr:from>
    <xdr:ext cx="339452" cy="180627"/>
    <xdr:sp macro="_xll.PtreeEvent_ObjectClick" textlink="">
      <xdr:nvSpPr>
        <xdr:cNvPr id="47" name="PTObj_DBranchName_3_8">
          <a:extLst>
            <a:ext uri="{FF2B5EF4-FFF2-40B4-BE49-F238E27FC236}">
              <a16:creationId xmlns:a16="http://schemas.microsoft.com/office/drawing/2014/main" id="{81ED408E-213C-4B7D-BB63-CFB8C87C9435}"/>
            </a:ext>
          </a:extLst>
        </xdr:cNvPr>
        <xdr:cNvSpPr txBox="1"/>
      </xdr:nvSpPr>
      <xdr:spPr>
        <a:xfrm>
          <a:off x="7470267" y="3425046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2</xdr:col>
      <xdr:colOff>127</xdr:colOff>
      <xdr:row>45</xdr:row>
      <xdr:rowOff>78740</xdr:rowOff>
    </xdr:from>
    <xdr:to>
      <xdr:col>2</xdr:col>
      <xdr:colOff>167767</xdr:colOff>
      <xdr:row>46</xdr:row>
      <xdr:rowOff>78740</xdr:rowOff>
    </xdr:to>
    <xdr:sp macro="_xll.PtreeEvent_ObjectClick" textlink="">
      <xdr:nvSpPr>
        <xdr:cNvPr id="48" name="PTObj_DNode_3_3">
          <a:extLst>
            <a:ext uri="{FF2B5EF4-FFF2-40B4-BE49-F238E27FC236}">
              <a16:creationId xmlns:a16="http://schemas.microsoft.com/office/drawing/2014/main" id="{48892DB6-17B6-41E6-8815-1DC550D9B996}"/>
            </a:ext>
          </a:extLst>
        </xdr:cNvPr>
        <xdr:cNvSpPr/>
      </xdr:nvSpPr>
      <xdr:spPr>
        <a:xfrm>
          <a:off x="4305427" y="44373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269367</xdr:colOff>
      <xdr:row>45</xdr:row>
      <xdr:rowOff>72247</xdr:rowOff>
    </xdr:from>
    <xdr:ext cx="723660" cy="180627"/>
    <xdr:sp macro="_xll.PtreeEvent_ObjectClick" textlink="">
      <xdr:nvSpPr>
        <xdr:cNvPr id="51" name="PTObj_DBranchName_3_3">
          <a:extLst>
            <a:ext uri="{FF2B5EF4-FFF2-40B4-BE49-F238E27FC236}">
              <a16:creationId xmlns:a16="http://schemas.microsoft.com/office/drawing/2014/main" id="{052CF1B1-8A09-47E3-949F-44D75B84CC77}"/>
            </a:ext>
          </a:extLst>
        </xdr:cNvPr>
        <xdr:cNvSpPr txBox="1"/>
      </xdr:nvSpPr>
      <xdr:spPr>
        <a:xfrm>
          <a:off x="3043047" y="4430887"/>
          <a:ext cx="7236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Feasibility study</a:t>
          </a:r>
        </a:p>
      </xdr:txBody>
    </xdr:sp>
    <xdr:clientData/>
  </xdr:oneCellAnchor>
  <xdr:twoCellAnchor editAs="oneCell">
    <xdr:from>
      <xdr:col>3</xdr:col>
      <xdr:colOff>127</xdr:colOff>
      <xdr:row>43</xdr:row>
      <xdr:rowOff>78740</xdr:rowOff>
    </xdr:from>
    <xdr:to>
      <xdr:col>3</xdr:col>
      <xdr:colOff>167767</xdr:colOff>
      <xdr:row>44</xdr:row>
      <xdr:rowOff>78740</xdr:rowOff>
    </xdr:to>
    <xdr:sp macro="_xll.PtreeEvent_ObjectClick" textlink="">
      <xdr:nvSpPr>
        <xdr:cNvPr id="60" name="PTObj_DNode_3_9">
          <a:extLst>
            <a:ext uri="{FF2B5EF4-FFF2-40B4-BE49-F238E27FC236}">
              <a16:creationId xmlns:a16="http://schemas.microsoft.com/office/drawing/2014/main" id="{CC9D259A-A924-4186-A37D-DF3FD0790F32}"/>
            </a:ext>
          </a:extLst>
        </xdr:cNvPr>
        <xdr:cNvSpPr/>
      </xdr:nvSpPr>
      <xdr:spPr>
        <a:xfrm>
          <a:off x="5814187" y="443738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43</xdr:row>
      <xdr:rowOff>72247</xdr:rowOff>
    </xdr:from>
    <xdr:ext cx="544444" cy="180627"/>
    <xdr:sp macro="_xll.PtreeEvent_ObjectClick" textlink="">
      <xdr:nvSpPr>
        <xdr:cNvPr id="63" name="PTObj_DBranchName_3_9">
          <a:extLst>
            <a:ext uri="{FF2B5EF4-FFF2-40B4-BE49-F238E27FC236}">
              <a16:creationId xmlns:a16="http://schemas.microsoft.com/office/drawing/2014/main" id="{1D0774D1-E542-4402-BD43-186BC6B5F4D8}"/>
            </a:ext>
          </a:extLst>
        </xdr:cNvPr>
        <xdr:cNvSpPr txBox="1"/>
      </xdr:nvSpPr>
      <xdr:spPr>
        <a:xfrm>
          <a:off x="4574667" y="4430887"/>
          <a:ext cx="544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Vendor ERP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78740</xdr:rowOff>
    </xdr:from>
    <xdr:to>
      <xdr:col>4</xdr:col>
      <xdr:colOff>167767</xdr:colOff>
      <xdr:row>34</xdr:row>
      <xdr:rowOff>78740</xdr:rowOff>
    </xdr:to>
    <xdr:sp macro="_xll.PtreeEvent_ObjectClick" textlink="">
      <xdr:nvSpPr>
        <xdr:cNvPr id="68" name="PTObj_DNode_3_11">
          <a:extLst>
            <a:ext uri="{FF2B5EF4-FFF2-40B4-BE49-F238E27FC236}">
              <a16:creationId xmlns:a16="http://schemas.microsoft.com/office/drawing/2014/main" id="{8F11DA61-3555-4544-8961-AF52A9341520}"/>
            </a:ext>
          </a:extLst>
        </xdr:cNvPr>
        <xdr:cNvSpPr/>
      </xdr:nvSpPr>
      <xdr:spPr>
        <a:xfrm>
          <a:off x="7620127" y="44373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33</xdr:row>
      <xdr:rowOff>72247</xdr:rowOff>
    </xdr:from>
    <xdr:ext cx="1013354" cy="180627"/>
    <xdr:sp macro="_xll.PtreeEvent_ObjectClick" textlink="">
      <xdr:nvSpPr>
        <xdr:cNvPr id="71" name="PTObj_DBranchName_3_11">
          <a:extLst>
            <a:ext uri="{FF2B5EF4-FFF2-40B4-BE49-F238E27FC236}">
              <a16:creationId xmlns:a16="http://schemas.microsoft.com/office/drawing/2014/main" id="{2FAE3092-F4DF-476D-BCBA-99F9EFCE21C2}"/>
            </a:ext>
          </a:extLst>
        </xdr:cNvPr>
        <xdr:cNvSpPr txBox="1"/>
      </xdr:nvSpPr>
      <xdr:spPr>
        <a:xfrm>
          <a:off x="6083427" y="4430887"/>
          <a:ext cx="10133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Implement vendor ERP</a:t>
          </a:r>
        </a:p>
      </xdr:txBody>
    </xdr:sp>
    <xdr:clientData/>
  </xdr:oneCellAnchor>
  <xdr:twoCellAnchor editAs="oneCell">
    <xdr:from>
      <xdr:col>5</xdr:col>
      <xdr:colOff>127</xdr:colOff>
      <xdr:row>31</xdr:row>
      <xdr:rowOff>78740</xdr:rowOff>
    </xdr:from>
    <xdr:to>
      <xdr:col>5</xdr:col>
      <xdr:colOff>167767</xdr:colOff>
      <xdr:row>32</xdr:row>
      <xdr:rowOff>78740</xdr:rowOff>
    </xdr:to>
    <xdr:sp macro="_xll.PtreeEvent_ObjectClick" textlink="">
      <xdr:nvSpPr>
        <xdr:cNvPr id="72" name="PTObj_DNode_3_12">
          <a:extLst>
            <a:ext uri="{FF2B5EF4-FFF2-40B4-BE49-F238E27FC236}">
              <a16:creationId xmlns:a16="http://schemas.microsoft.com/office/drawing/2014/main" id="{0A598E8E-17F9-4DE5-A2C7-A33D9DB36366}"/>
            </a:ext>
          </a:extLst>
        </xdr:cNvPr>
        <xdr:cNvSpPr/>
      </xdr:nvSpPr>
      <xdr:spPr>
        <a:xfrm rot="-5400000">
          <a:off x="9136507" y="44373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31</xdr:row>
      <xdr:rowOff>72247</xdr:rowOff>
    </xdr:from>
    <xdr:ext cx="483337" cy="180627"/>
    <xdr:sp macro="_xll.PtreeEvent_ObjectClick" textlink="">
      <xdr:nvSpPr>
        <xdr:cNvPr id="75" name="PTObj_DBranchName_3_12">
          <a:extLst>
            <a:ext uri="{FF2B5EF4-FFF2-40B4-BE49-F238E27FC236}">
              <a16:creationId xmlns:a16="http://schemas.microsoft.com/office/drawing/2014/main" id="{5BA71870-30BC-47F8-9C32-3BC268239C40}"/>
            </a:ext>
          </a:extLst>
        </xdr:cNvPr>
        <xdr:cNvSpPr txBox="1"/>
      </xdr:nvSpPr>
      <xdr:spPr>
        <a:xfrm>
          <a:off x="7904607" y="4430887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41</xdr:row>
      <xdr:rowOff>78740</xdr:rowOff>
    </xdr:from>
    <xdr:to>
      <xdr:col>5</xdr:col>
      <xdr:colOff>167767</xdr:colOff>
      <xdr:row>42</xdr:row>
      <xdr:rowOff>78740</xdr:rowOff>
    </xdr:to>
    <xdr:sp macro="_xll.PtreeEvent_ObjectClick" textlink="">
      <xdr:nvSpPr>
        <xdr:cNvPr id="80" name="PTObj_DNode_3_13">
          <a:extLst>
            <a:ext uri="{FF2B5EF4-FFF2-40B4-BE49-F238E27FC236}">
              <a16:creationId xmlns:a16="http://schemas.microsoft.com/office/drawing/2014/main" id="{26706111-D0A2-4207-BEFB-54196CD2B59C}"/>
            </a:ext>
          </a:extLst>
        </xdr:cNvPr>
        <xdr:cNvSpPr/>
      </xdr:nvSpPr>
      <xdr:spPr>
        <a:xfrm>
          <a:off x="9144127" y="510794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41</xdr:row>
      <xdr:rowOff>72246</xdr:rowOff>
    </xdr:from>
    <xdr:ext cx="596124" cy="180627"/>
    <xdr:sp macro="_xll.PtreeEvent_ObjectClick" textlink="">
      <xdr:nvSpPr>
        <xdr:cNvPr id="83" name="PTObj_DBranchName_3_13">
          <a:extLst>
            <a:ext uri="{FF2B5EF4-FFF2-40B4-BE49-F238E27FC236}">
              <a16:creationId xmlns:a16="http://schemas.microsoft.com/office/drawing/2014/main" id="{697F1B1A-F0D1-4E78-9CCC-A9F755C1FC1D}"/>
            </a:ext>
          </a:extLst>
        </xdr:cNvPr>
        <xdr:cNvSpPr txBox="1"/>
      </xdr:nvSpPr>
      <xdr:spPr>
        <a:xfrm>
          <a:off x="7904607" y="510144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37</xdr:row>
      <xdr:rowOff>78740</xdr:rowOff>
    </xdr:from>
    <xdr:to>
      <xdr:col>6</xdr:col>
      <xdr:colOff>167767</xdr:colOff>
      <xdr:row>38</xdr:row>
      <xdr:rowOff>78740</xdr:rowOff>
    </xdr:to>
    <xdr:sp macro="_xll.PtreeEvent_ObjectClick" textlink="">
      <xdr:nvSpPr>
        <xdr:cNvPr id="88" name="PTObj_DNode_3_14">
          <a:extLst>
            <a:ext uri="{FF2B5EF4-FFF2-40B4-BE49-F238E27FC236}">
              <a16:creationId xmlns:a16="http://schemas.microsoft.com/office/drawing/2014/main" id="{C5F637E7-F635-4C5C-93F2-AE92BC9DB512}"/>
            </a:ext>
          </a:extLst>
        </xdr:cNvPr>
        <xdr:cNvSpPr/>
      </xdr:nvSpPr>
      <xdr:spPr>
        <a:xfrm>
          <a:off x="10538587" y="510794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37</xdr:row>
      <xdr:rowOff>72246</xdr:rowOff>
    </xdr:from>
    <xdr:ext cx="904799" cy="180627"/>
    <xdr:sp macro="_xll.PtreeEvent_ObjectClick" textlink="">
      <xdr:nvSpPr>
        <xdr:cNvPr id="91" name="PTObj_DBranchName_3_14">
          <a:extLst>
            <a:ext uri="{FF2B5EF4-FFF2-40B4-BE49-F238E27FC236}">
              <a16:creationId xmlns:a16="http://schemas.microsoft.com/office/drawing/2014/main" id="{B44C169C-FB93-48B0-9A67-E09F941AD75F}"/>
            </a:ext>
          </a:extLst>
        </xdr:cNvPr>
        <xdr:cNvSpPr txBox="1"/>
      </xdr:nvSpPr>
      <xdr:spPr>
        <a:xfrm>
          <a:off x="9878187" y="5436726"/>
          <a:ext cx="9047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vendor ERP</a:t>
          </a:r>
        </a:p>
      </xdr:txBody>
    </xdr:sp>
    <xdr:clientData/>
  </xdr:oneCellAnchor>
  <xdr:twoCellAnchor editAs="oneCell">
    <xdr:from>
      <xdr:col>7</xdr:col>
      <xdr:colOff>127</xdr:colOff>
      <xdr:row>35</xdr:row>
      <xdr:rowOff>78740</xdr:rowOff>
    </xdr:from>
    <xdr:to>
      <xdr:col>7</xdr:col>
      <xdr:colOff>167767</xdr:colOff>
      <xdr:row>36</xdr:row>
      <xdr:rowOff>78740</xdr:rowOff>
    </xdr:to>
    <xdr:sp macro="_xll.PtreeEvent_ObjectClick" textlink="">
      <xdr:nvSpPr>
        <xdr:cNvPr id="92" name="PTObj_DNode_3_15">
          <a:extLst>
            <a:ext uri="{FF2B5EF4-FFF2-40B4-BE49-F238E27FC236}">
              <a16:creationId xmlns:a16="http://schemas.microsoft.com/office/drawing/2014/main" id="{D8883315-F09B-4616-8CD2-CCA2FC706598}"/>
            </a:ext>
          </a:extLst>
        </xdr:cNvPr>
        <xdr:cNvSpPr/>
      </xdr:nvSpPr>
      <xdr:spPr>
        <a:xfrm rot="-5400000">
          <a:off x="11689207" y="51079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35</xdr:row>
      <xdr:rowOff>72246</xdr:rowOff>
    </xdr:from>
    <xdr:ext cx="460061" cy="180627"/>
    <xdr:sp macro="_xll.PtreeEvent_ObjectClick" textlink="">
      <xdr:nvSpPr>
        <xdr:cNvPr id="95" name="PTObj_DBranchName_3_15">
          <a:extLst>
            <a:ext uri="{FF2B5EF4-FFF2-40B4-BE49-F238E27FC236}">
              <a16:creationId xmlns:a16="http://schemas.microsoft.com/office/drawing/2014/main" id="{F4549E6B-4966-4DAC-B2EB-578D0E851886}"/>
            </a:ext>
          </a:extLst>
        </xdr:cNvPr>
        <xdr:cNvSpPr txBox="1"/>
      </xdr:nvSpPr>
      <xdr:spPr>
        <a:xfrm>
          <a:off x="10807827" y="5101446"/>
          <a:ext cx="4600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78740</xdr:rowOff>
    </xdr:from>
    <xdr:to>
      <xdr:col>7</xdr:col>
      <xdr:colOff>167767</xdr:colOff>
      <xdr:row>40</xdr:row>
      <xdr:rowOff>78740</xdr:rowOff>
    </xdr:to>
    <xdr:sp macro="_xll.PtreeEvent_ObjectClick" textlink="">
      <xdr:nvSpPr>
        <xdr:cNvPr id="96" name="PTObj_DNode_3_16">
          <a:extLst>
            <a:ext uri="{FF2B5EF4-FFF2-40B4-BE49-F238E27FC236}">
              <a16:creationId xmlns:a16="http://schemas.microsoft.com/office/drawing/2014/main" id="{3C003FAA-E172-459A-BDF8-890ED5E88F2E}"/>
            </a:ext>
          </a:extLst>
        </xdr:cNvPr>
        <xdr:cNvSpPr/>
      </xdr:nvSpPr>
      <xdr:spPr>
        <a:xfrm rot="-5400000">
          <a:off x="11894947" y="577850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39</xdr:row>
      <xdr:rowOff>72247</xdr:rowOff>
    </xdr:from>
    <xdr:ext cx="339452" cy="180627"/>
    <xdr:sp macro="_xll.PtreeEvent_ObjectClick" textlink="">
      <xdr:nvSpPr>
        <xdr:cNvPr id="99" name="PTObj_DBranchName_3_16">
          <a:extLst>
            <a:ext uri="{FF2B5EF4-FFF2-40B4-BE49-F238E27FC236}">
              <a16:creationId xmlns:a16="http://schemas.microsoft.com/office/drawing/2014/main" id="{E4BD2053-0C03-4F71-8C38-6FA742474409}"/>
            </a:ext>
          </a:extLst>
        </xdr:cNvPr>
        <xdr:cNvSpPr txBox="1"/>
      </xdr:nvSpPr>
      <xdr:spPr>
        <a:xfrm>
          <a:off x="10807827" y="57720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59</xdr:row>
      <xdr:rowOff>78740</xdr:rowOff>
    </xdr:from>
    <xdr:to>
      <xdr:col>3</xdr:col>
      <xdr:colOff>167767</xdr:colOff>
      <xdr:row>60</xdr:row>
      <xdr:rowOff>78740</xdr:rowOff>
    </xdr:to>
    <xdr:sp macro="_xll.PtreeEvent_ObjectClick" textlink="">
      <xdr:nvSpPr>
        <xdr:cNvPr id="132" name="PTObj_DNode_3_10">
          <a:extLst>
            <a:ext uri="{FF2B5EF4-FFF2-40B4-BE49-F238E27FC236}">
              <a16:creationId xmlns:a16="http://schemas.microsoft.com/office/drawing/2014/main" id="{EC716C58-23D2-4597-8AB7-38C3DE8A44FE}"/>
            </a:ext>
          </a:extLst>
        </xdr:cNvPr>
        <xdr:cNvSpPr/>
      </xdr:nvSpPr>
      <xdr:spPr>
        <a:xfrm>
          <a:off x="5814187" y="71196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59</xdr:row>
      <xdr:rowOff>72246</xdr:rowOff>
    </xdr:from>
    <xdr:ext cx="796886" cy="180627"/>
    <xdr:sp macro="_xll.PtreeEvent_ObjectClick" textlink="">
      <xdr:nvSpPr>
        <xdr:cNvPr id="135" name="PTObj_DBranchName_3_10">
          <a:extLst>
            <a:ext uri="{FF2B5EF4-FFF2-40B4-BE49-F238E27FC236}">
              <a16:creationId xmlns:a16="http://schemas.microsoft.com/office/drawing/2014/main" id="{1D18242F-6587-4F93-B43E-81AB469098A7}"/>
            </a:ext>
          </a:extLst>
        </xdr:cNvPr>
        <xdr:cNvSpPr txBox="1"/>
      </xdr:nvSpPr>
      <xdr:spPr>
        <a:xfrm>
          <a:off x="4628007" y="7448406"/>
          <a:ext cx="79688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4</xdr:col>
      <xdr:colOff>127</xdr:colOff>
      <xdr:row>49</xdr:row>
      <xdr:rowOff>78740</xdr:rowOff>
    </xdr:from>
    <xdr:to>
      <xdr:col>4</xdr:col>
      <xdr:colOff>167767</xdr:colOff>
      <xdr:row>50</xdr:row>
      <xdr:rowOff>78740</xdr:rowOff>
    </xdr:to>
    <xdr:sp macro="_xll.PtreeEvent_ObjectClick" textlink="">
      <xdr:nvSpPr>
        <xdr:cNvPr id="144" name="PTObj_DNode_3_17">
          <a:extLst>
            <a:ext uri="{FF2B5EF4-FFF2-40B4-BE49-F238E27FC236}">
              <a16:creationId xmlns:a16="http://schemas.microsoft.com/office/drawing/2014/main" id="{2CAB797B-6E70-4B36-B639-DC007FE5384D}"/>
            </a:ext>
          </a:extLst>
        </xdr:cNvPr>
        <xdr:cNvSpPr/>
      </xdr:nvSpPr>
      <xdr:spPr>
        <a:xfrm>
          <a:off x="7787767" y="745490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49</xdr:row>
      <xdr:rowOff>72247</xdr:rowOff>
    </xdr:from>
    <xdr:ext cx="777329" cy="180627"/>
    <xdr:sp macro="_xll.PtreeEvent_ObjectClick" textlink="">
      <xdr:nvSpPr>
        <xdr:cNvPr id="147" name="PTObj_DBranchName_3_17">
          <a:extLst>
            <a:ext uri="{FF2B5EF4-FFF2-40B4-BE49-F238E27FC236}">
              <a16:creationId xmlns:a16="http://schemas.microsoft.com/office/drawing/2014/main" id="{F5324D73-A11E-42CD-AAEF-347E58AF949D}"/>
            </a:ext>
          </a:extLst>
        </xdr:cNvPr>
        <xdr:cNvSpPr txBox="1"/>
      </xdr:nvSpPr>
      <xdr:spPr>
        <a:xfrm>
          <a:off x="6235827" y="7448407"/>
          <a:ext cx="7773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5</xdr:col>
      <xdr:colOff>127</xdr:colOff>
      <xdr:row>47</xdr:row>
      <xdr:rowOff>78740</xdr:rowOff>
    </xdr:from>
    <xdr:to>
      <xdr:col>5</xdr:col>
      <xdr:colOff>167767</xdr:colOff>
      <xdr:row>48</xdr:row>
      <xdr:rowOff>78740</xdr:rowOff>
    </xdr:to>
    <xdr:sp macro="_xll.PtreeEvent_ObjectClick" textlink="">
      <xdr:nvSpPr>
        <xdr:cNvPr id="148" name="PTObj_DNode_3_18">
          <a:extLst>
            <a:ext uri="{FF2B5EF4-FFF2-40B4-BE49-F238E27FC236}">
              <a16:creationId xmlns:a16="http://schemas.microsoft.com/office/drawing/2014/main" id="{D5A39E67-D3CC-4B4F-B02D-D6C7679F9694}"/>
            </a:ext>
          </a:extLst>
        </xdr:cNvPr>
        <xdr:cNvSpPr/>
      </xdr:nvSpPr>
      <xdr:spPr>
        <a:xfrm rot="-5400000">
          <a:off x="9608947" y="71196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47</xdr:row>
      <xdr:rowOff>72246</xdr:rowOff>
    </xdr:from>
    <xdr:ext cx="483337" cy="180627"/>
    <xdr:sp macro="_xll.PtreeEvent_ObjectClick" textlink="">
      <xdr:nvSpPr>
        <xdr:cNvPr id="151" name="PTObj_DBranchName_3_18">
          <a:extLst>
            <a:ext uri="{FF2B5EF4-FFF2-40B4-BE49-F238E27FC236}">
              <a16:creationId xmlns:a16="http://schemas.microsoft.com/office/drawing/2014/main" id="{98EE81BC-F3FF-4AE9-AD10-4F2CF0EC6830}"/>
            </a:ext>
          </a:extLst>
        </xdr:cNvPr>
        <xdr:cNvSpPr txBox="1"/>
      </xdr:nvSpPr>
      <xdr:spPr>
        <a:xfrm>
          <a:off x="8057007" y="7113126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78740</xdr:rowOff>
    </xdr:from>
    <xdr:to>
      <xdr:col>5</xdr:col>
      <xdr:colOff>167767</xdr:colOff>
      <xdr:row>58</xdr:row>
      <xdr:rowOff>78740</xdr:rowOff>
    </xdr:to>
    <xdr:sp macro="_xll.PtreeEvent_ObjectClick" textlink="">
      <xdr:nvSpPr>
        <xdr:cNvPr id="152" name="PTObj_DNode_3_19">
          <a:extLst>
            <a:ext uri="{FF2B5EF4-FFF2-40B4-BE49-F238E27FC236}">
              <a16:creationId xmlns:a16="http://schemas.microsoft.com/office/drawing/2014/main" id="{0E157EF6-FAED-4D7E-93A5-2525538FDB23}"/>
            </a:ext>
          </a:extLst>
        </xdr:cNvPr>
        <xdr:cNvSpPr/>
      </xdr:nvSpPr>
      <xdr:spPr>
        <a:xfrm>
          <a:off x="9608947" y="87960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57</xdr:row>
      <xdr:rowOff>72246</xdr:rowOff>
    </xdr:from>
    <xdr:ext cx="596124" cy="180627"/>
    <xdr:sp macro="_xll.PtreeEvent_ObjectClick" textlink="">
      <xdr:nvSpPr>
        <xdr:cNvPr id="155" name="PTObj_DBranchName_3_19">
          <a:extLst>
            <a:ext uri="{FF2B5EF4-FFF2-40B4-BE49-F238E27FC236}">
              <a16:creationId xmlns:a16="http://schemas.microsoft.com/office/drawing/2014/main" id="{DD997AEC-5D41-4F0D-AD6E-9617EBBA1EAB}"/>
            </a:ext>
          </a:extLst>
        </xdr:cNvPr>
        <xdr:cNvSpPr txBox="1"/>
      </xdr:nvSpPr>
      <xdr:spPr>
        <a:xfrm>
          <a:off x="8057007" y="878952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53</xdr:row>
      <xdr:rowOff>78740</xdr:rowOff>
    </xdr:from>
    <xdr:to>
      <xdr:col>6</xdr:col>
      <xdr:colOff>167767</xdr:colOff>
      <xdr:row>54</xdr:row>
      <xdr:rowOff>78740</xdr:rowOff>
    </xdr:to>
    <xdr:sp macro="_xll.PtreeEvent_ObjectClick" textlink="">
      <xdr:nvSpPr>
        <xdr:cNvPr id="156" name="PTObj_DNode_3_20">
          <a:extLst>
            <a:ext uri="{FF2B5EF4-FFF2-40B4-BE49-F238E27FC236}">
              <a16:creationId xmlns:a16="http://schemas.microsoft.com/office/drawing/2014/main" id="{E5A0234F-F585-416E-BB52-FC37298B9E03}"/>
            </a:ext>
          </a:extLst>
        </xdr:cNvPr>
        <xdr:cNvSpPr/>
      </xdr:nvSpPr>
      <xdr:spPr>
        <a:xfrm>
          <a:off x="11430127" y="812546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53</xdr:row>
      <xdr:rowOff>72246</xdr:rowOff>
    </xdr:from>
    <xdr:ext cx="1138260" cy="180627"/>
    <xdr:sp macro="_xll.PtreeEvent_ObjectClick" textlink="">
      <xdr:nvSpPr>
        <xdr:cNvPr id="159" name="PTObj_DBranchName_3_20">
          <a:extLst>
            <a:ext uri="{FF2B5EF4-FFF2-40B4-BE49-F238E27FC236}">
              <a16:creationId xmlns:a16="http://schemas.microsoft.com/office/drawing/2014/main" id="{6F619013-20E2-485E-8821-3BA3A0FDD668}"/>
            </a:ext>
          </a:extLst>
        </xdr:cNvPr>
        <xdr:cNvSpPr txBox="1"/>
      </xdr:nvSpPr>
      <xdr:spPr>
        <a:xfrm>
          <a:off x="9878187" y="8118966"/>
          <a:ext cx="11382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custom-built ERP</a:t>
          </a:r>
        </a:p>
      </xdr:txBody>
    </xdr:sp>
    <xdr:clientData/>
  </xdr:oneCellAnchor>
  <xdr:twoCellAnchor editAs="oneCell">
    <xdr:from>
      <xdr:col>7</xdr:col>
      <xdr:colOff>127</xdr:colOff>
      <xdr:row>51</xdr:row>
      <xdr:rowOff>78740</xdr:rowOff>
    </xdr:from>
    <xdr:to>
      <xdr:col>7</xdr:col>
      <xdr:colOff>167767</xdr:colOff>
      <xdr:row>52</xdr:row>
      <xdr:rowOff>78740</xdr:rowOff>
    </xdr:to>
    <xdr:sp macro="_xll.PtreeEvent_ObjectClick" textlink="">
      <xdr:nvSpPr>
        <xdr:cNvPr id="160" name="PTObj_DNode_3_21">
          <a:extLst>
            <a:ext uri="{FF2B5EF4-FFF2-40B4-BE49-F238E27FC236}">
              <a16:creationId xmlns:a16="http://schemas.microsoft.com/office/drawing/2014/main" id="{8C74A69C-F5B5-46DF-87AA-825A871C04DF}"/>
            </a:ext>
          </a:extLst>
        </xdr:cNvPr>
        <xdr:cNvSpPr/>
      </xdr:nvSpPr>
      <xdr:spPr>
        <a:xfrm rot="-5400000">
          <a:off x="13251307" y="77901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51</xdr:row>
      <xdr:rowOff>72246</xdr:rowOff>
    </xdr:from>
    <xdr:ext cx="460062" cy="180627"/>
    <xdr:sp macro="_xll.PtreeEvent_ObjectClick" textlink="">
      <xdr:nvSpPr>
        <xdr:cNvPr id="163" name="PTObj_DBranchName_3_21">
          <a:extLst>
            <a:ext uri="{FF2B5EF4-FFF2-40B4-BE49-F238E27FC236}">
              <a16:creationId xmlns:a16="http://schemas.microsoft.com/office/drawing/2014/main" id="{76086B69-E1AD-4730-A76A-0E9F5A8A0296}"/>
            </a:ext>
          </a:extLst>
        </xdr:cNvPr>
        <xdr:cNvSpPr txBox="1"/>
      </xdr:nvSpPr>
      <xdr:spPr>
        <a:xfrm>
          <a:off x="11699367" y="7783686"/>
          <a:ext cx="4600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55</xdr:row>
      <xdr:rowOff>78740</xdr:rowOff>
    </xdr:from>
    <xdr:to>
      <xdr:col>7</xdr:col>
      <xdr:colOff>167767</xdr:colOff>
      <xdr:row>56</xdr:row>
      <xdr:rowOff>78740</xdr:rowOff>
    </xdr:to>
    <xdr:sp macro="_xll.PtreeEvent_ObjectClick" textlink="">
      <xdr:nvSpPr>
        <xdr:cNvPr id="164" name="PTObj_DNode_3_22">
          <a:extLst>
            <a:ext uri="{FF2B5EF4-FFF2-40B4-BE49-F238E27FC236}">
              <a16:creationId xmlns:a16="http://schemas.microsoft.com/office/drawing/2014/main" id="{3245315A-3913-4F4D-BDEB-508BEE18180A}"/>
            </a:ext>
          </a:extLst>
        </xdr:cNvPr>
        <xdr:cNvSpPr/>
      </xdr:nvSpPr>
      <xdr:spPr>
        <a:xfrm rot="-5400000">
          <a:off x="13251307" y="84607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55</xdr:row>
      <xdr:rowOff>72247</xdr:rowOff>
    </xdr:from>
    <xdr:ext cx="339452" cy="180627"/>
    <xdr:sp macro="_xll.PtreeEvent_ObjectClick" textlink="">
      <xdr:nvSpPr>
        <xdr:cNvPr id="167" name="PTObj_DBranchName_3_22">
          <a:extLst>
            <a:ext uri="{FF2B5EF4-FFF2-40B4-BE49-F238E27FC236}">
              <a16:creationId xmlns:a16="http://schemas.microsoft.com/office/drawing/2014/main" id="{1680C542-E62F-4195-A968-2BA8150AE27F}"/>
            </a:ext>
          </a:extLst>
        </xdr:cNvPr>
        <xdr:cNvSpPr txBox="1"/>
      </xdr:nvSpPr>
      <xdr:spPr>
        <a:xfrm>
          <a:off x="11699367" y="845424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231267</xdr:colOff>
      <xdr:row>28</xdr:row>
      <xdr:rowOff>162560</xdr:rowOff>
    </xdr:from>
    <xdr:to>
      <xdr:col>7</xdr:col>
      <xdr:colOff>127</xdr:colOff>
      <xdr:row>28</xdr:row>
      <xdr:rowOff>162560</xdr:rowOff>
    </xdr:to>
    <xdr:cxnSp macro="">
      <xdr:nvCxnSpPr>
        <xdr:cNvPr id="2" name="PTObj_DBranchHLine_3_22">
          <a:extLst>
            <a:ext uri="{FF2B5EF4-FFF2-40B4-BE49-F238E27FC236}">
              <a16:creationId xmlns:a16="http://schemas.microsoft.com/office/drawing/2014/main" id="{BB247226-560A-4A07-A112-888D6CBBF369}"/>
            </a:ext>
          </a:extLst>
        </xdr:cNvPr>
        <xdr:cNvCxnSpPr/>
      </xdr:nvCxnSpPr>
      <xdr:spPr>
        <a:xfrm>
          <a:off x="10716387" y="995426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26</xdr:row>
      <xdr:rowOff>157480</xdr:rowOff>
    </xdr:from>
    <xdr:to>
      <xdr:col>6</xdr:col>
      <xdr:colOff>231267</xdr:colOff>
      <xdr:row>28</xdr:row>
      <xdr:rowOff>162560</xdr:rowOff>
    </xdr:to>
    <xdr:cxnSp macro="">
      <xdr:nvCxnSpPr>
        <xdr:cNvPr id="3" name="PTObj_DBranchDLine_3_22">
          <a:extLst>
            <a:ext uri="{FF2B5EF4-FFF2-40B4-BE49-F238E27FC236}">
              <a16:creationId xmlns:a16="http://schemas.microsoft.com/office/drawing/2014/main" id="{F42A2A02-62C4-43A8-BA49-43BE15E982E5}"/>
            </a:ext>
          </a:extLst>
        </xdr:cNvPr>
        <xdr:cNvCxnSpPr/>
      </xdr:nvCxnSpPr>
      <xdr:spPr>
        <a:xfrm>
          <a:off x="10563987" y="96139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24</xdr:row>
      <xdr:rowOff>162560</xdr:rowOff>
    </xdr:from>
    <xdr:to>
      <xdr:col>7</xdr:col>
      <xdr:colOff>127</xdr:colOff>
      <xdr:row>24</xdr:row>
      <xdr:rowOff>162560</xdr:rowOff>
    </xdr:to>
    <xdr:cxnSp macro="">
      <xdr:nvCxnSpPr>
        <xdr:cNvPr id="4" name="PTObj_DBranchHLine_3_21">
          <a:extLst>
            <a:ext uri="{FF2B5EF4-FFF2-40B4-BE49-F238E27FC236}">
              <a16:creationId xmlns:a16="http://schemas.microsoft.com/office/drawing/2014/main" id="{A7688F09-BC61-4658-83C7-44F61DB77AC3}"/>
            </a:ext>
          </a:extLst>
        </xdr:cNvPr>
        <xdr:cNvCxnSpPr/>
      </xdr:nvCxnSpPr>
      <xdr:spPr>
        <a:xfrm>
          <a:off x="10716387" y="928370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24</xdr:row>
      <xdr:rowOff>162560</xdr:rowOff>
    </xdr:from>
    <xdr:to>
      <xdr:col>6</xdr:col>
      <xdr:colOff>231267</xdr:colOff>
      <xdr:row>26</xdr:row>
      <xdr:rowOff>157480</xdr:rowOff>
    </xdr:to>
    <xdr:cxnSp macro="">
      <xdr:nvCxnSpPr>
        <xdr:cNvPr id="5" name="PTObj_DBranchDLine_3_21">
          <a:extLst>
            <a:ext uri="{FF2B5EF4-FFF2-40B4-BE49-F238E27FC236}">
              <a16:creationId xmlns:a16="http://schemas.microsoft.com/office/drawing/2014/main" id="{859A8DF9-7922-47DC-BF7F-60A75BACA7FE}"/>
            </a:ext>
          </a:extLst>
        </xdr:cNvPr>
        <xdr:cNvCxnSpPr/>
      </xdr:nvCxnSpPr>
      <xdr:spPr>
        <a:xfrm flipV="1">
          <a:off x="10563987" y="92837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26</xdr:row>
      <xdr:rowOff>162560</xdr:rowOff>
    </xdr:from>
    <xdr:to>
      <xdr:col>6</xdr:col>
      <xdr:colOff>127</xdr:colOff>
      <xdr:row>26</xdr:row>
      <xdr:rowOff>162560</xdr:rowOff>
    </xdr:to>
    <xdr:cxnSp macro="">
      <xdr:nvCxnSpPr>
        <xdr:cNvPr id="6" name="PTObj_DBranchHLine_3_20">
          <a:extLst>
            <a:ext uri="{FF2B5EF4-FFF2-40B4-BE49-F238E27FC236}">
              <a16:creationId xmlns:a16="http://schemas.microsoft.com/office/drawing/2014/main" id="{2430298B-012D-45F6-8B01-3A198EC1D438}"/>
            </a:ext>
          </a:extLst>
        </xdr:cNvPr>
        <xdr:cNvCxnSpPr/>
      </xdr:nvCxnSpPr>
      <xdr:spPr>
        <a:xfrm>
          <a:off x="8773287" y="96189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26</xdr:row>
      <xdr:rowOff>162560</xdr:rowOff>
    </xdr:from>
    <xdr:to>
      <xdr:col>5</xdr:col>
      <xdr:colOff>231267</xdr:colOff>
      <xdr:row>30</xdr:row>
      <xdr:rowOff>157480</xdr:rowOff>
    </xdr:to>
    <xdr:cxnSp macro="">
      <xdr:nvCxnSpPr>
        <xdr:cNvPr id="7" name="PTObj_DBranchDLine_3_20">
          <a:extLst>
            <a:ext uri="{FF2B5EF4-FFF2-40B4-BE49-F238E27FC236}">
              <a16:creationId xmlns:a16="http://schemas.microsoft.com/office/drawing/2014/main" id="{8FB70C4D-52CB-4F67-A79B-1117ABC3956F}"/>
            </a:ext>
          </a:extLst>
        </xdr:cNvPr>
        <xdr:cNvCxnSpPr/>
      </xdr:nvCxnSpPr>
      <xdr:spPr>
        <a:xfrm flipV="1">
          <a:off x="8620887" y="9618980"/>
          <a:ext cx="152400" cy="665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30</xdr:row>
      <xdr:rowOff>162560</xdr:rowOff>
    </xdr:from>
    <xdr:to>
      <xdr:col>5</xdr:col>
      <xdr:colOff>127</xdr:colOff>
      <xdr:row>30</xdr:row>
      <xdr:rowOff>162560</xdr:rowOff>
    </xdr:to>
    <xdr:cxnSp macro="">
      <xdr:nvCxnSpPr>
        <xdr:cNvPr id="8" name="PTObj_DBranchHLine_3_19">
          <a:extLst>
            <a:ext uri="{FF2B5EF4-FFF2-40B4-BE49-F238E27FC236}">
              <a16:creationId xmlns:a16="http://schemas.microsoft.com/office/drawing/2014/main" id="{65904061-23E1-4A19-8DD3-8F0B9B30E04E}"/>
            </a:ext>
          </a:extLst>
        </xdr:cNvPr>
        <xdr:cNvCxnSpPr/>
      </xdr:nvCxnSpPr>
      <xdr:spPr>
        <a:xfrm>
          <a:off x="6952107" y="102895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22</xdr:row>
      <xdr:rowOff>157480</xdr:rowOff>
    </xdr:from>
    <xdr:to>
      <xdr:col>4</xdr:col>
      <xdr:colOff>231267</xdr:colOff>
      <xdr:row>30</xdr:row>
      <xdr:rowOff>162560</xdr:rowOff>
    </xdr:to>
    <xdr:cxnSp macro="">
      <xdr:nvCxnSpPr>
        <xdr:cNvPr id="9" name="PTObj_DBranchDLine_3_19">
          <a:extLst>
            <a:ext uri="{FF2B5EF4-FFF2-40B4-BE49-F238E27FC236}">
              <a16:creationId xmlns:a16="http://schemas.microsoft.com/office/drawing/2014/main" id="{6180D225-9669-4BC8-AA9B-B343CEC5EF3C}"/>
            </a:ext>
          </a:extLst>
        </xdr:cNvPr>
        <xdr:cNvCxnSpPr/>
      </xdr:nvCxnSpPr>
      <xdr:spPr>
        <a:xfrm>
          <a:off x="6799707" y="8943340"/>
          <a:ext cx="152400" cy="1346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20</xdr:row>
      <xdr:rowOff>162560</xdr:rowOff>
    </xdr:from>
    <xdr:to>
      <xdr:col>5</xdr:col>
      <xdr:colOff>127</xdr:colOff>
      <xdr:row>20</xdr:row>
      <xdr:rowOff>162560</xdr:rowOff>
    </xdr:to>
    <xdr:cxnSp macro="">
      <xdr:nvCxnSpPr>
        <xdr:cNvPr id="10" name="PTObj_DBranchHLine_3_18">
          <a:extLst>
            <a:ext uri="{FF2B5EF4-FFF2-40B4-BE49-F238E27FC236}">
              <a16:creationId xmlns:a16="http://schemas.microsoft.com/office/drawing/2014/main" id="{45B72C26-058E-426C-A2D6-5193D6E0D875}"/>
            </a:ext>
          </a:extLst>
        </xdr:cNvPr>
        <xdr:cNvCxnSpPr/>
      </xdr:nvCxnSpPr>
      <xdr:spPr>
        <a:xfrm>
          <a:off x="6952107" y="86131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20</xdr:row>
      <xdr:rowOff>162560</xdr:rowOff>
    </xdr:from>
    <xdr:to>
      <xdr:col>4</xdr:col>
      <xdr:colOff>231267</xdr:colOff>
      <xdr:row>22</xdr:row>
      <xdr:rowOff>157480</xdr:rowOff>
    </xdr:to>
    <xdr:cxnSp macro="">
      <xdr:nvCxnSpPr>
        <xdr:cNvPr id="11" name="PTObj_DBranchDLine_3_18">
          <a:extLst>
            <a:ext uri="{FF2B5EF4-FFF2-40B4-BE49-F238E27FC236}">
              <a16:creationId xmlns:a16="http://schemas.microsoft.com/office/drawing/2014/main" id="{E271B19D-4B6F-42A4-887A-DB36FE383E60}"/>
            </a:ext>
          </a:extLst>
        </xdr:cNvPr>
        <xdr:cNvCxnSpPr/>
      </xdr:nvCxnSpPr>
      <xdr:spPr>
        <a:xfrm flipV="1">
          <a:off x="6799707" y="86131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22</xdr:row>
      <xdr:rowOff>162560</xdr:rowOff>
    </xdr:from>
    <xdr:to>
      <xdr:col>4</xdr:col>
      <xdr:colOff>127</xdr:colOff>
      <xdr:row>22</xdr:row>
      <xdr:rowOff>162560</xdr:rowOff>
    </xdr:to>
    <xdr:cxnSp macro="">
      <xdr:nvCxnSpPr>
        <xdr:cNvPr id="12" name="PTObj_DBranchHLine_3_17">
          <a:extLst>
            <a:ext uri="{FF2B5EF4-FFF2-40B4-BE49-F238E27FC236}">
              <a16:creationId xmlns:a16="http://schemas.microsoft.com/office/drawing/2014/main" id="{8D61438B-B79D-4AFC-8A4B-6F6831682956}"/>
            </a:ext>
          </a:extLst>
        </xdr:cNvPr>
        <xdr:cNvCxnSpPr/>
      </xdr:nvCxnSpPr>
      <xdr:spPr>
        <a:xfrm>
          <a:off x="4848987" y="8948420"/>
          <a:ext cx="1871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22</xdr:row>
      <xdr:rowOff>162560</xdr:rowOff>
    </xdr:from>
    <xdr:to>
      <xdr:col>3</xdr:col>
      <xdr:colOff>231267</xdr:colOff>
      <xdr:row>32</xdr:row>
      <xdr:rowOff>157480</xdr:rowOff>
    </xdr:to>
    <xdr:cxnSp macro="">
      <xdr:nvCxnSpPr>
        <xdr:cNvPr id="13" name="PTObj_DBranchDLine_3_17">
          <a:extLst>
            <a:ext uri="{FF2B5EF4-FFF2-40B4-BE49-F238E27FC236}">
              <a16:creationId xmlns:a16="http://schemas.microsoft.com/office/drawing/2014/main" id="{4810BC7C-2187-4ECA-93B4-F2F5E191B56C}"/>
            </a:ext>
          </a:extLst>
        </xdr:cNvPr>
        <xdr:cNvCxnSpPr/>
      </xdr:nvCxnSpPr>
      <xdr:spPr>
        <a:xfrm flipV="1">
          <a:off x="4696587" y="8948420"/>
          <a:ext cx="152400" cy="16713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32</xdr:row>
      <xdr:rowOff>162560</xdr:rowOff>
    </xdr:from>
    <xdr:to>
      <xdr:col>3</xdr:col>
      <xdr:colOff>127</xdr:colOff>
      <xdr:row>32</xdr:row>
      <xdr:rowOff>162560</xdr:rowOff>
    </xdr:to>
    <xdr:cxnSp macro="">
      <xdr:nvCxnSpPr>
        <xdr:cNvPr id="14" name="PTObj_DBranchHLine_3_10">
          <a:extLst>
            <a:ext uri="{FF2B5EF4-FFF2-40B4-BE49-F238E27FC236}">
              <a16:creationId xmlns:a16="http://schemas.microsoft.com/office/drawing/2014/main" id="{782C2C29-E704-44C1-8F82-19A340093873}"/>
            </a:ext>
          </a:extLst>
        </xdr:cNvPr>
        <xdr:cNvCxnSpPr/>
      </xdr:nvCxnSpPr>
      <xdr:spPr>
        <a:xfrm>
          <a:off x="3385947" y="10624820"/>
          <a:ext cx="12319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18</xdr:row>
      <xdr:rowOff>157480</xdr:rowOff>
    </xdr:from>
    <xdr:to>
      <xdr:col>2</xdr:col>
      <xdr:colOff>231267</xdr:colOff>
      <xdr:row>32</xdr:row>
      <xdr:rowOff>162560</xdr:rowOff>
    </xdr:to>
    <xdr:cxnSp macro="">
      <xdr:nvCxnSpPr>
        <xdr:cNvPr id="15" name="PTObj_DBranchDLine_3_10">
          <a:extLst>
            <a:ext uri="{FF2B5EF4-FFF2-40B4-BE49-F238E27FC236}">
              <a16:creationId xmlns:a16="http://schemas.microsoft.com/office/drawing/2014/main" id="{867A9958-1C82-4E65-BEC5-061628C83487}"/>
            </a:ext>
          </a:extLst>
        </xdr:cNvPr>
        <xdr:cNvCxnSpPr/>
      </xdr:nvCxnSpPr>
      <xdr:spPr>
        <a:xfrm>
          <a:off x="3233547" y="8272780"/>
          <a:ext cx="152400" cy="23520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12</xdr:row>
      <xdr:rowOff>162560</xdr:rowOff>
    </xdr:from>
    <xdr:to>
      <xdr:col>7</xdr:col>
      <xdr:colOff>127</xdr:colOff>
      <xdr:row>12</xdr:row>
      <xdr:rowOff>162560</xdr:rowOff>
    </xdr:to>
    <xdr:cxnSp macro="">
      <xdr:nvCxnSpPr>
        <xdr:cNvPr id="16" name="PTObj_DBranchHLine_3_16">
          <a:extLst>
            <a:ext uri="{FF2B5EF4-FFF2-40B4-BE49-F238E27FC236}">
              <a16:creationId xmlns:a16="http://schemas.microsoft.com/office/drawing/2014/main" id="{439F9804-87C4-436A-9785-89D5B3BB6C54}"/>
            </a:ext>
          </a:extLst>
        </xdr:cNvPr>
        <xdr:cNvCxnSpPr/>
      </xdr:nvCxnSpPr>
      <xdr:spPr>
        <a:xfrm>
          <a:off x="10716387" y="727202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10</xdr:row>
      <xdr:rowOff>157480</xdr:rowOff>
    </xdr:from>
    <xdr:to>
      <xdr:col>6</xdr:col>
      <xdr:colOff>231267</xdr:colOff>
      <xdr:row>12</xdr:row>
      <xdr:rowOff>162560</xdr:rowOff>
    </xdr:to>
    <xdr:cxnSp macro="">
      <xdr:nvCxnSpPr>
        <xdr:cNvPr id="17" name="PTObj_DBranchDLine_3_16">
          <a:extLst>
            <a:ext uri="{FF2B5EF4-FFF2-40B4-BE49-F238E27FC236}">
              <a16:creationId xmlns:a16="http://schemas.microsoft.com/office/drawing/2014/main" id="{04B698F3-FE44-4E2D-8AF0-C202811BFF3B}"/>
            </a:ext>
          </a:extLst>
        </xdr:cNvPr>
        <xdr:cNvCxnSpPr/>
      </xdr:nvCxnSpPr>
      <xdr:spPr>
        <a:xfrm>
          <a:off x="10563987" y="693166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8</xdr:row>
      <xdr:rowOff>162560</xdr:rowOff>
    </xdr:from>
    <xdr:to>
      <xdr:col>7</xdr:col>
      <xdr:colOff>127</xdr:colOff>
      <xdr:row>8</xdr:row>
      <xdr:rowOff>162560</xdr:rowOff>
    </xdr:to>
    <xdr:cxnSp macro="">
      <xdr:nvCxnSpPr>
        <xdr:cNvPr id="18" name="PTObj_DBranchHLine_3_15">
          <a:extLst>
            <a:ext uri="{FF2B5EF4-FFF2-40B4-BE49-F238E27FC236}">
              <a16:creationId xmlns:a16="http://schemas.microsoft.com/office/drawing/2014/main" id="{29AB4FF1-E755-42A2-B288-E7B265400BEC}"/>
            </a:ext>
          </a:extLst>
        </xdr:cNvPr>
        <xdr:cNvCxnSpPr/>
      </xdr:nvCxnSpPr>
      <xdr:spPr>
        <a:xfrm>
          <a:off x="10716387" y="660146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8</xdr:row>
      <xdr:rowOff>162560</xdr:rowOff>
    </xdr:from>
    <xdr:to>
      <xdr:col>6</xdr:col>
      <xdr:colOff>231267</xdr:colOff>
      <xdr:row>10</xdr:row>
      <xdr:rowOff>157480</xdr:rowOff>
    </xdr:to>
    <xdr:cxnSp macro="">
      <xdr:nvCxnSpPr>
        <xdr:cNvPr id="19" name="PTObj_DBranchDLine_3_15">
          <a:extLst>
            <a:ext uri="{FF2B5EF4-FFF2-40B4-BE49-F238E27FC236}">
              <a16:creationId xmlns:a16="http://schemas.microsoft.com/office/drawing/2014/main" id="{E5AB0E80-EEFC-49EF-8850-58390F5771A6}"/>
            </a:ext>
          </a:extLst>
        </xdr:cNvPr>
        <xdr:cNvCxnSpPr/>
      </xdr:nvCxnSpPr>
      <xdr:spPr>
        <a:xfrm flipV="1">
          <a:off x="10563987" y="660146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10</xdr:row>
      <xdr:rowOff>162560</xdr:rowOff>
    </xdr:from>
    <xdr:to>
      <xdr:col>6</xdr:col>
      <xdr:colOff>127</xdr:colOff>
      <xdr:row>10</xdr:row>
      <xdr:rowOff>162560</xdr:rowOff>
    </xdr:to>
    <xdr:cxnSp macro="">
      <xdr:nvCxnSpPr>
        <xdr:cNvPr id="20" name="PTObj_DBranchHLine_3_14">
          <a:extLst>
            <a:ext uri="{FF2B5EF4-FFF2-40B4-BE49-F238E27FC236}">
              <a16:creationId xmlns:a16="http://schemas.microsoft.com/office/drawing/2014/main" id="{E6FF5E55-10B9-4C21-97B2-CC047534836D}"/>
            </a:ext>
          </a:extLst>
        </xdr:cNvPr>
        <xdr:cNvCxnSpPr/>
      </xdr:nvCxnSpPr>
      <xdr:spPr>
        <a:xfrm>
          <a:off x="8773287" y="693674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10</xdr:row>
      <xdr:rowOff>162560</xdr:rowOff>
    </xdr:from>
    <xdr:to>
      <xdr:col>5</xdr:col>
      <xdr:colOff>231267</xdr:colOff>
      <xdr:row>14</xdr:row>
      <xdr:rowOff>157480</xdr:rowOff>
    </xdr:to>
    <xdr:cxnSp macro="">
      <xdr:nvCxnSpPr>
        <xdr:cNvPr id="21" name="PTObj_DBranchDLine_3_14">
          <a:extLst>
            <a:ext uri="{FF2B5EF4-FFF2-40B4-BE49-F238E27FC236}">
              <a16:creationId xmlns:a16="http://schemas.microsoft.com/office/drawing/2014/main" id="{1455CBF4-40BC-4EF8-9AD3-3F3D7052F334}"/>
            </a:ext>
          </a:extLst>
        </xdr:cNvPr>
        <xdr:cNvCxnSpPr/>
      </xdr:nvCxnSpPr>
      <xdr:spPr>
        <a:xfrm flipV="1">
          <a:off x="8620887" y="6936740"/>
          <a:ext cx="152400" cy="665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14</xdr:row>
      <xdr:rowOff>162560</xdr:rowOff>
    </xdr:from>
    <xdr:to>
      <xdr:col>5</xdr:col>
      <xdr:colOff>127</xdr:colOff>
      <xdr:row>14</xdr:row>
      <xdr:rowOff>162560</xdr:rowOff>
    </xdr:to>
    <xdr:cxnSp macro="">
      <xdr:nvCxnSpPr>
        <xdr:cNvPr id="22" name="PTObj_DBranchHLine_3_13">
          <a:extLst>
            <a:ext uri="{FF2B5EF4-FFF2-40B4-BE49-F238E27FC236}">
              <a16:creationId xmlns:a16="http://schemas.microsoft.com/office/drawing/2014/main" id="{F6649DAB-9765-4369-82D3-3D274C3ED0B7}"/>
            </a:ext>
          </a:extLst>
        </xdr:cNvPr>
        <xdr:cNvCxnSpPr/>
      </xdr:nvCxnSpPr>
      <xdr:spPr>
        <a:xfrm>
          <a:off x="6952107" y="760730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6</xdr:row>
      <xdr:rowOff>157480</xdr:rowOff>
    </xdr:from>
    <xdr:to>
      <xdr:col>4</xdr:col>
      <xdr:colOff>231267</xdr:colOff>
      <xdr:row>14</xdr:row>
      <xdr:rowOff>162560</xdr:rowOff>
    </xdr:to>
    <xdr:cxnSp macro="">
      <xdr:nvCxnSpPr>
        <xdr:cNvPr id="23" name="PTObj_DBranchDLine_3_13">
          <a:extLst>
            <a:ext uri="{FF2B5EF4-FFF2-40B4-BE49-F238E27FC236}">
              <a16:creationId xmlns:a16="http://schemas.microsoft.com/office/drawing/2014/main" id="{C1CFD56C-820C-470E-8A08-FB8495D65C9C}"/>
            </a:ext>
          </a:extLst>
        </xdr:cNvPr>
        <xdr:cNvCxnSpPr/>
      </xdr:nvCxnSpPr>
      <xdr:spPr>
        <a:xfrm>
          <a:off x="6799707" y="6261100"/>
          <a:ext cx="152400" cy="1346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4</xdr:row>
      <xdr:rowOff>162560</xdr:rowOff>
    </xdr:from>
    <xdr:to>
      <xdr:col>5</xdr:col>
      <xdr:colOff>127</xdr:colOff>
      <xdr:row>4</xdr:row>
      <xdr:rowOff>162560</xdr:rowOff>
    </xdr:to>
    <xdr:cxnSp macro="">
      <xdr:nvCxnSpPr>
        <xdr:cNvPr id="24" name="PTObj_DBranchHLine_3_12">
          <a:extLst>
            <a:ext uri="{FF2B5EF4-FFF2-40B4-BE49-F238E27FC236}">
              <a16:creationId xmlns:a16="http://schemas.microsoft.com/office/drawing/2014/main" id="{4C483AAE-32D8-468D-8594-BAEDCE577DFB}"/>
            </a:ext>
          </a:extLst>
        </xdr:cNvPr>
        <xdr:cNvCxnSpPr/>
      </xdr:nvCxnSpPr>
      <xdr:spPr>
        <a:xfrm>
          <a:off x="6952107" y="593090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4</xdr:row>
      <xdr:rowOff>162560</xdr:rowOff>
    </xdr:from>
    <xdr:to>
      <xdr:col>4</xdr:col>
      <xdr:colOff>231267</xdr:colOff>
      <xdr:row>6</xdr:row>
      <xdr:rowOff>157480</xdr:rowOff>
    </xdr:to>
    <xdr:cxnSp macro="">
      <xdr:nvCxnSpPr>
        <xdr:cNvPr id="25" name="PTObj_DBranchDLine_3_12">
          <a:extLst>
            <a:ext uri="{FF2B5EF4-FFF2-40B4-BE49-F238E27FC236}">
              <a16:creationId xmlns:a16="http://schemas.microsoft.com/office/drawing/2014/main" id="{A65DB1A4-32FA-4757-922F-0EFF42A005F3}"/>
            </a:ext>
          </a:extLst>
        </xdr:cNvPr>
        <xdr:cNvCxnSpPr/>
      </xdr:nvCxnSpPr>
      <xdr:spPr>
        <a:xfrm flipV="1">
          <a:off x="6799707" y="59309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6</xdr:row>
      <xdr:rowOff>162560</xdr:rowOff>
    </xdr:from>
    <xdr:to>
      <xdr:col>4</xdr:col>
      <xdr:colOff>127</xdr:colOff>
      <xdr:row>6</xdr:row>
      <xdr:rowOff>162560</xdr:rowOff>
    </xdr:to>
    <xdr:cxnSp macro="">
      <xdr:nvCxnSpPr>
        <xdr:cNvPr id="26" name="PTObj_DBranchHLine_3_11">
          <a:extLst>
            <a:ext uri="{FF2B5EF4-FFF2-40B4-BE49-F238E27FC236}">
              <a16:creationId xmlns:a16="http://schemas.microsoft.com/office/drawing/2014/main" id="{D3C89C0B-52CC-4970-A15B-0063BBCE6B36}"/>
            </a:ext>
          </a:extLst>
        </xdr:cNvPr>
        <xdr:cNvCxnSpPr/>
      </xdr:nvCxnSpPr>
      <xdr:spPr>
        <a:xfrm>
          <a:off x="4848987" y="6266180"/>
          <a:ext cx="1871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6</xdr:row>
      <xdr:rowOff>162560</xdr:rowOff>
    </xdr:from>
    <xdr:to>
      <xdr:col>3</xdr:col>
      <xdr:colOff>231267</xdr:colOff>
      <xdr:row>16</xdr:row>
      <xdr:rowOff>157480</xdr:rowOff>
    </xdr:to>
    <xdr:cxnSp macro="">
      <xdr:nvCxnSpPr>
        <xdr:cNvPr id="27" name="PTObj_DBranchDLine_3_11">
          <a:extLst>
            <a:ext uri="{FF2B5EF4-FFF2-40B4-BE49-F238E27FC236}">
              <a16:creationId xmlns:a16="http://schemas.microsoft.com/office/drawing/2014/main" id="{32D335CA-8D8E-44A5-A264-3BA7FA5D1392}"/>
            </a:ext>
          </a:extLst>
        </xdr:cNvPr>
        <xdr:cNvCxnSpPr/>
      </xdr:nvCxnSpPr>
      <xdr:spPr>
        <a:xfrm flipV="1">
          <a:off x="4696587" y="6266180"/>
          <a:ext cx="152400" cy="16713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16</xdr:row>
      <xdr:rowOff>162560</xdr:rowOff>
    </xdr:from>
    <xdr:to>
      <xdr:col>3</xdr:col>
      <xdr:colOff>127</xdr:colOff>
      <xdr:row>16</xdr:row>
      <xdr:rowOff>162560</xdr:rowOff>
    </xdr:to>
    <xdr:cxnSp macro="">
      <xdr:nvCxnSpPr>
        <xdr:cNvPr id="28" name="PTObj_DBranchHLine_3_9">
          <a:extLst>
            <a:ext uri="{FF2B5EF4-FFF2-40B4-BE49-F238E27FC236}">
              <a16:creationId xmlns:a16="http://schemas.microsoft.com/office/drawing/2014/main" id="{683E192D-B785-49D0-958F-774AF39A58D7}"/>
            </a:ext>
          </a:extLst>
        </xdr:cNvPr>
        <xdr:cNvCxnSpPr/>
      </xdr:nvCxnSpPr>
      <xdr:spPr>
        <a:xfrm>
          <a:off x="3385947" y="7942580"/>
          <a:ext cx="12319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16</xdr:row>
      <xdr:rowOff>162560</xdr:rowOff>
    </xdr:from>
    <xdr:to>
      <xdr:col>2</xdr:col>
      <xdr:colOff>231267</xdr:colOff>
      <xdr:row>18</xdr:row>
      <xdr:rowOff>157480</xdr:rowOff>
    </xdr:to>
    <xdr:cxnSp macro="">
      <xdr:nvCxnSpPr>
        <xdr:cNvPr id="29" name="PTObj_DBranchDLine_3_9">
          <a:extLst>
            <a:ext uri="{FF2B5EF4-FFF2-40B4-BE49-F238E27FC236}">
              <a16:creationId xmlns:a16="http://schemas.microsoft.com/office/drawing/2014/main" id="{32CE7C53-1058-4DD9-BB3D-5DB62FF2D704}"/>
            </a:ext>
          </a:extLst>
        </xdr:cNvPr>
        <xdr:cNvCxnSpPr/>
      </xdr:nvCxnSpPr>
      <xdr:spPr>
        <a:xfrm flipV="1">
          <a:off x="3233547" y="794258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231267</xdr:colOff>
      <xdr:row>18</xdr:row>
      <xdr:rowOff>162560</xdr:rowOff>
    </xdr:from>
    <xdr:to>
      <xdr:col>2</xdr:col>
      <xdr:colOff>127</xdr:colOff>
      <xdr:row>18</xdr:row>
      <xdr:rowOff>162560</xdr:rowOff>
    </xdr:to>
    <xdr:cxnSp macro="">
      <xdr:nvCxnSpPr>
        <xdr:cNvPr id="30" name="PTObj_DBranchHLine_3_3">
          <a:extLst>
            <a:ext uri="{FF2B5EF4-FFF2-40B4-BE49-F238E27FC236}">
              <a16:creationId xmlns:a16="http://schemas.microsoft.com/office/drawing/2014/main" id="{AB1E8AE3-B56B-436F-B329-E00097BE284A}"/>
            </a:ext>
          </a:extLst>
        </xdr:cNvPr>
        <xdr:cNvCxnSpPr/>
      </xdr:nvCxnSpPr>
      <xdr:spPr>
        <a:xfrm>
          <a:off x="1580007" y="8277860"/>
          <a:ext cx="1574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78867</xdr:colOff>
      <xdr:row>2</xdr:row>
      <xdr:rowOff>157480</xdr:rowOff>
    </xdr:from>
    <xdr:to>
      <xdr:col>1</xdr:col>
      <xdr:colOff>231267</xdr:colOff>
      <xdr:row>18</xdr:row>
      <xdr:rowOff>162560</xdr:rowOff>
    </xdr:to>
    <xdr:cxnSp macro="">
      <xdr:nvCxnSpPr>
        <xdr:cNvPr id="31" name="PTObj_DBranchDLine_3_3">
          <a:extLst>
            <a:ext uri="{FF2B5EF4-FFF2-40B4-BE49-F238E27FC236}">
              <a16:creationId xmlns:a16="http://schemas.microsoft.com/office/drawing/2014/main" id="{000723AD-3F87-4EEF-9C6C-7D45C70DD470}"/>
            </a:ext>
          </a:extLst>
        </xdr:cNvPr>
        <xdr:cNvCxnSpPr/>
      </xdr:nvCxnSpPr>
      <xdr:spPr>
        <a:xfrm>
          <a:off x="1427607" y="5590540"/>
          <a:ext cx="152400" cy="26873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</xdr:row>
      <xdr:rowOff>162560</xdr:rowOff>
    </xdr:from>
    <xdr:to>
      <xdr:col>1</xdr:col>
      <xdr:colOff>127</xdr:colOff>
      <xdr:row>2</xdr:row>
      <xdr:rowOff>162560</xdr:rowOff>
    </xdr:to>
    <xdr:cxnSp macro="">
      <xdr:nvCxnSpPr>
        <xdr:cNvPr id="44" name="PTObj_DBranchHLine_3_1">
          <a:extLst>
            <a:ext uri="{FF2B5EF4-FFF2-40B4-BE49-F238E27FC236}">
              <a16:creationId xmlns:a16="http://schemas.microsoft.com/office/drawing/2014/main" id="{FA5D1171-99FE-496E-87EC-76A83D79122A}"/>
            </a:ext>
          </a:extLst>
        </xdr:cNvPr>
        <xdr:cNvCxnSpPr/>
      </xdr:nvCxnSpPr>
      <xdr:spPr>
        <a:xfrm>
          <a:off x="177800" y="5595620"/>
          <a:ext cx="1171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2</xdr:row>
      <xdr:rowOff>78740</xdr:rowOff>
    </xdr:from>
    <xdr:to>
      <xdr:col>1</xdr:col>
      <xdr:colOff>167767</xdr:colOff>
      <xdr:row>3</xdr:row>
      <xdr:rowOff>78740</xdr:rowOff>
    </xdr:to>
    <xdr:sp macro="" textlink="">
      <xdr:nvSpPr>
        <xdr:cNvPr id="45" name="PTObj_DNode_3_1">
          <a:extLst>
            <a:ext uri="{FF2B5EF4-FFF2-40B4-BE49-F238E27FC236}">
              <a16:creationId xmlns:a16="http://schemas.microsoft.com/office/drawing/2014/main" id="{AEAC78A8-27F1-45EB-86DE-60EC52FA29C4}"/>
            </a:ext>
          </a:extLst>
        </xdr:cNvPr>
        <xdr:cNvSpPr/>
      </xdr:nvSpPr>
      <xdr:spPr>
        <a:xfrm>
          <a:off x="1348867" y="551180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</xdr:row>
      <xdr:rowOff>72246</xdr:rowOff>
    </xdr:from>
    <xdr:ext cx="910056" cy="180627"/>
    <xdr:sp macro="" textlink="">
      <xdr:nvSpPr>
        <xdr:cNvPr id="46" name="PTObj_DBranchName_3_1">
          <a:extLst>
            <a:ext uri="{FF2B5EF4-FFF2-40B4-BE49-F238E27FC236}">
              <a16:creationId xmlns:a16="http://schemas.microsoft.com/office/drawing/2014/main" id="{0F88E98F-DA16-4A68-9A73-38752FE60219}"/>
            </a:ext>
          </a:extLst>
        </xdr:cNvPr>
        <xdr:cNvSpPr txBox="1"/>
      </xdr:nvSpPr>
      <xdr:spPr>
        <a:xfrm>
          <a:off x="215900" y="5505306"/>
          <a:ext cx="9100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ERP Implementation</a:t>
          </a:r>
        </a:p>
      </xdr:txBody>
    </xdr:sp>
    <xdr:clientData/>
  </xdr:oneCellAnchor>
  <xdr:twoCellAnchor editAs="oneCell">
    <xdr:from>
      <xdr:col>2</xdr:col>
      <xdr:colOff>127</xdr:colOff>
      <xdr:row>18</xdr:row>
      <xdr:rowOff>78740</xdr:rowOff>
    </xdr:from>
    <xdr:to>
      <xdr:col>2</xdr:col>
      <xdr:colOff>167767</xdr:colOff>
      <xdr:row>19</xdr:row>
      <xdr:rowOff>78740</xdr:rowOff>
    </xdr:to>
    <xdr:sp macro="" textlink="">
      <xdr:nvSpPr>
        <xdr:cNvPr id="59" name="PTObj_DNode_3_3">
          <a:extLst>
            <a:ext uri="{FF2B5EF4-FFF2-40B4-BE49-F238E27FC236}">
              <a16:creationId xmlns:a16="http://schemas.microsoft.com/office/drawing/2014/main" id="{4143BED0-905C-4AE0-8DEC-8BB0F384152C}"/>
            </a:ext>
          </a:extLst>
        </xdr:cNvPr>
        <xdr:cNvSpPr/>
      </xdr:nvSpPr>
      <xdr:spPr>
        <a:xfrm>
          <a:off x="3154807" y="819404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269367</xdr:colOff>
      <xdr:row>18</xdr:row>
      <xdr:rowOff>72247</xdr:rowOff>
    </xdr:from>
    <xdr:ext cx="723660" cy="180627"/>
    <xdr:sp macro="" textlink="">
      <xdr:nvSpPr>
        <xdr:cNvPr id="60" name="PTObj_DBranchName_3_3">
          <a:extLst>
            <a:ext uri="{FF2B5EF4-FFF2-40B4-BE49-F238E27FC236}">
              <a16:creationId xmlns:a16="http://schemas.microsoft.com/office/drawing/2014/main" id="{02BD86D2-45D4-4C76-B92D-E44B2BD3311F}"/>
            </a:ext>
          </a:extLst>
        </xdr:cNvPr>
        <xdr:cNvSpPr txBox="1"/>
      </xdr:nvSpPr>
      <xdr:spPr>
        <a:xfrm>
          <a:off x="1618107" y="8187547"/>
          <a:ext cx="7236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Feasibility study</a:t>
          </a:r>
        </a:p>
      </xdr:txBody>
    </xdr:sp>
    <xdr:clientData/>
  </xdr:oneCellAnchor>
  <xdr:twoCellAnchor editAs="oneCell">
    <xdr:from>
      <xdr:col>3</xdr:col>
      <xdr:colOff>127</xdr:colOff>
      <xdr:row>16</xdr:row>
      <xdr:rowOff>78740</xdr:rowOff>
    </xdr:from>
    <xdr:to>
      <xdr:col>3</xdr:col>
      <xdr:colOff>167767</xdr:colOff>
      <xdr:row>17</xdr:row>
      <xdr:rowOff>78740</xdr:rowOff>
    </xdr:to>
    <xdr:sp macro="" textlink="">
      <xdr:nvSpPr>
        <xdr:cNvPr id="61" name="PTObj_DNode_3_9">
          <a:extLst>
            <a:ext uri="{FF2B5EF4-FFF2-40B4-BE49-F238E27FC236}">
              <a16:creationId xmlns:a16="http://schemas.microsoft.com/office/drawing/2014/main" id="{3787058C-353B-4F8F-B491-CB550EC83CD2}"/>
            </a:ext>
          </a:extLst>
        </xdr:cNvPr>
        <xdr:cNvSpPr/>
      </xdr:nvSpPr>
      <xdr:spPr>
        <a:xfrm>
          <a:off x="4617847" y="785876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16</xdr:row>
      <xdr:rowOff>72247</xdr:rowOff>
    </xdr:from>
    <xdr:ext cx="544444" cy="180627"/>
    <xdr:sp macro="" textlink="">
      <xdr:nvSpPr>
        <xdr:cNvPr id="62" name="PTObj_DBranchName_3_9">
          <a:extLst>
            <a:ext uri="{FF2B5EF4-FFF2-40B4-BE49-F238E27FC236}">
              <a16:creationId xmlns:a16="http://schemas.microsoft.com/office/drawing/2014/main" id="{3904945E-28E1-4C73-A4BB-0B38136F7B04}"/>
            </a:ext>
          </a:extLst>
        </xdr:cNvPr>
        <xdr:cNvSpPr txBox="1"/>
      </xdr:nvSpPr>
      <xdr:spPr>
        <a:xfrm>
          <a:off x="3424047" y="7852267"/>
          <a:ext cx="544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Vendor ERP</a:t>
          </a:r>
        </a:p>
      </xdr:txBody>
    </xdr:sp>
    <xdr:clientData/>
  </xdr:oneCellAnchor>
  <xdr:twoCellAnchor editAs="oneCell">
    <xdr:from>
      <xdr:col>4</xdr:col>
      <xdr:colOff>127</xdr:colOff>
      <xdr:row>6</xdr:row>
      <xdr:rowOff>78740</xdr:rowOff>
    </xdr:from>
    <xdr:to>
      <xdr:col>4</xdr:col>
      <xdr:colOff>167767</xdr:colOff>
      <xdr:row>7</xdr:row>
      <xdr:rowOff>78740</xdr:rowOff>
    </xdr:to>
    <xdr:sp macro="" textlink="">
      <xdr:nvSpPr>
        <xdr:cNvPr id="63" name="PTObj_DNode_3_11">
          <a:extLst>
            <a:ext uri="{FF2B5EF4-FFF2-40B4-BE49-F238E27FC236}">
              <a16:creationId xmlns:a16="http://schemas.microsoft.com/office/drawing/2014/main" id="{8AB134AD-285E-49D5-B271-6ABF000E403C}"/>
            </a:ext>
          </a:extLst>
        </xdr:cNvPr>
        <xdr:cNvSpPr/>
      </xdr:nvSpPr>
      <xdr:spPr>
        <a:xfrm>
          <a:off x="6720967" y="618236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6</xdr:row>
      <xdr:rowOff>72247</xdr:rowOff>
    </xdr:from>
    <xdr:ext cx="1013354" cy="180627"/>
    <xdr:sp macro="" textlink="">
      <xdr:nvSpPr>
        <xdr:cNvPr id="64" name="PTObj_DBranchName_3_11">
          <a:extLst>
            <a:ext uri="{FF2B5EF4-FFF2-40B4-BE49-F238E27FC236}">
              <a16:creationId xmlns:a16="http://schemas.microsoft.com/office/drawing/2014/main" id="{71F5597E-E0E6-4672-8E34-FEC6D243E110}"/>
            </a:ext>
          </a:extLst>
        </xdr:cNvPr>
        <xdr:cNvSpPr txBox="1"/>
      </xdr:nvSpPr>
      <xdr:spPr>
        <a:xfrm>
          <a:off x="4887087" y="6175867"/>
          <a:ext cx="10133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Implement vendor ERP</a:t>
          </a:r>
        </a:p>
      </xdr:txBody>
    </xdr:sp>
    <xdr:clientData/>
  </xdr:oneCellAnchor>
  <xdr:twoCellAnchor editAs="oneCell">
    <xdr:from>
      <xdr:col>5</xdr:col>
      <xdr:colOff>127</xdr:colOff>
      <xdr:row>4</xdr:row>
      <xdr:rowOff>78740</xdr:rowOff>
    </xdr:from>
    <xdr:to>
      <xdr:col>5</xdr:col>
      <xdr:colOff>167767</xdr:colOff>
      <xdr:row>5</xdr:row>
      <xdr:rowOff>78740</xdr:rowOff>
    </xdr:to>
    <xdr:sp macro="" textlink="">
      <xdr:nvSpPr>
        <xdr:cNvPr id="65" name="PTObj_DNode_3_12">
          <a:extLst>
            <a:ext uri="{FF2B5EF4-FFF2-40B4-BE49-F238E27FC236}">
              <a16:creationId xmlns:a16="http://schemas.microsoft.com/office/drawing/2014/main" id="{64EEEBAC-F921-4A42-B56D-BCC01A8068D9}"/>
            </a:ext>
          </a:extLst>
        </xdr:cNvPr>
        <xdr:cNvSpPr/>
      </xdr:nvSpPr>
      <xdr:spPr>
        <a:xfrm rot="-5400000">
          <a:off x="8542147" y="58470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4</xdr:row>
      <xdr:rowOff>72247</xdr:rowOff>
    </xdr:from>
    <xdr:ext cx="483337" cy="180627"/>
    <xdr:sp macro="" textlink="">
      <xdr:nvSpPr>
        <xdr:cNvPr id="66" name="PTObj_DBranchName_3_12">
          <a:extLst>
            <a:ext uri="{FF2B5EF4-FFF2-40B4-BE49-F238E27FC236}">
              <a16:creationId xmlns:a16="http://schemas.microsoft.com/office/drawing/2014/main" id="{26BCF979-47A0-45BF-A6FF-9968450F084C}"/>
            </a:ext>
          </a:extLst>
        </xdr:cNvPr>
        <xdr:cNvSpPr txBox="1"/>
      </xdr:nvSpPr>
      <xdr:spPr>
        <a:xfrm>
          <a:off x="6990207" y="5840587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14</xdr:row>
      <xdr:rowOff>78740</xdr:rowOff>
    </xdr:from>
    <xdr:to>
      <xdr:col>5</xdr:col>
      <xdr:colOff>167767</xdr:colOff>
      <xdr:row>15</xdr:row>
      <xdr:rowOff>78740</xdr:rowOff>
    </xdr:to>
    <xdr:sp macro="" textlink="">
      <xdr:nvSpPr>
        <xdr:cNvPr id="67" name="PTObj_DNode_3_13">
          <a:extLst>
            <a:ext uri="{FF2B5EF4-FFF2-40B4-BE49-F238E27FC236}">
              <a16:creationId xmlns:a16="http://schemas.microsoft.com/office/drawing/2014/main" id="{D3E6BB8B-B41D-4AC2-B889-A6F5C9F428B2}"/>
            </a:ext>
          </a:extLst>
        </xdr:cNvPr>
        <xdr:cNvSpPr/>
      </xdr:nvSpPr>
      <xdr:spPr>
        <a:xfrm>
          <a:off x="8542147" y="752348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14</xdr:row>
      <xdr:rowOff>72246</xdr:rowOff>
    </xdr:from>
    <xdr:ext cx="596124" cy="180627"/>
    <xdr:sp macro="" textlink="">
      <xdr:nvSpPr>
        <xdr:cNvPr id="68" name="PTObj_DBranchName_3_13">
          <a:extLst>
            <a:ext uri="{FF2B5EF4-FFF2-40B4-BE49-F238E27FC236}">
              <a16:creationId xmlns:a16="http://schemas.microsoft.com/office/drawing/2014/main" id="{255CF650-CB4B-4461-A86C-6ABAE022D658}"/>
            </a:ext>
          </a:extLst>
        </xdr:cNvPr>
        <xdr:cNvSpPr txBox="1"/>
      </xdr:nvSpPr>
      <xdr:spPr>
        <a:xfrm>
          <a:off x="6990207" y="751698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10</xdr:row>
      <xdr:rowOff>78740</xdr:rowOff>
    </xdr:from>
    <xdr:to>
      <xdr:col>6</xdr:col>
      <xdr:colOff>167767</xdr:colOff>
      <xdr:row>11</xdr:row>
      <xdr:rowOff>78740</xdr:rowOff>
    </xdr:to>
    <xdr:sp macro="" textlink="">
      <xdr:nvSpPr>
        <xdr:cNvPr id="69" name="PTObj_DNode_3_14">
          <a:extLst>
            <a:ext uri="{FF2B5EF4-FFF2-40B4-BE49-F238E27FC236}">
              <a16:creationId xmlns:a16="http://schemas.microsoft.com/office/drawing/2014/main" id="{5049B998-35EF-45D8-B681-BC575115AD48}"/>
            </a:ext>
          </a:extLst>
        </xdr:cNvPr>
        <xdr:cNvSpPr/>
      </xdr:nvSpPr>
      <xdr:spPr>
        <a:xfrm>
          <a:off x="10485247" y="685292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10</xdr:row>
      <xdr:rowOff>72246</xdr:rowOff>
    </xdr:from>
    <xdr:ext cx="904799" cy="180627"/>
    <xdr:sp macro="" textlink="">
      <xdr:nvSpPr>
        <xdr:cNvPr id="70" name="PTObj_DBranchName_3_14">
          <a:extLst>
            <a:ext uri="{FF2B5EF4-FFF2-40B4-BE49-F238E27FC236}">
              <a16:creationId xmlns:a16="http://schemas.microsoft.com/office/drawing/2014/main" id="{F8AC5675-5935-4297-A485-CA5C54324656}"/>
            </a:ext>
          </a:extLst>
        </xdr:cNvPr>
        <xdr:cNvSpPr txBox="1"/>
      </xdr:nvSpPr>
      <xdr:spPr>
        <a:xfrm>
          <a:off x="8811387" y="6846426"/>
          <a:ext cx="9047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vendor ERP</a:t>
          </a:r>
        </a:p>
      </xdr:txBody>
    </xdr:sp>
    <xdr:clientData/>
  </xdr:oneCellAnchor>
  <xdr:twoCellAnchor editAs="oneCell">
    <xdr:from>
      <xdr:col>7</xdr:col>
      <xdr:colOff>127</xdr:colOff>
      <xdr:row>8</xdr:row>
      <xdr:rowOff>78740</xdr:rowOff>
    </xdr:from>
    <xdr:to>
      <xdr:col>7</xdr:col>
      <xdr:colOff>167767</xdr:colOff>
      <xdr:row>9</xdr:row>
      <xdr:rowOff>78740</xdr:rowOff>
    </xdr:to>
    <xdr:sp macro="" textlink="">
      <xdr:nvSpPr>
        <xdr:cNvPr id="71" name="PTObj_DNode_3_15">
          <a:extLst>
            <a:ext uri="{FF2B5EF4-FFF2-40B4-BE49-F238E27FC236}">
              <a16:creationId xmlns:a16="http://schemas.microsoft.com/office/drawing/2014/main" id="{5EEE4D07-D83E-45AC-A4BC-436035814A21}"/>
            </a:ext>
          </a:extLst>
        </xdr:cNvPr>
        <xdr:cNvSpPr/>
      </xdr:nvSpPr>
      <xdr:spPr>
        <a:xfrm rot="-5400000">
          <a:off x="12306427" y="65176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8</xdr:row>
      <xdr:rowOff>72246</xdr:rowOff>
    </xdr:from>
    <xdr:ext cx="460061" cy="180627"/>
    <xdr:sp macro="" textlink="">
      <xdr:nvSpPr>
        <xdr:cNvPr id="72" name="PTObj_DBranchName_3_15">
          <a:extLst>
            <a:ext uri="{FF2B5EF4-FFF2-40B4-BE49-F238E27FC236}">
              <a16:creationId xmlns:a16="http://schemas.microsoft.com/office/drawing/2014/main" id="{C0745D35-68B0-4EB7-8537-9000BC931AD3}"/>
            </a:ext>
          </a:extLst>
        </xdr:cNvPr>
        <xdr:cNvSpPr txBox="1"/>
      </xdr:nvSpPr>
      <xdr:spPr>
        <a:xfrm>
          <a:off x="10754487" y="6511146"/>
          <a:ext cx="4600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12</xdr:row>
      <xdr:rowOff>78740</xdr:rowOff>
    </xdr:from>
    <xdr:to>
      <xdr:col>7</xdr:col>
      <xdr:colOff>167767</xdr:colOff>
      <xdr:row>13</xdr:row>
      <xdr:rowOff>78740</xdr:rowOff>
    </xdr:to>
    <xdr:sp macro="" textlink="">
      <xdr:nvSpPr>
        <xdr:cNvPr id="73" name="PTObj_DNode_3_16">
          <a:extLst>
            <a:ext uri="{FF2B5EF4-FFF2-40B4-BE49-F238E27FC236}">
              <a16:creationId xmlns:a16="http://schemas.microsoft.com/office/drawing/2014/main" id="{72381212-D89F-4037-B06E-5A1386DE3C0D}"/>
            </a:ext>
          </a:extLst>
        </xdr:cNvPr>
        <xdr:cNvSpPr/>
      </xdr:nvSpPr>
      <xdr:spPr>
        <a:xfrm rot="-5400000">
          <a:off x="12306427" y="718820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12</xdr:row>
      <xdr:rowOff>72247</xdr:rowOff>
    </xdr:from>
    <xdr:ext cx="339452" cy="180627"/>
    <xdr:sp macro="" textlink="">
      <xdr:nvSpPr>
        <xdr:cNvPr id="74" name="PTObj_DBranchName_3_16">
          <a:extLst>
            <a:ext uri="{FF2B5EF4-FFF2-40B4-BE49-F238E27FC236}">
              <a16:creationId xmlns:a16="http://schemas.microsoft.com/office/drawing/2014/main" id="{2CFAD8D8-50E7-494A-A868-B8D828F0FBC4}"/>
            </a:ext>
          </a:extLst>
        </xdr:cNvPr>
        <xdr:cNvSpPr txBox="1"/>
      </xdr:nvSpPr>
      <xdr:spPr>
        <a:xfrm>
          <a:off x="10754487" y="71817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32</xdr:row>
      <xdr:rowOff>78740</xdr:rowOff>
    </xdr:from>
    <xdr:to>
      <xdr:col>3</xdr:col>
      <xdr:colOff>167767</xdr:colOff>
      <xdr:row>33</xdr:row>
      <xdr:rowOff>78740</xdr:rowOff>
    </xdr:to>
    <xdr:sp macro="" textlink="">
      <xdr:nvSpPr>
        <xdr:cNvPr id="75" name="PTObj_DNode_3_10">
          <a:extLst>
            <a:ext uri="{FF2B5EF4-FFF2-40B4-BE49-F238E27FC236}">
              <a16:creationId xmlns:a16="http://schemas.microsoft.com/office/drawing/2014/main" id="{D1F0045F-99A3-4ADC-9D1C-A548D54815B5}"/>
            </a:ext>
          </a:extLst>
        </xdr:cNvPr>
        <xdr:cNvSpPr/>
      </xdr:nvSpPr>
      <xdr:spPr>
        <a:xfrm>
          <a:off x="4617847" y="1054100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32</xdr:row>
      <xdr:rowOff>72246</xdr:rowOff>
    </xdr:from>
    <xdr:ext cx="796886" cy="180627"/>
    <xdr:sp macro="" textlink="">
      <xdr:nvSpPr>
        <xdr:cNvPr id="76" name="PTObj_DBranchName_3_10">
          <a:extLst>
            <a:ext uri="{FF2B5EF4-FFF2-40B4-BE49-F238E27FC236}">
              <a16:creationId xmlns:a16="http://schemas.microsoft.com/office/drawing/2014/main" id="{F920117E-D3D4-4C2A-95DC-814DF4BFE5A0}"/>
            </a:ext>
          </a:extLst>
        </xdr:cNvPr>
        <xdr:cNvSpPr txBox="1"/>
      </xdr:nvSpPr>
      <xdr:spPr>
        <a:xfrm>
          <a:off x="3424047" y="10534506"/>
          <a:ext cx="79688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78740</xdr:rowOff>
    </xdr:from>
    <xdr:to>
      <xdr:col>4</xdr:col>
      <xdr:colOff>167767</xdr:colOff>
      <xdr:row>23</xdr:row>
      <xdr:rowOff>78740</xdr:rowOff>
    </xdr:to>
    <xdr:sp macro="" textlink="">
      <xdr:nvSpPr>
        <xdr:cNvPr id="77" name="PTObj_DNode_3_17">
          <a:extLst>
            <a:ext uri="{FF2B5EF4-FFF2-40B4-BE49-F238E27FC236}">
              <a16:creationId xmlns:a16="http://schemas.microsoft.com/office/drawing/2014/main" id="{9FBA8DE5-B435-4DAD-A27F-B68F26021CD6}"/>
            </a:ext>
          </a:extLst>
        </xdr:cNvPr>
        <xdr:cNvSpPr/>
      </xdr:nvSpPr>
      <xdr:spPr>
        <a:xfrm>
          <a:off x="6720967" y="886460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22</xdr:row>
      <xdr:rowOff>72247</xdr:rowOff>
    </xdr:from>
    <xdr:ext cx="777329" cy="180627"/>
    <xdr:sp macro="" textlink="">
      <xdr:nvSpPr>
        <xdr:cNvPr id="78" name="PTObj_DBranchName_3_17">
          <a:extLst>
            <a:ext uri="{FF2B5EF4-FFF2-40B4-BE49-F238E27FC236}">
              <a16:creationId xmlns:a16="http://schemas.microsoft.com/office/drawing/2014/main" id="{D008C03B-AE6F-4716-93E9-D032A46FEF4B}"/>
            </a:ext>
          </a:extLst>
        </xdr:cNvPr>
        <xdr:cNvSpPr txBox="1"/>
      </xdr:nvSpPr>
      <xdr:spPr>
        <a:xfrm>
          <a:off x="4887087" y="8858107"/>
          <a:ext cx="7773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78740</xdr:rowOff>
    </xdr:from>
    <xdr:to>
      <xdr:col>5</xdr:col>
      <xdr:colOff>167767</xdr:colOff>
      <xdr:row>21</xdr:row>
      <xdr:rowOff>78740</xdr:rowOff>
    </xdr:to>
    <xdr:sp macro="" textlink="">
      <xdr:nvSpPr>
        <xdr:cNvPr id="79" name="PTObj_DNode_3_18">
          <a:extLst>
            <a:ext uri="{FF2B5EF4-FFF2-40B4-BE49-F238E27FC236}">
              <a16:creationId xmlns:a16="http://schemas.microsoft.com/office/drawing/2014/main" id="{79C899EF-32D4-4BA0-A15B-1FC71EFA07A8}"/>
            </a:ext>
          </a:extLst>
        </xdr:cNvPr>
        <xdr:cNvSpPr/>
      </xdr:nvSpPr>
      <xdr:spPr>
        <a:xfrm rot="-5400000">
          <a:off x="8542147" y="85293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20</xdr:row>
      <xdr:rowOff>72246</xdr:rowOff>
    </xdr:from>
    <xdr:ext cx="483337" cy="180627"/>
    <xdr:sp macro="" textlink="">
      <xdr:nvSpPr>
        <xdr:cNvPr id="80" name="PTObj_DBranchName_3_18">
          <a:extLst>
            <a:ext uri="{FF2B5EF4-FFF2-40B4-BE49-F238E27FC236}">
              <a16:creationId xmlns:a16="http://schemas.microsoft.com/office/drawing/2014/main" id="{41CE9377-4C67-4D51-ADD3-3BB7F82B63C2}"/>
            </a:ext>
          </a:extLst>
        </xdr:cNvPr>
        <xdr:cNvSpPr txBox="1"/>
      </xdr:nvSpPr>
      <xdr:spPr>
        <a:xfrm>
          <a:off x="6990207" y="8522826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30</xdr:row>
      <xdr:rowOff>78740</xdr:rowOff>
    </xdr:from>
    <xdr:to>
      <xdr:col>5</xdr:col>
      <xdr:colOff>167767</xdr:colOff>
      <xdr:row>31</xdr:row>
      <xdr:rowOff>78740</xdr:rowOff>
    </xdr:to>
    <xdr:sp macro="" textlink="">
      <xdr:nvSpPr>
        <xdr:cNvPr id="81" name="PTObj_DNode_3_19">
          <a:extLst>
            <a:ext uri="{FF2B5EF4-FFF2-40B4-BE49-F238E27FC236}">
              <a16:creationId xmlns:a16="http://schemas.microsoft.com/office/drawing/2014/main" id="{6131D100-5429-4E9A-856E-2D916180DBC3}"/>
            </a:ext>
          </a:extLst>
        </xdr:cNvPr>
        <xdr:cNvSpPr/>
      </xdr:nvSpPr>
      <xdr:spPr>
        <a:xfrm>
          <a:off x="8542147" y="102057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30</xdr:row>
      <xdr:rowOff>72246</xdr:rowOff>
    </xdr:from>
    <xdr:ext cx="596124" cy="180627"/>
    <xdr:sp macro="" textlink="">
      <xdr:nvSpPr>
        <xdr:cNvPr id="82" name="PTObj_DBranchName_3_19">
          <a:extLst>
            <a:ext uri="{FF2B5EF4-FFF2-40B4-BE49-F238E27FC236}">
              <a16:creationId xmlns:a16="http://schemas.microsoft.com/office/drawing/2014/main" id="{88877337-B191-4031-A8B0-B025CED53164}"/>
            </a:ext>
          </a:extLst>
        </xdr:cNvPr>
        <xdr:cNvSpPr txBox="1"/>
      </xdr:nvSpPr>
      <xdr:spPr>
        <a:xfrm>
          <a:off x="6990207" y="1019922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26</xdr:row>
      <xdr:rowOff>78740</xdr:rowOff>
    </xdr:from>
    <xdr:to>
      <xdr:col>6</xdr:col>
      <xdr:colOff>167767</xdr:colOff>
      <xdr:row>27</xdr:row>
      <xdr:rowOff>78740</xdr:rowOff>
    </xdr:to>
    <xdr:sp macro="" textlink="">
      <xdr:nvSpPr>
        <xdr:cNvPr id="83" name="PTObj_DNode_3_20">
          <a:extLst>
            <a:ext uri="{FF2B5EF4-FFF2-40B4-BE49-F238E27FC236}">
              <a16:creationId xmlns:a16="http://schemas.microsoft.com/office/drawing/2014/main" id="{946D6A0E-5831-45F1-A637-0BED50E104B7}"/>
            </a:ext>
          </a:extLst>
        </xdr:cNvPr>
        <xdr:cNvSpPr/>
      </xdr:nvSpPr>
      <xdr:spPr>
        <a:xfrm>
          <a:off x="10485247" y="953516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26</xdr:row>
      <xdr:rowOff>72246</xdr:rowOff>
    </xdr:from>
    <xdr:ext cx="1138260" cy="180627"/>
    <xdr:sp macro="" textlink="">
      <xdr:nvSpPr>
        <xdr:cNvPr id="84" name="PTObj_DBranchName_3_20">
          <a:extLst>
            <a:ext uri="{FF2B5EF4-FFF2-40B4-BE49-F238E27FC236}">
              <a16:creationId xmlns:a16="http://schemas.microsoft.com/office/drawing/2014/main" id="{536D78AE-35BC-435B-B67C-C205C0956392}"/>
            </a:ext>
          </a:extLst>
        </xdr:cNvPr>
        <xdr:cNvSpPr txBox="1"/>
      </xdr:nvSpPr>
      <xdr:spPr>
        <a:xfrm>
          <a:off x="8811387" y="9528666"/>
          <a:ext cx="11382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custom-built ERP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78740</xdr:rowOff>
    </xdr:from>
    <xdr:to>
      <xdr:col>7</xdr:col>
      <xdr:colOff>167767</xdr:colOff>
      <xdr:row>25</xdr:row>
      <xdr:rowOff>78740</xdr:rowOff>
    </xdr:to>
    <xdr:sp macro="" textlink="">
      <xdr:nvSpPr>
        <xdr:cNvPr id="85" name="PTObj_DNode_3_21">
          <a:extLst>
            <a:ext uri="{FF2B5EF4-FFF2-40B4-BE49-F238E27FC236}">
              <a16:creationId xmlns:a16="http://schemas.microsoft.com/office/drawing/2014/main" id="{B73CF4F0-4082-4877-B867-3C14C1E4C2E2}"/>
            </a:ext>
          </a:extLst>
        </xdr:cNvPr>
        <xdr:cNvSpPr/>
      </xdr:nvSpPr>
      <xdr:spPr>
        <a:xfrm rot="-5400000">
          <a:off x="12306427" y="91998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24</xdr:row>
      <xdr:rowOff>72246</xdr:rowOff>
    </xdr:from>
    <xdr:ext cx="460062" cy="180627"/>
    <xdr:sp macro="" textlink="">
      <xdr:nvSpPr>
        <xdr:cNvPr id="86" name="PTObj_DBranchName_3_21">
          <a:extLst>
            <a:ext uri="{FF2B5EF4-FFF2-40B4-BE49-F238E27FC236}">
              <a16:creationId xmlns:a16="http://schemas.microsoft.com/office/drawing/2014/main" id="{E6C917B5-1C2B-4B18-877C-E3F4A7FD1DDA}"/>
            </a:ext>
          </a:extLst>
        </xdr:cNvPr>
        <xdr:cNvSpPr txBox="1"/>
      </xdr:nvSpPr>
      <xdr:spPr>
        <a:xfrm>
          <a:off x="10754487" y="9193386"/>
          <a:ext cx="4600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28</xdr:row>
      <xdr:rowOff>78740</xdr:rowOff>
    </xdr:from>
    <xdr:to>
      <xdr:col>7</xdr:col>
      <xdr:colOff>167767</xdr:colOff>
      <xdr:row>29</xdr:row>
      <xdr:rowOff>78740</xdr:rowOff>
    </xdr:to>
    <xdr:sp macro="" textlink="">
      <xdr:nvSpPr>
        <xdr:cNvPr id="87" name="PTObj_DNode_3_22">
          <a:extLst>
            <a:ext uri="{FF2B5EF4-FFF2-40B4-BE49-F238E27FC236}">
              <a16:creationId xmlns:a16="http://schemas.microsoft.com/office/drawing/2014/main" id="{F6D2985A-4CE0-4693-9202-64F51C647F77}"/>
            </a:ext>
          </a:extLst>
        </xdr:cNvPr>
        <xdr:cNvSpPr/>
      </xdr:nvSpPr>
      <xdr:spPr>
        <a:xfrm rot="-5400000">
          <a:off x="12306427" y="98704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28</xdr:row>
      <xdr:rowOff>72247</xdr:rowOff>
    </xdr:from>
    <xdr:ext cx="339452" cy="180627"/>
    <xdr:sp macro="" textlink="">
      <xdr:nvSpPr>
        <xdr:cNvPr id="88" name="PTObj_DBranchName_3_22">
          <a:extLst>
            <a:ext uri="{FF2B5EF4-FFF2-40B4-BE49-F238E27FC236}">
              <a16:creationId xmlns:a16="http://schemas.microsoft.com/office/drawing/2014/main" id="{5AC6873C-0957-4AB0-9716-F5904F1E8E9E}"/>
            </a:ext>
          </a:extLst>
        </xdr:cNvPr>
        <xdr:cNvSpPr txBox="1"/>
      </xdr:nvSpPr>
      <xdr:spPr>
        <a:xfrm>
          <a:off x="10754487" y="986394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25400</xdr:colOff>
      <xdr:row>24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3C022-8203-4261-8949-FC1E5478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E16" sqref="E16"/>
    </sheetView>
  </sheetViews>
  <sheetFormatPr defaultColWidth="15.6328125" defaultRowHeight="14.5" x14ac:dyDescent="0.35"/>
  <cols>
    <col min="1" max="16384" width="15.6328125" style="69"/>
  </cols>
  <sheetData>
    <row r="1" spans="1:16" x14ac:dyDescent="0.35">
      <c r="A1" s="69" t="s">
        <v>14</v>
      </c>
      <c r="B1" s="70" t="s">
        <v>96</v>
      </c>
      <c r="E1" s="69" t="s">
        <v>37</v>
      </c>
      <c r="F1" s="69">
        <v>3</v>
      </c>
      <c r="H1" s="69" t="s">
        <v>44</v>
      </c>
      <c r="I1" s="70" t="s">
        <v>70</v>
      </c>
      <c r="K1" s="69" t="s">
        <v>49</v>
      </c>
      <c r="L1" s="69">
        <v>100</v>
      </c>
    </row>
    <row r="2" spans="1:16" x14ac:dyDescent="0.35">
      <c r="A2" s="69" t="s">
        <v>30</v>
      </c>
      <c r="B2" s="69" t="e">
        <f>Acme_Tree!#REF!</f>
        <v>#REF!</v>
      </c>
      <c r="E2" s="69" t="s">
        <v>39</v>
      </c>
      <c r="F2" s="69">
        <f>_xll.PTreeEvaluate5(B3,$L$11:$L$20,$J$11:$J$20,$K$11:$K$20,$N$11:$N$20,$G$11:$G$20,,L1)</f>
        <v>13584386</v>
      </c>
    </row>
    <row r="3" spans="1:16" x14ac:dyDescent="0.35">
      <c r="A3" s="69" t="s">
        <v>31</v>
      </c>
      <c r="B3" s="69" t="s">
        <v>104</v>
      </c>
      <c r="E3" s="69" t="s">
        <v>40</v>
      </c>
      <c r="F3" s="70" t="s">
        <v>97</v>
      </c>
      <c r="H3" s="69" t="s">
        <v>45</v>
      </c>
      <c r="I3" s="71" t="s">
        <v>68</v>
      </c>
    </row>
    <row r="4" spans="1:16" x14ac:dyDescent="0.35">
      <c r="A4" s="69" t="s">
        <v>32</v>
      </c>
      <c r="B4" s="69" t="s">
        <v>65</v>
      </c>
      <c r="E4" s="69" t="s">
        <v>41</v>
      </c>
      <c r="F4" s="70" t="s">
        <v>67</v>
      </c>
      <c r="H4" s="69" t="s">
        <v>46</v>
      </c>
      <c r="I4" s="70" t="s">
        <v>69</v>
      </c>
    </row>
    <row r="5" spans="1:16" x14ac:dyDescent="0.35">
      <c r="A5" s="69" t="s">
        <v>33</v>
      </c>
      <c r="B5" s="69">
        <v>0</v>
      </c>
      <c r="D5" s="69">
        <v>0</v>
      </c>
      <c r="E5" s="69" t="s">
        <v>42</v>
      </c>
      <c r="F5" s="70" t="s">
        <v>67</v>
      </c>
      <c r="H5" s="69" t="s">
        <v>47</v>
      </c>
      <c r="I5" s="72" t="s">
        <v>68</v>
      </c>
    </row>
    <row r="6" spans="1:16" x14ac:dyDescent="0.35">
      <c r="A6" s="69" t="s">
        <v>34</v>
      </c>
      <c r="E6" s="69" t="s">
        <v>43</v>
      </c>
      <c r="F6" s="70" t="s">
        <v>185</v>
      </c>
      <c r="H6" s="69" t="s">
        <v>48</v>
      </c>
      <c r="I6" s="70" t="s">
        <v>69</v>
      </c>
    </row>
    <row r="7" spans="1:16" x14ac:dyDescent="0.35">
      <c r="A7" s="69" t="s">
        <v>35</v>
      </c>
      <c r="F7" s="70" t="s">
        <v>105</v>
      </c>
    </row>
    <row r="8" spans="1:16" x14ac:dyDescent="0.35">
      <c r="A8" s="69" t="s">
        <v>36</v>
      </c>
      <c r="B8" s="69">
        <v>10</v>
      </c>
    </row>
    <row r="10" spans="1:16" x14ac:dyDescent="0.35">
      <c r="A10" s="69" t="s">
        <v>50</v>
      </c>
      <c r="B10" s="69" t="s">
        <v>51</v>
      </c>
      <c r="C10" s="69" t="s">
        <v>52</v>
      </c>
      <c r="D10" s="69" t="s">
        <v>53</v>
      </c>
      <c r="E10" s="69" t="s">
        <v>54</v>
      </c>
      <c r="F10" s="69" t="s">
        <v>55</v>
      </c>
      <c r="G10" s="69" t="s">
        <v>56</v>
      </c>
      <c r="H10" s="69" t="s">
        <v>57</v>
      </c>
      <c r="I10" s="69" t="s">
        <v>58</v>
      </c>
      <c r="J10" s="69" t="s">
        <v>59</v>
      </c>
      <c r="K10" s="69" t="s">
        <v>60</v>
      </c>
      <c r="L10" s="69" t="s">
        <v>31</v>
      </c>
      <c r="M10" s="69" t="s">
        <v>61</v>
      </c>
      <c r="N10" s="69" t="s">
        <v>62</v>
      </c>
      <c r="O10" s="69" t="s">
        <v>63</v>
      </c>
      <c r="P10" s="69" t="s">
        <v>64</v>
      </c>
    </row>
    <row r="11" spans="1:16" x14ac:dyDescent="0.35">
      <c r="A11" s="69">
        <f>Acme_Tree!$B$32</f>
        <v>59.199999999999932</v>
      </c>
      <c r="B11" s="69" t="str">
        <f>B1</f>
        <v>New Product Decisions</v>
      </c>
      <c r="C11" s="69">
        <v>0</v>
      </c>
      <c r="I11" s="69" t="s">
        <v>71</v>
      </c>
      <c r="J11" s="69">
        <f>Acme_Tree!$A$32</f>
        <v>0</v>
      </c>
      <c r="K11" s="69">
        <f>Acme_Tree!$A$31</f>
        <v>0</v>
      </c>
      <c r="L11" s="69" t="s">
        <v>98</v>
      </c>
      <c r="M11" s="70" t="s">
        <v>72</v>
      </c>
      <c r="O11" s="69" t="str">
        <f>Acme_Tree!$B$31</f>
        <v>Continue development?</v>
      </c>
      <c r="P11" s="69" t="b">
        <v>0</v>
      </c>
    </row>
    <row r="12" spans="1:16" x14ac:dyDescent="0.35">
      <c r="A12" s="69">
        <f>Acme_Tree!$C$28</f>
        <v>59.199999999999932</v>
      </c>
      <c r="B12" s="70" t="s">
        <v>108</v>
      </c>
      <c r="C12" s="69">
        <v>0</v>
      </c>
      <c r="I12" s="69" t="s">
        <v>71</v>
      </c>
      <c r="J12" s="69">
        <f>Acme_Tree!$B$28</f>
        <v>-4000</v>
      </c>
      <c r="L12" s="69" t="s">
        <v>99</v>
      </c>
      <c r="M12" s="70" t="s">
        <v>72</v>
      </c>
      <c r="O12" s="69" t="str">
        <f>Acme_Tree!$C$27</f>
        <v>EMV for technology success/failure</v>
      </c>
      <c r="P12" s="69" t="b">
        <v>0</v>
      </c>
    </row>
    <row r="13" spans="1:16" x14ac:dyDescent="0.35">
      <c r="A13" s="69">
        <f>Acme_Tree!$C$34</f>
        <v>0</v>
      </c>
      <c r="B13" s="70" t="s">
        <v>109</v>
      </c>
      <c r="C13" s="69">
        <v>0</v>
      </c>
      <c r="H13" s="69" t="s">
        <v>71</v>
      </c>
      <c r="I13" s="69" t="s">
        <v>71</v>
      </c>
      <c r="J13" s="69">
        <f>Acme_Tree!$B$34</f>
        <v>0</v>
      </c>
      <c r="L13" s="69" t="s">
        <v>75</v>
      </c>
      <c r="M13" s="70" t="s">
        <v>72</v>
      </c>
      <c r="P13" s="69" t="b">
        <v>0</v>
      </c>
    </row>
    <row r="14" spans="1:16" x14ac:dyDescent="0.35">
      <c r="A14" s="69">
        <f>Acme_Tree!$D$24</f>
        <v>1073.9999999999995</v>
      </c>
      <c r="B14" s="70" t="s">
        <v>106</v>
      </c>
      <c r="C14" s="69">
        <v>0</v>
      </c>
      <c r="I14" s="69" t="s">
        <v>71</v>
      </c>
      <c r="J14" s="69">
        <f>Acme_Tree!$C$24</f>
        <v>0</v>
      </c>
      <c r="K14" s="69">
        <f>Acme_Tree!$C$23</f>
        <v>0.8</v>
      </c>
      <c r="L14" s="69" t="s">
        <v>100</v>
      </c>
      <c r="M14" s="70" t="s">
        <v>72</v>
      </c>
      <c r="O14" s="69" t="str">
        <f>Acme_Tree!$D$23</f>
        <v>Produce and market product?</v>
      </c>
      <c r="P14" s="69" t="b">
        <v>0</v>
      </c>
    </row>
    <row r="15" spans="1:16" x14ac:dyDescent="0.35">
      <c r="A15" s="69">
        <f>Acme_Tree!$D$30</f>
        <v>-4000</v>
      </c>
      <c r="B15" s="70" t="s">
        <v>107</v>
      </c>
      <c r="C15" s="69">
        <v>0</v>
      </c>
      <c r="H15" s="69" t="s">
        <v>71</v>
      </c>
      <c r="I15" s="69" t="s">
        <v>71</v>
      </c>
      <c r="J15" s="69">
        <f>Acme_Tree!$C$30</f>
        <v>0</v>
      </c>
      <c r="K15" s="69">
        <f>Acme_Tree!$C$29</f>
        <v>0.19999999999999996</v>
      </c>
      <c r="L15" s="69" t="s">
        <v>77</v>
      </c>
      <c r="M15" s="70" t="s">
        <v>72</v>
      </c>
      <c r="P15" s="69" t="b">
        <v>0</v>
      </c>
    </row>
    <row r="16" spans="1:16" x14ac:dyDescent="0.35">
      <c r="A16" s="69">
        <f>Acme_Tree!$E$18</f>
        <v>1073.9999999999995</v>
      </c>
      <c r="B16" s="70" t="s">
        <v>110</v>
      </c>
      <c r="C16" s="69">
        <v>0</v>
      </c>
      <c r="I16" s="69" t="s">
        <v>71</v>
      </c>
      <c r="J16" s="69">
        <f>Acme_Tree!$D$18</f>
        <v>-2000</v>
      </c>
      <c r="L16" s="69" t="s">
        <v>101</v>
      </c>
      <c r="M16" s="70" t="s">
        <v>72</v>
      </c>
      <c r="O16" s="69" t="str">
        <f>Acme_Tree!$E$17</f>
        <v>EMV for produce and market</v>
      </c>
      <c r="P16" s="69" t="b">
        <v>0</v>
      </c>
    </row>
    <row r="17" spans="1:16" x14ac:dyDescent="0.35">
      <c r="A17" s="69">
        <f>Acme_Tree!$E$26</f>
        <v>-4000</v>
      </c>
      <c r="B17" s="70" t="s">
        <v>111</v>
      </c>
      <c r="C17" s="69">
        <v>0</v>
      </c>
      <c r="H17" s="69" t="s">
        <v>71</v>
      </c>
      <c r="I17" s="69" t="s">
        <v>71</v>
      </c>
      <c r="J17" s="69">
        <f>Acme_Tree!$D$26</f>
        <v>0</v>
      </c>
      <c r="L17" s="69" t="s">
        <v>102</v>
      </c>
      <c r="M17" s="70" t="s">
        <v>72</v>
      </c>
      <c r="P17" s="69" t="b">
        <v>0</v>
      </c>
    </row>
    <row r="18" spans="1:16" x14ac:dyDescent="0.35">
      <c r="A18" s="69">
        <f>Acme_Tree!$F$16</f>
        <v>4800</v>
      </c>
      <c r="B18" s="70" t="s">
        <v>92</v>
      </c>
      <c r="C18" s="69">
        <v>0</v>
      </c>
      <c r="H18" s="69" t="s">
        <v>71</v>
      </c>
      <c r="I18" s="69" t="s">
        <v>71</v>
      </c>
      <c r="J18" s="69">
        <f>Acme_Tree!$E$16</f>
        <v>10800</v>
      </c>
      <c r="K18" s="69">
        <f>Acme_Tree!$E$15</f>
        <v>0.45</v>
      </c>
      <c r="L18" s="69" t="s">
        <v>103</v>
      </c>
      <c r="M18" s="70" t="s">
        <v>72</v>
      </c>
      <c r="P18" s="69" t="b">
        <v>0</v>
      </c>
    </row>
    <row r="19" spans="1:16" x14ac:dyDescent="0.35">
      <c r="A19" s="69">
        <f>Acme_Tree!$F$20</f>
        <v>-600</v>
      </c>
      <c r="B19" s="70" t="s">
        <v>93</v>
      </c>
      <c r="C19" s="69">
        <v>0</v>
      </c>
      <c r="H19" s="69" t="s">
        <v>71</v>
      </c>
      <c r="I19" s="69" t="s">
        <v>71</v>
      </c>
      <c r="J19" s="69">
        <f>Acme_Tree!$E$20</f>
        <v>5400</v>
      </c>
      <c r="K19" s="69">
        <f>Acme_Tree!$E$19</f>
        <v>0.35</v>
      </c>
      <c r="L19" s="69" t="s">
        <v>103</v>
      </c>
      <c r="M19" s="70" t="s">
        <v>72</v>
      </c>
      <c r="P19" s="69" t="b">
        <v>0</v>
      </c>
    </row>
    <row r="20" spans="1:16" x14ac:dyDescent="0.35">
      <c r="A20" s="69">
        <f>Acme_Tree!$F$22</f>
        <v>-4380</v>
      </c>
      <c r="B20" s="70" t="s">
        <v>94</v>
      </c>
      <c r="C20" s="69">
        <v>0</v>
      </c>
      <c r="H20" s="69" t="s">
        <v>71</v>
      </c>
      <c r="I20" s="69" t="s">
        <v>71</v>
      </c>
      <c r="J20" s="69">
        <f>Acme_Tree!$E$22</f>
        <v>1620</v>
      </c>
      <c r="K20" s="69">
        <f>Acme_Tree!$E$21</f>
        <v>0.20000000000000007</v>
      </c>
      <c r="L20" s="69" t="s">
        <v>103</v>
      </c>
      <c r="M20" s="70" t="s">
        <v>72</v>
      </c>
      <c r="P20" s="69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workbookViewId="0"/>
  </sheetViews>
  <sheetFormatPr defaultColWidth="15.6328125" defaultRowHeight="12.5" x14ac:dyDescent="0.25"/>
  <cols>
    <col min="1" max="16384" width="15.6328125" style="45"/>
  </cols>
  <sheetData>
    <row r="1" spans="1:16" x14ac:dyDescent="0.25">
      <c r="A1" s="45" t="s">
        <v>14</v>
      </c>
      <c r="B1" s="44" t="s">
        <v>115</v>
      </c>
      <c r="E1" s="45" t="s">
        <v>37</v>
      </c>
      <c r="F1" s="45">
        <v>3</v>
      </c>
      <c r="H1" s="45" t="s">
        <v>44</v>
      </c>
      <c r="I1" s="44" t="s">
        <v>70</v>
      </c>
      <c r="K1" s="45" t="s">
        <v>49</v>
      </c>
      <c r="L1" s="45">
        <v>100</v>
      </c>
    </row>
    <row r="2" spans="1:16" x14ac:dyDescent="0.25">
      <c r="A2" s="45" t="s">
        <v>30</v>
      </c>
      <c r="B2" s="45" t="e">
        <f>ERP_Tree!#REF!</f>
        <v>#REF!</v>
      </c>
      <c r="E2" s="45" t="s">
        <v>39</v>
      </c>
      <c r="F2" s="45">
        <f>_xll.PTreeEvaluate5(B3,$L$11:$L$32,$J$11:$J$32,$K$11:$K$32,$N$11:$N$32,$G$11:$G$32,,L1)</f>
        <v>13610115</v>
      </c>
    </row>
    <row r="3" spans="1:16" x14ac:dyDescent="0.25">
      <c r="A3" s="45" t="s">
        <v>31</v>
      </c>
      <c r="B3" s="45" t="s">
        <v>114</v>
      </c>
      <c r="E3" s="45" t="s">
        <v>40</v>
      </c>
      <c r="F3" s="44" t="s">
        <v>66</v>
      </c>
      <c r="H3" s="45" t="s">
        <v>45</v>
      </c>
      <c r="I3" s="46" t="s">
        <v>68</v>
      </c>
    </row>
    <row r="4" spans="1:16" x14ac:dyDescent="0.25">
      <c r="A4" s="45" t="s">
        <v>32</v>
      </c>
      <c r="B4" s="45" t="s">
        <v>65</v>
      </c>
      <c r="E4" s="45" t="s">
        <v>41</v>
      </c>
      <c r="F4" s="44" t="s">
        <v>67</v>
      </c>
      <c r="H4" s="45" t="s">
        <v>46</v>
      </c>
      <c r="I4" s="44" t="s">
        <v>69</v>
      </c>
    </row>
    <row r="5" spans="1:16" x14ac:dyDescent="0.25">
      <c r="A5" s="45" t="s">
        <v>33</v>
      </c>
      <c r="B5" s="45">
        <v>0</v>
      </c>
      <c r="E5" s="45" t="s">
        <v>42</v>
      </c>
      <c r="F5" s="44" t="s">
        <v>67</v>
      </c>
      <c r="H5" s="45" t="s">
        <v>47</v>
      </c>
      <c r="I5" s="46" t="s">
        <v>68</v>
      </c>
    </row>
    <row r="6" spans="1:16" x14ac:dyDescent="0.25">
      <c r="A6" s="45" t="s">
        <v>34</v>
      </c>
      <c r="E6" s="45" t="s">
        <v>43</v>
      </c>
      <c r="F6" s="44" t="s">
        <v>185</v>
      </c>
      <c r="H6" s="45" t="s">
        <v>48</v>
      </c>
      <c r="I6" s="44" t="s">
        <v>69</v>
      </c>
    </row>
    <row r="7" spans="1:16" x14ac:dyDescent="0.25">
      <c r="A7" s="45" t="s">
        <v>35</v>
      </c>
      <c r="E7" s="45" t="s">
        <v>38</v>
      </c>
      <c r="F7" s="44" t="s">
        <v>113</v>
      </c>
    </row>
    <row r="8" spans="1:16" x14ac:dyDescent="0.25">
      <c r="A8" s="45" t="s">
        <v>36</v>
      </c>
      <c r="B8" s="45">
        <v>22</v>
      </c>
    </row>
    <row r="10" spans="1:16" x14ac:dyDescent="0.25">
      <c r="A10" s="45" t="s">
        <v>50</v>
      </c>
      <c r="B10" s="45" t="s">
        <v>51</v>
      </c>
      <c r="C10" s="45" t="s">
        <v>52</v>
      </c>
      <c r="D10" s="45" t="s">
        <v>53</v>
      </c>
      <c r="E10" s="45" t="s">
        <v>54</v>
      </c>
      <c r="F10" s="45" t="s">
        <v>55</v>
      </c>
      <c r="G10" s="45" t="s">
        <v>56</v>
      </c>
      <c r="H10" s="45" t="s">
        <v>57</v>
      </c>
      <c r="I10" s="45" t="s">
        <v>58</v>
      </c>
      <c r="J10" s="45" t="s">
        <v>59</v>
      </c>
      <c r="K10" s="45" t="s">
        <v>60</v>
      </c>
      <c r="L10" s="45" t="s">
        <v>31</v>
      </c>
      <c r="M10" s="45" t="s">
        <v>61</v>
      </c>
      <c r="N10" s="45" t="s">
        <v>62</v>
      </c>
      <c r="O10" s="45" t="s">
        <v>63</v>
      </c>
      <c r="P10" s="45" t="s">
        <v>64</v>
      </c>
    </row>
    <row r="11" spans="1:16" x14ac:dyDescent="0.25">
      <c r="A11" s="45">
        <f>ERP_Tree!$B$31</f>
        <v>3.2360000000000002</v>
      </c>
      <c r="B11" s="45" t="str">
        <f>B1</f>
        <v>ERP Implementation</v>
      </c>
      <c r="C11" s="45">
        <v>0</v>
      </c>
      <c r="I11" s="45" t="s">
        <v>71</v>
      </c>
      <c r="J11" s="45">
        <f>ERP_Tree!$A$31</f>
        <v>0</v>
      </c>
      <c r="K11" s="45">
        <f>ERP_Tree!$A$30</f>
        <v>0</v>
      </c>
      <c r="L11" s="45" t="s">
        <v>98</v>
      </c>
      <c r="M11" s="44" t="s">
        <v>72</v>
      </c>
      <c r="O11" s="45" t="str">
        <f>ERP_Tree!$B$30</f>
        <v>ERP Decision</v>
      </c>
      <c r="P11" s="45" t="b">
        <v>0</v>
      </c>
    </row>
    <row r="12" spans="1:16" x14ac:dyDescent="0.25">
      <c r="A12" s="45">
        <f>ERP_Tree!$C$21</f>
        <v>2.1750000000000003</v>
      </c>
      <c r="B12" s="44" t="s">
        <v>136</v>
      </c>
      <c r="C12" s="45">
        <v>0</v>
      </c>
      <c r="I12" s="45" t="s">
        <v>71</v>
      </c>
      <c r="J12" s="45">
        <f>ERP_Tree!$B$21</f>
        <v>-5.6</v>
      </c>
      <c r="L12" s="45" t="s">
        <v>99</v>
      </c>
      <c r="M12" s="44" t="s">
        <v>72</v>
      </c>
      <c r="O12" s="45" t="str">
        <f>ERP_Tree!$C$20</f>
        <v>EMV for custom-built ERP</v>
      </c>
      <c r="P12" s="45" t="b">
        <v>0</v>
      </c>
    </row>
    <row r="13" spans="1:16" x14ac:dyDescent="0.25">
      <c r="A13" s="45">
        <f>ERP_Tree!$C$47</f>
        <v>3.2360000000000002</v>
      </c>
      <c r="B13" s="44" t="s">
        <v>118</v>
      </c>
      <c r="C13" s="45">
        <v>0</v>
      </c>
      <c r="I13" s="45" t="s">
        <v>71</v>
      </c>
      <c r="J13" s="45">
        <f>ERP_Tree!$B$47</f>
        <v>-0.3</v>
      </c>
      <c r="L13" s="45" t="s">
        <v>125</v>
      </c>
      <c r="M13" s="44" t="s">
        <v>72</v>
      </c>
      <c r="O13" s="45" t="str">
        <f>ERP_Tree!$C$46</f>
        <v>EMV for feasibility study</v>
      </c>
      <c r="P13" s="45" t="b">
        <v>0</v>
      </c>
    </row>
    <row r="14" spans="1:16" x14ac:dyDescent="0.25">
      <c r="A14" s="45">
        <f>ERP_Tree!$D$19</f>
        <v>2.9000000000000004</v>
      </c>
      <c r="B14" s="44" t="s">
        <v>119</v>
      </c>
      <c r="C14" s="45">
        <v>0</v>
      </c>
      <c r="H14" s="45" t="s">
        <v>71</v>
      </c>
      <c r="I14" s="45" t="s">
        <v>71</v>
      </c>
      <c r="J14" s="45">
        <f>ERP_Tree!$C$19</f>
        <v>8.5</v>
      </c>
      <c r="K14" s="45">
        <f>ERP_Tree!$C$18</f>
        <v>0.75</v>
      </c>
      <c r="L14" s="45" t="s">
        <v>77</v>
      </c>
      <c r="M14" s="44" t="s">
        <v>72</v>
      </c>
      <c r="P14" s="45" t="b">
        <v>0</v>
      </c>
    </row>
    <row r="15" spans="1:16" x14ac:dyDescent="0.25">
      <c r="A15" s="45">
        <f>ERP_Tree!$D$29</f>
        <v>6.6613381477509392E-16</v>
      </c>
      <c r="B15" s="44" t="s">
        <v>120</v>
      </c>
      <c r="C15" s="45">
        <v>0</v>
      </c>
      <c r="I15" s="45" t="s">
        <v>71</v>
      </c>
      <c r="J15" s="45">
        <f>ERP_Tree!$C$29</f>
        <v>0</v>
      </c>
      <c r="K15" s="45">
        <f>ERP_Tree!$C$28</f>
        <v>0.25</v>
      </c>
      <c r="L15" s="45" t="s">
        <v>121</v>
      </c>
      <c r="M15" s="44" t="s">
        <v>72</v>
      </c>
      <c r="O15" s="45" t="str">
        <f>ERP_Tree!$D$28</f>
        <v>Decision to Improve custom-built ERP</v>
      </c>
      <c r="P15" s="45" t="b">
        <v>0</v>
      </c>
    </row>
    <row r="16" spans="1:16" x14ac:dyDescent="0.25">
      <c r="A16" s="45">
        <f>ERP_Tree!$E$25</f>
        <v>6.6613381477509392E-16</v>
      </c>
      <c r="B16" s="44" t="s">
        <v>122</v>
      </c>
      <c r="C16" s="45">
        <v>0</v>
      </c>
      <c r="I16" s="45" t="s">
        <v>71</v>
      </c>
      <c r="J16" s="45">
        <f>ERP_Tree!$D$25</f>
        <v>-2.2999999999999998</v>
      </c>
      <c r="L16" s="45" t="s">
        <v>123</v>
      </c>
      <c r="M16" s="44" t="s">
        <v>72</v>
      </c>
      <c r="O16" s="45" t="str">
        <f>ERP_Tree!$E$24</f>
        <v>EMV</v>
      </c>
      <c r="P16" s="45" t="b">
        <v>0</v>
      </c>
    </row>
    <row r="17" spans="1:16" x14ac:dyDescent="0.25">
      <c r="A17" s="45">
        <f>ERP_Tree!$F$23</f>
        <v>0.60000000000000053</v>
      </c>
      <c r="B17" s="44" t="s">
        <v>124</v>
      </c>
      <c r="C17" s="45">
        <v>0</v>
      </c>
      <c r="H17" s="45" t="s">
        <v>71</v>
      </c>
      <c r="I17" s="45" t="s">
        <v>71</v>
      </c>
      <c r="J17" s="45">
        <f>ERP_Tree!$E$23</f>
        <v>8.5</v>
      </c>
      <c r="K17" s="45">
        <f>ERP_Tree!$E$22</f>
        <v>0.9</v>
      </c>
      <c r="L17" s="45" t="s">
        <v>103</v>
      </c>
      <c r="M17" s="44" t="s">
        <v>72</v>
      </c>
      <c r="P17" s="45" t="b">
        <v>0</v>
      </c>
    </row>
    <row r="18" spans="1:16" x14ac:dyDescent="0.25">
      <c r="A18" s="45">
        <f>ERP_Tree!$F$27</f>
        <v>-5.3999999999999995</v>
      </c>
      <c r="B18" s="44" t="s">
        <v>107</v>
      </c>
      <c r="C18" s="45">
        <v>0</v>
      </c>
      <c r="H18" s="45" t="s">
        <v>71</v>
      </c>
      <c r="I18" s="45" t="s">
        <v>71</v>
      </c>
      <c r="J18" s="45">
        <f>ERP_Tree!$E$27</f>
        <v>2.5</v>
      </c>
      <c r="K18" s="45">
        <f>ERP_Tree!$E$26</f>
        <v>9.9999999999999978E-2</v>
      </c>
      <c r="L18" s="45" t="s">
        <v>103</v>
      </c>
      <c r="M18" s="44" t="s">
        <v>72</v>
      </c>
      <c r="P18" s="45" t="b">
        <v>0</v>
      </c>
    </row>
    <row r="19" spans="1:16" x14ac:dyDescent="0.25">
      <c r="A19" s="45">
        <f>ERP_Tree!$D$45</f>
        <v>3.54</v>
      </c>
      <c r="B19" s="44" t="s">
        <v>126</v>
      </c>
      <c r="C19" s="45">
        <v>0</v>
      </c>
      <c r="I19" s="45" t="s">
        <v>71</v>
      </c>
      <c r="J19" s="45">
        <f>ERP_Tree!$C$45</f>
        <v>0</v>
      </c>
      <c r="K19" s="45">
        <f>ERP_Tree!$C$44</f>
        <v>0.8</v>
      </c>
      <c r="L19" s="45" t="s">
        <v>127</v>
      </c>
      <c r="M19" s="44" t="s">
        <v>72</v>
      </c>
      <c r="O19" s="45" t="str">
        <f>ERP_Tree!$D$44</f>
        <v>Decision to implement vendor ERP</v>
      </c>
      <c r="P19" s="45" t="b">
        <v>0</v>
      </c>
    </row>
    <row r="20" spans="1:16" x14ac:dyDescent="0.25">
      <c r="A20" s="45">
        <f>ERP_Tree!$D$61</f>
        <v>2.0200000000000005</v>
      </c>
      <c r="B20" s="44" t="s">
        <v>136</v>
      </c>
      <c r="C20" s="45">
        <v>0</v>
      </c>
      <c r="I20" s="45" t="s">
        <v>71</v>
      </c>
      <c r="J20" s="45">
        <f>ERP_Tree!$C$61</f>
        <v>0</v>
      </c>
      <c r="K20" s="45">
        <f>ERP_Tree!$C$60</f>
        <v>0.19999999999999996</v>
      </c>
      <c r="L20" s="45" t="s">
        <v>135</v>
      </c>
      <c r="M20" s="44" t="s">
        <v>72</v>
      </c>
      <c r="O20" s="45" t="str">
        <f>ERP_Tree!$D$60</f>
        <v>Decision for custom-built ERP</v>
      </c>
      <c r="P20" s="45" t="b">
        <v>0</v>
      </c>
    </row>
    <row r="21" spans="1:16" x14ac:dyDescent="0.25">
      <c r="A21" s="45">
        <f>ERP_Tree!$E$35</f>
        <v>3.54</v>
      </c>
      <c r="B21" s="44" t="s">
        <v>128</v>
      </c>
      <c r="C21" s="45">
        <v>0</v>
      </c>
      <c r="I21" s="45" t="s">
        <v>71</v>
      </c>
      <c r="J21" s="45">
        <f>ERP_Tree!$D$35</f>
        <v>-3.5</v>
      </c>
      <c r="L21" s="45" t="s">
        <v>130</v>
      </c>
      <c r="M21" s="44" t="s">
        <v>72</v>
      </c>
      <c r="O21" s="45" t="str">
        <f>ERP_Tree!$E$34</f>
        <v>EMV for vendor ERP</v>
      </c>
      <c r="P21" s="45" t="b">
        <v>0</v>
      </c>
    </row>
    <row r="22" spans="1:16" x14ac:dyDescent="0.25">
      <c r="A22" s="45">
        <f>ERP_Tree!$F$33</f>
        <v>4.7</v>
      </c>
      <c r="B22" s="44" t="s">
        <v>119</v>
      </c>
      <c r="C22" s="45">
        <v>0</v>
      </c>
      <c r="H22" s="45" t="s">
        <v>71</v>
      </c>
      <c r="I22" s="45" t="s">
        <v>71</v>
      </c>
      <c r="J22" s="45">
        <f>ERP_Tree!$E$33</f>
        <v>8.5</v>
      </c>
      <c r="K22" s="45">
        <f>ERP_Tree!$E$32</f>
        <v>0.6</v>
      </c>
      <c r="L22" s="45" t="s">
        <v>129</v>
      </c>
      <c r="M22" s="44" t="s">
        <v>72</v>
      </c>
      <c r="P22" s="45" t="b">
        <v>0</v>
      </c>
    </row>
    <row r="23" spans="1:16" x14ac:dyDescent="0.25">
      <c r="A23" s="45">
        <f>ERP_Tree!$F$43</f>
        <v>1.8000000000000007</v>
      </c>
      <c r="B23" s="44" t="s">
        <v>120</v>
      </c>
      <c r="C23" s="45">
        <v>0</v>
      </c>
      <c r="I23" s="45" t="s">
        <v>71</v>
      </c>
      <c r="J23" s="45">
        <f>ERP_Tree!$E$43</f>
        <v>0</v>
      </c>
      <c r="K23" s="45">
        <f>ERP_Tree!$E$42</f>
        <v>0.4</v>
      </c>
      <c r="L23" s="45" t="s">
        <v>131</v>
      </c>
      <c r="M23" s="44" t="s">
        <v>72</v>
      </c>
      <c r="O23" s="45" t="str">
        <f>ERP_Tree!$F$42</f>
        <v>Decision</v>
      </c>
      <c r="P23" s="45" t="b">
        <v>0</v>
      </c>
    </row>
    <row r="24" spans="1:16" x14ac:dyDescent="0.25">
      <c r="A24" s="45">
        <f>ERP_Tree!$G$39</f>
        <v>1.8000000000000007</v>
      </c>
      <c r="B24" s="44" t="s">
        <v>143</v>
      </c>
      <c r="C24" s="45">
        <v>0</v>
      </c>
      <c r="I24" s="45" t="s">
        <v>71</v>
      </c>
      <c r="J24" s="45">
        <f>ERP_Tree!$F$39</f>
        <v>-2.2999999999999998</v>
      </c>
      <c r="L24" s="45" t="s">
        <v>133</v>
      </c>
      <c r="M24" s="44" t="s">
        <v>72</v>
      </c>
      <c r="O24" s="45" t="str">
        <f>ERP_Tree!$G$38</f>
        <v>EMV</v>
      </c>
      <c r="P24" s="45" t="b">
        <v>0</v>
      </c>
    </row>
    <row r="25" spans="1:16" x14ac:dyDescent="0.25">
      <c r="A25" s="45">
        <f>ERP_Tree!$H$37</f>
        <v>2.4000000000000004</v>
      </c>
      <c r="B25" s="44" t="s">
        <v>124</v>
      </c>
      <c r="C25" s="45">
        <v>0</v>
      </c>
      <c r="H25" s="45" t="s">
        <v>71</v>
      </c>
      <c r="I25" s="45" t="s">
        <v>71</v>
      </c>
      <c r="J25" s="45">
        <f>ERP_Tree!$G$37</f>
        <v>8.5</v>
      </c>
      <c r="K25" s="45">
        <f>ERP_Tree!$G$36</f>
        <v>0.9</v>
      </c>
      <c r="L25" s="45" t="s">
        <v>132</v>
      </c>
      <c r="M25" s="44" t="s">
        <v>72</v>
      </c>
      <c r="P25" s="45" t="b">
        <v>0</v>
      </c>
    </row>
    <row r="26" spans="1:16" x14ac:dyDescent="0.25">
      <c r="A26" s="45">
        <f>ERP_Tree!$H$41</f>
        <v>-3.5999999999999996</v>
      </c>
      <c r="B26" s="44" t="s">
        <v>107</v>
      </c>
      <c r="C26" s="45">
        <v>0</v>
      </c>
      <c r="H26" s="45" t="s">
        <v>71</v>
      </c>
      <c r="I26" s="45" t="s">
        <v>71</v>
      </c>
      <c r="J26" s="45">
        <f>ERP_Tree!$G$41</f>
        <v>2.5</v>
      </c>
      <c r="K26" s="45">
        <f>ERP_Tree!$G$40</f>
        <v>9.9999999999999978E-2</v>
      </c>
      <c r="L26" s="45" t="s">
        <v>132</v>
      </c>
      <c r="M26" s="44" t="s">
        <v>72</v>
      </c>
      <c r="P26" s="45" t="b">
        <v>0</v>
      </c>
    </row>
    <row r="27" spans="1:16" x14ac:dyDescent="0.25">
      <c r="A27" s="45">
        <f>ERP_Tree!$E$51</f>
        <v>2.0200000000000005</v>
      </c>
      <c r="B27" s="44" t="s">
        <v>136</v>
      </c>
      <c r="C27" s="45">
        <v>0</v>
      </c>
      <c r="I27" s="45" t="s">
        <v>71</v>
      </c>
      <c r="J27" s="45">
        <f>ERP_Tree!$D$51</f>
        <v>-5.6</v>
      </c>
      <c r="L27" s="45" t="s">
        <v>137</v>
      </c>
      <c r="M27" s="44" t="s">
        <v>72</v>
      </c>
      <c r="O27" s="45" t="str">
        <f>ERP_Tree!$E$50</f>
        <v>EMV for custom-built ERP</v>
      </c>
      <c r="P27" s="45" t="b">
        <v>0</v>
      </c>
    </row>
    <row r="28" spans="1:16" x14ac:dyDescent="0.25">
      <c r="A28" s="45">
        <f>ERP_Tree!$F$49</f>
        <v>2.6000000000000005</v>
      </c>
      <c r="B28" s="44" t="s">
        <v>119</v>
      </c>
      <c r="C28" s="45">
        <v>0</v>
      </c>
      <c r="H28" s="45" t="s">
        <v>71</v>
      </c>
      <c r="I28" s="45" t="s">
        <v>71</v>
      </c>
      <c r="J28" s="45">
        <f>ERP_Tree!$E$49</f>
        <v>8.5</v>
      </c>
      <c r="K28" s="45">
        <f>ERP_Tree!$E$48</f>
        <v>0.8</v>
      </c>
      <c r="L28" s="45" t="s">
        <v>138</v>
      </c>
      <c r="M28" s="44" t="s">
        <v>72</v>
      </c>
      <c r="P28" s="45" t="b">
        <v>0</v>
      </c>
    </row>
    <row r="29" spans="1:16" x14ac:dyDescent="0.25">
      <c r="A29" s="45">
        <f>ERP_Tree!$F$59</f>
        <v>-0.29999999999999921</v>
      </c>
      <c r="B29" s="44" t="s">
        <v>120</v>
      </c>
      <c r="C29" s="45">
        <v>0</v>
      </c>
      <c r="I29" s="45" t="s">
        <v>71</v>
      </c>
      <c r="J29" s="45">
        <f>ERP_Tree!$E$59</f>
        <v>0</v>
      </c>
      <c r="K29" s="45">
        <f>ERP_Tree!$E$58</f>
        <v>0.19999999999999996</v>
      </c>
      <c r="L29" s="45" t="s">
        <v>139</v>
      </c>
      <c r="M29" s="44" t="s">
        <v>72</v>
      </c>
      <c r="O29" s="45" t="str">
        <f>ERP_Tree!$F$58</f>
        <v>Decision to improve custom-built ERP</v>
      </c>
      <c r="P29" s="45" t="b">
        <v>0</v>
      </c>
    </row>
    <row r="30" spans="1:16" x14ac:dyDescent="0.25">
      <c r="A30" s="45">
        <f>ERP_Tree!$G$55</f>
        <v>-0.29999999999999921</v>
      </c>
      <c r="B30" s="44" t="s">
        <v>142</v>
      </c>
      <c r="C30" s="45">
        <v>0</v>
      </c>
      <c r="I30" s="45" t="s">
        <v>71</v>
      </c>
      <c r="J30" s="45">
        <f>ERP_Tree!$F$55</f>
        <v>-2.2999999999999998</v>
      </c>
      <c r="L30" s="45" t="s">
        <v>140</v>
      </c>
      <c r="M30" s="44" t="s">
        <v>72</v>
      </c>
      <c r="O30" s="45" t="str">
        <f>ERP_Tree!$G$54</f>
        <v>EMV</v>
      </c>
      <c r="P30" s="45" t="b">
        <v>0</v>
      </c>
    </row>
    <row r="31" spans="1:16" x14ac:dyDescent="0.25">
      <c r="A31" s="45">
        <f>ERP_Tree!$H$53</f>
        <v>0.30000000000000071</v>
      </c>
      <c r="B31" s="44" t="s">
        <v>124</v>
      </c>
      <c r="C31" s="45">
        <v>0</v>
      </c>
      <c r="H31" s="45" t="s">
        <v>71</v>
      </c>
      <c r="I31" s="45" t="s">
        <v>71</v>
      </c>
      <c r="J31" s="45">
        <f>ERP_Tree!$G$53</f>
        <v>8.5</v>
      </c>
      <c r="K31" s="45">
        <f>ERP_Tree!$G$52</f>
        <v>0.9</v>
      </c>
      <c r="L31" s="45" t="s">
        <v>141</v>
      </c>
      <c r="M31" s="44" t="s">
        <v>72</v>
      </c>
      <c r="P31" s="45" t="b">
        <v>0</v>
      </c>
    </row>
    <row r="32" spans="1:16" x14ac:dyDescent="0.25">
      <c r="A32" s="45">
        <f>ERP_Tree!$H$57</f>
        <v>-5.6999999999999993</v>
      </c>
      <c r="B32" s="44" t="s">
        <v>107</v>
      </c>
      <c r="C32" s="45">
        <v>0</v>
      </c>
      <c r="H32" s="45" t="s">
        <v>71</v>
      </c>
      <c r="I32" s="45" t="s">
        <v>71</v>
      </c>
      <c r="J32" s="45">
        <f>ERP_Tree!$G$57</f>
        <v>2.5</v>
      </c>
      <c r="K32" s="45">
        <f>ERP_Tree!$G$56</f>
        <v>9.9999999999999978E-2</v>
      </c>
      <c r="L32" s="45" t="s">
        <v>141</v>
      </c>
      <c r="M32" s="44" t="s">
        <v>72</v>
      </c>
      <c r="P32" s="4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3"/>
  <sheetViews>
    <sheetView workbookViewId="0"/>
  </sheetViews>
  <sheetFormatPr defaultColWidth="15.6328125" defaultRowHeight="12.5" x14ac:dyDescent="0.25"/>
  <cols>
    <col min="1" max="16384" width="15.6328125" style="45"/>
  </cols>
  <sheetData>
    <row r="1" spans="1:16" x14ac:dyDescent="0.25">
      <c r="A1" s="45" t="s">
        <v>14</v>
      </c>
      <c r="B1" s="44" t="s">
        <v>74</v>
      </c>
      <c r="E1" s="45" t="s">
        <v>37</v>
      </c>
      <c r="F1" s="45">
        <v>3</v>
      </c>
      <c r="H1" s="45" t="s">
        <v>44</v>
      </c>
      <c r="I1" s="44" t="s">
        <v>70</v>
      </c>
      <c r="K1" s="45" t="s">
        <v>49</v>
      </c>
      <c r="L1" s="45">
        <v>100</v>
      </c>
    </row>
    <row r="2" spans="1:16" x14ac:dyDescent="0.25">
      <c r="A2" s="45" t="s">
        <v>30</v>
      </c>
      <c r="B2" s="45" t="e">
        <f>Disco_Tree!#REF!</f>
        <v>#REF!</v>
      </c>
      <c r="E2" s="45" t="s">
        <v>39</v>
      </c>
      <c r="F2" s="45">
        <f>_xll.PTreeEvaluate5(B3,$L$11:$L$23,$J$11:$J$23,$K$11:$K$23,$N$11:$N$23,$G$11:$G$23,,L1)</f>
        <v>13558657</v>
      </c>
    </row>
    <row r="3" spans="1:16" x14ac:dyDescent="0.25">
      <c r="A3" s="45" t="s">
        <v>31</v>
      </c>
      <c r="B3" s="45" t="s">
        <v>73</v>
      </c>
      <c r="E3" s="45" t="s">
        <v>40</v>
      </c>
      <c r="F3" s="44" t="s">
        <v>66</v>
      </c>
      <c r="H3" s="45" t="s">
        <v>45</v>
      </c>
      <c r="I3" s="46" t="s">
        <v>68</v>
      </c>
    </row>
    <row r="4" spans="1:16" x14ac:dyDescent="0.25">
      <c r="A4" s="45" t="s">
        <v>32</v>
      </c>
      <c r="B4" s="45" t="s">
        <v>65</v>
      </c>
      <c r="E4" s="45" t="s">
        <v>41</v>
      </c>
      <c r="F4" s="44" t="s">
        <v>67</v>
      </c>
      <c r="H4" s="45" t="s">
        <v>46</v>
      </c>
      <c r="I4" s="44" t="s">
        <v>69</v>
      </c>
    </row>
    <row r="5" spans="1:16" x14ac:dyDescent="0.25">
      <c r="A5" s="45" t="s">
        <v>33</v>
      </c>
      <c r="B5" s="45">
        <v>0</v>
      </c>
      <c r="E5" s="45" t="s">
        <v>42</v>
      </c>
      <c r="F5" s="44" t="s">
        <v>67</v>
      </c>
      <c r="H5" s="45" t="s">
        <v>47</v>
      </c>
      <c r="I5" s="46" t="s">
        <v>68</v>
      </c>
    </row>
    <row r="6" spans="1:16" x14ac:dyDescent="0.25">
      <c r="A6" s="45" t="s">
        <v>34</v>
      </c>
      <c r="E6" s="45" t="s">
        <v>43</v>
      </c>
      <c r="F6" s="44" t="s">
        <v>185</v>
      </c>
      <c r="H6" s="45" t="s">
        <v>48</v>
      </c>
      <c r="I6" s="44" t="s">
        <v>69</v>
      </c>
    </row>
    <row r="7" spans="1:16" x14ac:dyDescent="0.25">
      <c r="A7" s="45" t="s">
        <v>35</v>
      </c>
      <c r="E7" s="45" t="s">
        <v>38</v>
      </c>
      <c r="F7" s="44" t="s">
        <v>29</v>
      </c>
    </row>
    <row r="8" spans="1:16" x14ac:dyDescent="0.25">
      <c r="A8" s="45" t="s">
        <v>36</v>
      </c>
      <c r="B8" s="45">
        <v>13</v>
      </c>
    </row>
    <row r="10" spans="1:16" x14ac:dyDescent="0.25">
      <c r="A10" s="45" t="s">
        <v>50</v>
      </c>
      <c r="B10" s="45" t="s">
        <v>51</v>
      </c>
      <c r="C10" s="45" t="s">
        <v>52</v>
      </c>
      <c r="D10" s="45" t="s">
        <v>53</v>
      </c>
      <c r="E10" s="45" t="s">
        <v>54</v>
      </c>
      <c r="F10" s="45" t="s">
        <v>55</v>
      </c>
      <c r="G10" s="45" t="s">
        <v>56</v>
      </c>
      <c r="H10" s="45" t="s">
        <v>57</v>
      </c>
      <c r="I10" s="45" t="s">
        <v>58</v>
      </c>
      <c r="J10" s="45" t="s">
        <v>59</v>
      </c>
      <c r="K10" s="45" t="s">
        <v>60</v>
      </c>
      <c r="L10" s="45" t="s">
        <v>31</v>
      </c>
      <c r="M10" s="45" t="s">
        <v>61</v>
      </c>
      <c r="N10" s="45" t="s">
        <v>62</v>
      </c>
      <c r="O10" s="45" t="s">
        <v>63</v>
      </c>
      <c r="P10" s="45" t="s">
        <v>64</v>
      </c>
    </row>
    <row r="11" spans="1:16" x14ac:dyDescent="0.25">
      <c r="A11" s="45">
        <f>Disco_Tree!$F$20</f>
        <v>1752999.9999999998</v>
      </c>
      <c r="B11" s="45" t="str">
        <f>B1</f>
        <v>Disco Decision Making</v>
      </c>
      <c r="C11" s="45">
        <v>0</v>
      </c>
      <c r="I11" s="45" t="s">
        <v>71</v>
      </c>
      <c r="J11" s="45">
        <f>Disco_Tree!$E$20</f>
        <v>0</v>
      </c>
      <c r="K11" s="45">
        <f>Disco_Tree!$E$19</f>
        <v>0</v>
      </c>
      <c r="L11" s="45" t="s">
        <v>76</v>
      </c>
      <c r="M11" s="44" t="s">
        <v>72</v>
      </c>
      <c r="O11" s="45" t="str">
        <f>Disco_Tree!$F$19</f>
        <v>Decision about new software</v>
      </c>
      <c r="P11" s="45" t="b">
        <v>0</v>
      </c>
    </row>
    <row r="12" spans="1:16" x14ac:dyDescent="0.25">
      <c r="A12" s="45">
        <f>Disco_Tree!$G$14</f>
        <v>1532999.9999999998</v>
      </c>
      <c r="B12" s="44" t="s">
        <v>16</v>
      </c>
      <c r="C12" s="45">
        <v>0</v>
      </c>
      <c r="I12" s="45" t="s">
        <v>71</v>
      </c>
      <c r="J12" s="45">
        <f>Disco_Tree!$F$14</f>
        <v>-1610000</v>
      </c>
      <c r="L12" s="45" t="s">
        <v>78</v>
      </c>
      <c r="M12" s="44" t="s">
        <v>72</v>
      </c>
      <c r="O12" s="45" t="str">
        <f>Disco_Tree!$G$13</f>
        <v>EMV for expanding division</v>
      </c>
      <c r="P12" s="45" t="b">
        <v>0</v>
      </c>
    </row>
    <row r="13" spans="1:16" x14ac:dyDescent="0.25">
      <c r="A13" s="45">
        <f>Disco_Tree!$G$24</f>
        <v>1752999.9999999998</v>
      </c>
      <c r="B13" s="44" t="s">
        <v>15</v>
      </c>
      <c r="C13" s="45">
        <v>0</v>
      </c>
      <c r="I13" s="45" t="s">
        <v>71</v>
      </c>
      <c r="J13" s="45">
        <f>Disco_Tree!$F$24</f>
        <v>-1040000</v>
      </c>
      <c r="L13" s="45" t="s">
        <v>79</v>
      </c>
      <c r="M13" s="44" t="s">
        <v>72</v>
      </c>
      <c r="O13" s="45" t="str">
        <f>Disco_Tree!$G$23</f>
        <v>EMVfor purchasing company</v>
      </c>
      <c r="P13" s="45" t="b">
        <v>0</v>
      </c>
    </row>
    <row r="14" spans="1:16" x14ac:dyDescent="0.25">
      <c r="A14" s="45">
        <f>Disco_Tree!$G$30</f>
        <v>0</v>
      </c>
      <c r="B14" s="44" t="s">
        <v>3</v>
      </c>
      <c r="C14" s="45">
        <v>0</v>
      </c>
      <c r="H14" s="45" t="s">
        <v>71</v>
      </c>
      <c r="I14" s="45" t="s">
        <v>71</v>
      </c>
      <c r="J14" s="45">
        <f>Disco_Tree!$F$30</f>
        <v>0</v>
      </c>
      <c r="L14" s="45" t="s">
        <v>75</v>
      </c>
      <c r="M14" s="44" t="s">
        <v>72</v>
      </c>
      <c r="P14" s="45" t="b">
        <v>0</v>
      </c>
    </row>
    <row r="15" spans="1:16" x14ac:dyDescent="0.25">
      <c r="A15" s="45">
        <f>Disco_Tree!$H$12</f>
        <v>-487500</v>
      </c>
      <c r="B15" s="44" t="s">
        <v>5</v>
      </c>
      <c r="C15" s="45">
        <v>0</v>
      </c>
      <c r="H15" s="45" t="s">
        <v>71</v>
      </c>
      <c r="I15" s="45" t="s">
        <v>71</v>
      </c>
      <c r="J15" s="45">
        <f>Disco_Tree!$G$12</f>
        <v>1122500</v>
      </c>
      <c r="K15" s="45">
        <f>Disco_Tree!$G$11</f>
        <v>0.3</v>
      </c>
      <c r="L15" s="45" t="s">
        <v>77</v>
      </c>
      <c r="M15" s="44" t="s">
        <v>72</v>
      </c>
      <c r="P15" s="45" t="b">
        <v>0</v>
      </c>
    </row>
    <row r="16" spans="1:16" x14ac:dyDescent="0.25">
      <c r="A16" s="45">
        <f>Disco_Tree!$H$16</f>
        <v>1757500</v>
      </c>
      <c r="B16" s="44" t="s">
        <v>6</v>
      </c>
      <c r="C16" s="45">
        <v>0</v>
      </c>
      <c r="H16" s="45" t="s">
        <v>71</v>
      </c>
      <c r="I16" s="45" t="s">
        <v>71</v>
      </c>
      <c r="J16" s="45">
        <f>Disco_Tree!$G$16</f>
        <v>3367500</v>
      </c>
      <c r="K16" s="45">
        <f>Disco_Tree!$G$15</f>
        <v>0.5</v>
      </c>
      <c r="L16" s="45" t="s">
        <v>77</v>
      </c>
      <c r="M16" s="44" t="s">
        <v>72</v>
      </c>
      <c r="P16" s="45" t="b">
        <v>0</v>
      </c>
    </row>
    <row r="17" spans="1:16" x14ac:dyDescent="0.25">
      <c r="A17" s="45">
        <f>Disco_Tree!$H$18</f>
        <v>4002500</v>
      </c>
      <c r="B17" s="44" t="s">
        <v>7</v>
      </c>
      <c r="C17" s="45">
        <v>0</v>
      </c>
      <c r="H17" s="45" t="s">
        <v>71</v>
      </c>
      <c r="I17" s="45" t="s">
        <v>71</v>
      </c>
      <c r="J17" s="45">
        <f>Disco_Tree!$G$18</f>
        <v>5612500</v>
      </c>
      <c r="K17" s="45">
        <f>Disco_Tree!$G$17</f>
        <v>0.19999999999999996</v>
      </c>
      <c r="L17" s="45" t="s">
        <v>77</v>
      </c>
      <c r="M17" s="44" t="s">
        <v>72</v>
      </c>
      <c r="P17" s="45" t="b">
        <v>0</v>
      </c>
    </row>
    <row r="18" spans="1:16" x14ac:dyDescent="0.25">
      <c r="A18" s="45">
        <f>Disco_Tree!$H$22</f>
        <v>-42500</v>
      </c>
      <c r="B18" s="44" t="s">
        <v>5</v>
      </c>
      <c r="C18" s="45">
        <v>0</v>
      </c>
      <c r="H18" s="45" t="s">
        <v>71</v>
      </c>
      <c r="I18" s="45" t="s">
        <v>71</v>
      </c>
      <c r="J18" s="45">
        <f>Disco_Tree!$G$22</f>
        <v>997500</v>
      </c>
      <c r="K18" s="45">
        <f>Disco_Tree!$G$21</f>
        <v>0.3</v>
      </c>
      <c r="L18" s="45" t="s">
        <v>80</v>
      </c>
      <c r="M18" s="44" t="s">
        <v>72</v>
      </c>
      <c r="P18" s="45" t="b">
        <v>0</v>
      </c>
    </row>
    <row r="19" spans="1:16" x14ac:dyDescent="0.25">
      <c r="A19" s="45">
        <f>Disco_Tree!$H$26</f>
        <v>1952500</v>
      </c>
      <c r="B19" s="44" t="s">
        <v>6</v>
      </c>
      <c r="C19" s="45">
        <v>0</v>
      </c>
      <c r="H19" s="45" t="s">
        <v>71</v>
      </c>
      <c r="I19" s="45" t="s">
        <v>71</v>
      </c>
      <c r="J19" s="45">
        <f>Disco_Tree!$G$26</f>
        <v>2992500</v>
      </c>
      <c r="K19" s="45">
        <f>Disco_Tree!$G$25</f>
        <v>0.5</v>
      </c>
      <c r="L19" s="45" t="s">
        <v>80</v>
      </c>
      <c r="M19" s="44" t="s">
        <v>72</v>
      </c>
      <c r="P19" s="45" t="b">
        <v>0</v>
      </c>
    </row>
    <row r="20" spans="1:16" x14ac:dyDescent="0.25">
      <c r="A20" s="45">
        <f>Disco_Tree!$H$28</f>
        <v>3947500</v>
      </c>
      <c r="B20" s="44" t="s">
        <v>7</v>
      </c>
      <c r="C20" s="45">
        <v>0</v>
      </c>
      <c r="H20" s="45" t="s">
        <v>71</v>
      </c>
      <c r="I20" s="45" t="s">
        <v>71</v>
      </c>
      <c r="J20" s="45">
        <f>Disco_Tree!$G$28</f>
        <v>4987500</v>
      </c>
      <c r="K20" s="45">
        <f>Disco_Tree!$G$27</f>
        <v>0.19999999999999996</v>
      </c>
      <c r="L20" s="45" t="s">
        <v>80</v>
      </c>
      <c r="M20" s="44" t="s">
        <v>72</v>
      </c>
      <c r="P20" s="45" t="b">
        <v>0</v>
      </c>
    </row>
    <row r="21" spans="1:16" x14ac:dyDescent="0.25">
      <c r="B21" s="44"/>
      <c r="M21" s="44"/>
    </row>
    <row r="22" spans="1:16" x14ac:dyDescent="0.25">
      <c r="B22" s="44"/>
      <c r="M22" s="44"/>
    </row>
    <row r="23" spans="1:16" x14ac:dyDescent="0.25">
      <c r="B23" s="44"/>
      <c r="M23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showGridLines="0" workbookViewId="0"/>
  </sheetViews>
  <sheetFormatPr defaultColWidth="9.1796875" defaultRowHeight="12.5" x14ac:dyDescent="0.25"/>
  <cols>
    <col min="1" max="1" width="19.6328125" customWidth="1"/>
    <col min="2" max="2" width="26.36328125" customWidth="1"/>
    <col min="3" max="3" width="21.36328125" customWidth="1"/>
    <col min="4" max="4" width="30.6328125" customWidth="1"/>
    <col min="5" max="5" width="26.54296875" customWidth="1"/>
    <col min="6" max="6" width="28.36328125" customWidth="1"/>
    <col min="7" max="7" width="26.54296875" customWidth="1"/>
    <col min="8" max="8" width="11.36328125" customWidth="1"/>
  </cols>
  <sheetData>
    <row r="1" spans="1:8" s="116" customFormat="1" x14ac:dyDescent="0.25">
      <c r="A1" s="115" t="s">
        <v>180</v>
      </c>
    </row>
    <row r="3" spans="1:8" ht="13.25" customHeight="1" x14ac:dyDescent="0.25">
      <c r="A3" s="49"/>
      <c r="B3" s="50" t="s">
        <v>117</v>
      </c>
    </row>
    <row r="4" spans="1:8" ht="13.25" customHeight="1" x14ac:dyDescent="0.25">
      <c r="A4" s="49"/>
      <c r="B4" s="51">
        <v>3.2360000000000002</v>
      </c>
    </row>
    <row r="5" spans="1:8" ht="13.25" customHeight="1" x14ac:dyDescent="0.25">
      <c r="E5" s="55">
        <v>0.6</v>
      </c>
      <c r="F5" s="48">
        <v>0.48</v>
      </c>
    </row>
    <row r="6" spans="1:8" ht="13.25" customHeight="1" x14ac:dyDescent="0.25">
      <c r="E6" s="49">
        <v>8.5</v>
      </c>
      <c r="F6" s="47">
        <v>4.7</v>
      </c>
    </row>
    <row r="7" spans="1:8" ht="13.25" customHeight="1" x14ac:dyDescent="0.25">
      <c r="D7" s="52" t="b">
        <v>1</v>
      </c>
      <c r="E7" s="53" t="s">
        <v>148</v>
      </c>
    </row>
    <row r="8" spans="1:8" ht="13.25" customHeight="1" x14ac:dyDescent="0.25">
      <c r="D8" s="49">
        <v>-3.5</v>
      </c>
      <c r="E8" s="54">
        <v>3.54</v>
      </c>
    </row>
    <row r="9" spans="1:8" ht="13.25" customHeight="1" x14ac:dyDescent="0.25">
      <c r="G9" s="55">
        <v>0.9</v>
      </c>
      <c r="H9" s="48">
        <v>0.28800000000000009</v>
      </c>
    </row>
    <row r="10" spans="1:8" ht="13.25" customHeight="1" x14ac:dyDescent="0.25">
      <c r="G10" s="49">
        <v>8.5</v>
      </c>
      <c r="H10" s="47">
        <v>2.4000000000000004</v>
      </c>
    </row>
    <row r="11" spans="1:8" ht="13.25" customHeight="1" x14ac:dyDescent="0.25">
      <c r="F11" s="52" t="b">
        <v>1</v>
      </c>
      <c r="G11" s="53" t="s">
        <v>4</v>
      </c>
    </row>
    <row r="12" spans="1:8" ht="13.25" customHeight="1" x14ac:dyDescent="0.25">
      <c r="F12" s="49">
        <v>-2.2999999999999998</v>
      </c>
      <c r="G12" s="54">
        <v>1.8000000000000007</v>
      </c>
    </row>
    <row r="13" spans="1:8" ht="13.25" customHeight="1" x14ac:dyDescent="0.25">
      <c r="G13" s="55">
        <v>9.9999999999999978E-2</v>
      </c>
      <c r="H13" s="48">
        <v>3.2000000000000001E-2</v>
      </c>
    </row>
    <row r="14" spans="1:8" ht="13.25" customHeight="1" x14ac:dyDescent="0.25">
      <c r="G14" s="49">
        <v>2.5</v>
      </c>
      <c r="H14" s="47">
        <v>-3.5999999999999996</v>
      </c>
    </row>
    <row r="15" spans="1:8" ht="13.25" customHeight="1" x14ac:dyDescent="0.25">
      <c r="E15" s="55">
        <v>0.4</v>
      </c>
      <c r="F15" s="50" t="s">
        <v>116</v>
      </c>
    </row>
    <row r="16" spans="1:8" ht="13.25" customHeight="1" x14ac:dyDescent="0.25">
      <c r="E16" s="49">
        <v>0</v>
      </c>
      <c r="F16" s="51">
        <v>1.8000000000000007</v>
      </c>
    </row>
    <row r="17" spans="2:8" ht="13.25" customHeight="1" x14ac:dyDescent="0.25">
      <c r="C17" s="55">
        <v>0.8</v>
      </c>
      <c r="D17" s="50" t="s">
        <v>134</v>
      </c>
    </row>
    <row r="18" spans="2:8" ht="13.25" customHeight="1" x14ac:dyDescent="0.25">
      <c r="C18" s="49">
        <v>0</v>
      </c>
      <c r="D18" s="51">
        <v>3.54</v>
      </c>
    </row>
    <row r="19" spans="2:8" ht="13.25" customHeight="1" x14ac:dyDescent="0.25">
      <c r="B19" s="52" t="b">
        <v>1</v>
      </c>
      <c r="C19" s="53" t="s">
        <v>146</v>
      </c>
    </row>
    <row r="20" spans="2:8" ht="13.25" customHeight="1" x14ac:dyDescent="0.25">
      <c r="B20" s="49">
        <v>-0.3</v>
      </c>
      <c r="C20" s="54">
        <v>3.2360000000000002</v>
      </c>
    </row>
    <row r="21" spans="2:8" ht="13.25" customHeight="1" x14ac:dyDescent="0.25">
      <c r="E21" s="55">
        <v>0.8</v>
      </c>
      <c r="F21" s="48">
        <v>0.15999999999999998</v>
      </c>
    </row>
    <row r="22" spans="2:8" ht="13.25" customHeight="1" x14ac:dyDescent="0.25">
      <c r="E22" s="49">
        <v>8.5</v>
      </c>
      <c r="F22" s="47">
        <v>2.6000000000000005</v>
      </c>
    </row>
    <row r="23" spans="2:8" ht="13.25" customHeight="1" x14ac:dyDescent="0.25">
      <c r="D23" s="52" t="b">
        <v>1</v>
      </c>
      <c r="E23" s="53" t="s">
        <v>147</v>
      </c>
    </row>
    <row r="24" spans="2:8" ht="13.25" customHeight="1" x14ac:dyDescent="0.25">
      <c r="D24" s="49">
        <v>-5.6</v>
      </c>
      <c r="E24" s="54">
        <v>2.0200000000000005</v>
      </c>
    </row>
    <row r="25" spans="2:8" ht="13.25" customHeight="1" x14ac:dyDescent="0.25">
      <c r="G25" s="55">
        <v>0.9</v>
      </c>
      <c r="H25" s="48">
        <v>3.5999999999999983E-2</v>
      </c>
    </row>
    <row r="26" spans="2:8" ht="13.25" customHeight="1" x14ac:dyDescent="0.25">
      <c r="G26" s="49">
        <v>8.5</v>
      </c>
      <c r="H26" s="47">
        <v>0.30000000000000071</v>
      </c>
    </row>
    <row r="27" spans="2:8" ht="13.25" customHeight="1" x14ac:dyDescent="0.25">
      <c r="F27" s="52" t="b">
        <v>1</v>
      </c>
      <c r="G27" s="53" t="s">
        <v>4</v>
      </c>
    </row>
    <row r="28" spans="2:8" ht="13.25" customHeight="1" x14ac:dyDescent="0.25">
      <c r="F28" s="49">
        <v>-2.2999999999999998</v>
      </c>
      <c r="G28" s="54">
        <v>-0.29999999999999921</v>
      </c>
    </row>
    <row r="29" spans="2:8" ht="13.25" customHeight="1" x14ac:dyDescent="0.25">
      <c r="G29" s="55">
        <v>9.9999999999999978E-2</v>
      </c>
      <c r="H29" s="48">
        <v>3.9999999999999975E-3</v>
      </c>
    </row>
    <row r="30" spans="2:8" ht="13.25" customHeight="1" x14ac:dyDescent="0.25">
      <c r="G30" s="49">
        <v>2.5</v>
      </c>
      <c r="H30" s="47">
        <v>-5.6999999999999993</v>
      </c>
    </row>
    <row r="31" spans="2:8" ht="13.25" customHeight="1" x14ac:dyDescent="0.25">
      <c r="E31" s="55">
        <v>0.19999999999999996</v>
      </c>
      <c r="F31" s="50" t="s">
        <v>144</v>
      </c>
    </row>
    <row r="32" spans="2:8" ht="13.25" customHeight="1" x14ac:dyDescent="0.25">
      <c r="E32" s="49">
        <v>0</v>
      </c>
      <c r="F32" s="51">
        <v>-0.29999999999999921</v>
      </c>
    </row>
    <row r="33" spans="3:4" ht="13.25" customHeight="1" x14ac:dyDescent="0.25">
      <c r="C33" s="55">
        <v>0.19999999999999996</v>
      </c>
      <c r="D33" s="50" t="s">
        <v>145</v>
      </c>
    </row>
    <row r="34" spans="3:4" ht="13.25" customHeight="1" x14ac:dyDescent="0.25">
      <c r="C34" s="49">
        <v>0</v>
      </c>
      <c r="D34" s="51">
        <v>2.0200000000000005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D35"/>
  <sheetViews>
    <sheetView showGridLines="0" topLeftCell="A17" workbookViewId="0">
      <selection activeCell="K24" sqref="K24"/>
    </sheetView>
  </sheetViews>
  <sheetFormatPr defaultColWidth="9.1796875" defaultRowHeight="12.5" x14ac:dyDescent="0.25"/>
  <cols>
    <col min="1" max="1" width="0.36328125" customWidth="1"/>
    <col min="3" max="3" width="5.90625" bestFit="1" customWidth="1"/>
    <col min="4" max="4" width="8.453125" bestFit="1" customWidth="1"/>
  </cols>
  <sheetData>
    <row r="1" spans="2:2" s="116" customFormat="1" x14ac:dyDescent="0.25">
      <c r="B1" s="115" t="s">
        <v>172</v>
      </c>
    </row>
    <row r="26" spans="2:4" ht="13" thickBot="1" x14ac:dyDescent="0.3"/>
    <row r="27" spans="2:4" ht="13.5" thickBot="1" x14ac:dyDescent="0.35">
      <c r="B27" s="126" t="s">
        <v>173</v>
      </c>
      <c r="C27" s="127"/>
      <c r="D27" s="128"/>
    </row>
    <row r="28" spans="2:4" x14ac:dyDescent="0.25">
      <c r="B28" s="105"/>
      <c r="C28" s="129" t="s">
        <v>179</v>
      </c>
      <c r="D28" s="130"/>
    </row>
    <row r="29" spans="2:4" x14ac:dyDescent="0.25">
      <c r="B29" s="106"/>
      <c r="C29" s="103" t="s">
        <v>178</v>
      </c>
      <c r="D29" s="104" t="s">
        <v>89</v>
      </c>
    </row>
    <row r="30" spans="2:4" x14ac:dyDescent="0.25">
      <c r="B30" s="107" t="s">
        <v>174</v>
      </c>
      <c r="C30" s="113">
        <v>-5.6999999999999993</v>
      </c>
      <c r="D30" s="111">
        <v>3.9999999999999975E-3</v>
      </c>
    </row>
    <row r="31" spans="2:4" x14ac:dyDescent="0.25">
      <c r="B31" s="107" t="s">
        <v>175</v>
      </c>
      <c r="C31" s="113">
        <v>-3.5999999999999996</v>
      </c>
      <c r="D31" s="111">
        <v>3.2000000000000001E-2</v>
      </c>
    </row>
    <row r="32" spans="2:4" x14ac:dyDescent="0.25">
      <c r="B32" s="107" t="s">
        <v>176</v>
      </c>
      <c r="C32" s="113">
        <v>0.30000000000000071</v>
      </c>
      <c r="D32" s="111">
        <v>3.5999999999999983E-2</v>
      </c>
    </row>
    <row r="33" spans="2:4" x14ac:dyDescent="0.25">
      <c r="B33" s="107" t="s">
        <v>177</v>
      </c>
      <c r="C33" s="113">
        <v>2.4000000000000004</v>
      </c>
      <c r="D33" s="111">
        <v>0.28800000000000009</v>
      </c>
    </row>
    <row r="34" spans="2:4" x14ac:dyDescent="0.25">
      <c r="B34" s="107" t="s">
        <v>183</v>
      </c>
      <c r="C34" s="113">
        <v>2.6000000000000005</v>
      </c>
      <c r="D34" s="111">
        <v>0.15999999999999998</v>
      </c>
    </row>
    <row r="35" spans="2:4" ht="13" thickBot="1" x14ac:dyDescent="0.3">
      <c r="B35" s="108" t="s">
        <v>184</v>
      </c>
      <c r="C35" s="114">
        <v>4.7</v>
      </c>
      <c r="D35" s="112">
        <v>0.48</v>
      </c>
    </row>
  </sheetData>
  <mergeCells count="2">
    <mergeCell ref="B27:D27"/>
    <mergeCell ref="C28:D2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/>
  </sheetViews>
  <sheetFormatPr defaultRowHeight="12.5" x14ac:dyDescent="0.25"/>
  <cols>
    <col min="1" max="1" width="17.6328125" customWidth="1"/>
    <col min="2" max="2" width="9.453125" customWidth="1"/>
    <col min="3" max="3" width="10.453125" customWidth="1"/>
    <col min="4" max="4" width="11.36328125" customWidth="1"/>
    <col min="5" max="5" width="3.36328125" customWidth="1"/>
    <col min="6" max="6" width="10.36328125" customWidth="1"/>
    <col min="7" max="7" width="10.6328125" customWidth="1"/>
    <col min="8" max="8" width="10.08984375" customWidth="1"/>
    <col min="9" max="9" width="9.54296875" customWidth="1"/>
  </cols>
  <sheetData>
    <row r="1" spans="1:9" ht="13" x14ac:dyDescent="0.3">
      <c r="A1" s="81" t="s">
        <v>168</v>
      </c>
    </row>
    <row r="2" spans="1:9" ht="13" x14ac:dyDescent="0.3">
      <c r="A2" s="1"/>
    </row>
    <row r="3" spans="1:9" s="3" customFormat="1" ht="13" x14ac:dyDescent="0.3">
      <c r="A3" s="15" t="s">
        <v>22</v>
      </c>
      <c r="B3" s="16" t="s">
        <v>8</v>
      </c>
      <c r="C3" s="16" t="s">
        <v>9</v>
      </c>
      <c r="D3" s="16"/>
    </row>
    <row r="4" spans="1:9" s="1" customFormat="1" ht="13" x14ac:dyDescent="0.3">
      <c r="A4" s="21" t="s">
        <v>16</v>
      </c>
      <c r="B4" s="18">
        <v>1610000</v>
      </c>
      <c r="C4" s="18">
        <v>449</v>
      </c>
      <c r="D4" s="19"/>
    </row>
    <row r="5" spans="1:9" s="1" customFormat="1" ht="13" x14ac:dyDescent="0.3">
      <c r="A5" s="21" t="s">
        <v>15</v>
      </c>
      <c r="B5" s="18">
        <v>1040000</v>
      </c>
      <c r="C5" s="19">
        <v>399</v>
      </c>
      <c r="D5" s="19"/>
    </row>
    <row r="6" spans="1:9" s="1" customFormat="1" ht="13" x14ac:dyDescent="0.3">
      <c r="A6" s="21" t="s">
        <v>3</v>
      </c>
      <c r="B6" s="19">
        <v>0</v>
      </c>
      <c r="C6" s="19">
        <v>0</v>
      </c>
      <c r="D6" s="14"/>
    </row>
    <row r="7" spans="1:9" s="1" customFormat="1" ht="13" x14ac:dyDescent="0.3">
      <c r="B7" s="14"/>
      <c r="C7" s="14"/>
      <c r="D7" s="14"/>
    </row>
    <row r="8" spans="1:9" s="1" customFormat="1" ht="26" x14ac:dyDescent="0.3">
      <c r="A8" s="26" t="s">
        <v>21</v>
      </c>
      <c r="B8" s="24" t="s">
        <v>5</v>
      </c>
      <c r="C8" s="24" t="s">
        <v>6</v>
      </c>
      <c r="D8" s="24" t="s">
        <v>7</v>
      </c>
    </row>
    <row r="9" spans="1:9" s="1" customFormat="1" ht="11.4" customHeight="1" x14ac:dyDescent="0.3">
      <c r="A9" s="20" t="s">
        <v>10</v>
      </c>
      <c r="B9" s="18">
        <v>2500</v>
      </c>
      <c r="C9" s="18">
        <v>7500</v>
      </c>
      <c r="D9" s="18">
        <v>12500</v>
      </c>
    </row>
    <row r="10" spans="1:9" s="1" customFormat="1" ht="12.65" customHeight="1" x14ac:dyDescent="0.3">
      <c r="A10" s="20" t="s">
        <v>24</v>
      </c>
      <c r="B10" s="25">
        <v>0.3</v>
      </c>
      <c r="C10" s="19">
        <v>0.5</v>
      </c>
      <c r="D10" s="19">
        <v>0.2</v>
      </c>
    </row>
    <row r="11" spans="1:9" s="1" customFormat="1" ht="12.65" customHeight="1" x14ac:dyDescent="0.3">
      <c r="A11" s="20"/>
      <c r="B11" s="18"/>
      <c r="C11" s="19"/>
      <c r="D11" s="14"/>
    </row>
    <row r="12" spans="1:9" s="1" customFormat="1" ht="13" x14ac:dyDescent="0.3">
      <c r="A12" s="26" t="s">
        <v>23</v>
      </c>
      <c r="B12" s="118" t="s">
        <v>21</v>
      </c>
      <c r="C12" s="119"/>
      <c r="D12" s="120"/>
    </row>
    <row r="13" spans="1:9" s="6" customFormat="1" ht="38.4" customHeight="1" x14ac:dyDescent="0.3">
      <c r="A13" s="15" t="s">
        <v>22</v>
      </c>
      <c r="B13" s="23" t="s">
        <v>11</v>
      </c>
      <c r="C13" s="23" t="s">
        <v>12</v>
      </c>
      <c r="D13" s="23" t="s">
        <v>13</v>
      </c>
      <c r="G13"/>
      <c r="H13"/>
      <c r="I13"/>
    </row>
    <row r="14" spans="1:9" s="1" customFormat="1" ht="13" x14ac:dyDescent="0.3">
      <c r="A14" s="21" t="s">
        <v>16</v>
      </c>
      <c r="B14" s="22">
        <f>$C$4*$B$9-$B$4</f>
        <v>-487500</v>
      </c>
      <c r="C14" s="22">
        <f>$C$4*$C$9-$B$4</f>
        <v>1757500</v>
      </c>
      <c r="D14" s="22">
        <f>$C$4*$D$9-$B$4</f>
        <v>4002500</v>
      </c>
      <c r="G14"/>
      <c r="H14"/>
      <c r="I14"/>
    </row>
    <row r="15" spans="1:9" s="1" customFormat="1" ht="13" x14ac:dyDescent="0.3">
      <c r="A15" s="21" t="s">
        <v>15</v>
      </c>
      <c r="B15" s="22">
        <f>$C$5*$B$9-$B$5</f>
        <v>-42500</v>
      </c>
      <c r="C15" s="22">
        <f>$C$5*$C$9-$B$5</f>
        <v>1952500</v>
      </c>
      <c r="D15" s="22">
        <f>$C$5*$D$9-$B$5</f>
        <v>3947500</v>
      </c>
      <c r="G15"/>
      <c r="H15"/>
      <c r="I15"/>
    </row>
    <row r="16" spans="1:9" s="1" customFormat="1" ht="13" x14ac:dyDescent="0.3">
      <c r="A16" s="21" t="s">
        <v>3</v>
      </c>
      <c r="B16" s="22">
        <f>$D$5*B9-$D$5</f>
        <v>0</v>
      </c>
      <c r="C16" s="22">
        <f>$D$5*B10-$D$5</f>
        <v>0</v>
      </c>
      <c r="D16" s="22">
        <f>$D$5*B11-$D$5</f>
        <v>0</v>
      </c>
      <c r="G16"/>
      <c r="H16"/>
      <c r="I16"/>
    </row>
    <row r="17" spans="3:9" s="4" customFormat="1" ht="13" x14ac:dyDescent="0.3">
      <c r="C17" s="5"/>
      <c r="D17" s="5"/>
      <c r="E17" s="5"/>
      <c r="F17" s="13"/>
      <c r="G17"/>
      <c r="H17"/>
      <c r="I17"/>
    </row>
    <row r="18" spans="3:9" s="7" customFormat="1" ht="13" x14ac:dyDescent="0.3">
      <c r="C18" s="8"/>
      <c r="D18" s="8"/>
      <c r="F18" s="9"/>
    </row>
    <row r="19" spans="3:9" s="1" customFormat="1" ht="13" x14ac:dyDescent="0.3">
      <c r="C19" s="2" t="s">
        <v>0</v>
      </c>
      <c r="D19" s="2"/>
      <c r="F19"/>
    </row>
    <row r="20" spans="3:9" s="10" customFormat="1" ht="13" x14ac:dyDescent="0.3">
      <c r="C20" s="11"/>
      <c r="D20" s="11"/>
    </row>
    <row r="21" spans="3:9" s="10" customFormat="1" ht="13" x14ac:dyDescent="0.3">
      <c r="C21" s="11"/>
      <c r="D21" s="11"/>
    </row>
    <row r="22" spans="3:9" s="10" customFormat="1" ht="13" x14ac:dyDescent="0.3">
      <c r="C22" s="11"/>
      <c r="D22" s="11"/>
    </row>
    <row r="29" spans="3:9" s="1" customFormat="1" ht="13" x14ac:dyDescent="0.3">
      <c r="F29"/>
    </row>
  </sheetData>
  <mergeCells count="1">
    <mergeCell ref="B12:D12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opLeftCell="A7" workbookViewId="0">
      <selection activeCell="G8" sqref="G8"/>
    </sheetView>
  </sheetViews>
  <sheetFormatPr defaultRowHeight="12.5" x14ac:dyDescent="0.25"/>
  <cols>
    <col min="1" max="1" width="17.6328125" customWidth="1"/>
    <col min="2" max="2" width="11.36328125" customWidth="1"/>
    <col min="3" max="3" width="10.453125" customWidth="1"/>
    <col min="4" max="4" width="11.36328125" customWidth="1"/>
    <col min="5" max="5" width="13.08984375" bestFit="1" customWidth="1"/>
    <col min="6" max="6" width="3.36328125" customWidth="1"/>
    <col min="7" max="7" width="10.36328125" customWidth="1"/>
    <col min="8" max="8" width="10.6328125" customWidth="1"/>
    <col min="9" max="9" width="10.08984375" customWidth="1"/>
    <col min="10" max="10" width="9.54296875" customWidth="1"/>
  </cols>
  <sheetData>
    <row r="1" spans="1:10" ht="13" x14ac:dyDescent="0.3">
      <c r="A1" s="81" t="s">
        <v>170</v>
      </c>
    </row>
    <row r="2" spans="1:10" s="88" customFormat="1" ht="13" x14ac:dyDescent="0.3">
      <c r="A2" s="83"/>
      <c r="B2" s="84"/>
      <c r="C2" s="84"/>
      <c r="D2" s="84"/>
      <c r="E2" s="85"/>
      <c r="F2" s="85"/>
      <c r="G2" s="86"/>
      <c r="H2" s="87"/>
      <c r="I2" s="87"/>
      <c r="J2" s="87"/>
    </row>
    <row r="3" spans="1:10" s="89" customFormat="1" ht="13" x14ac:dyDescent="0.3">
      <c r="A3" s="15" t="s">
        <v>22</v>
      </c>
      <c r="B3" s="16" t="s">
        <v>8</v>
      </c>
      <c r="C3" s="16" t="s">
        <v>9</v>
      </c>
      <c r="D3" s="16"/>
      <c r="E3" s="27"/>
      <c r="G3" s="90"/>
    </row>
    <row r="4" spans="1:10" s="91" customFormat="1" ht="13" x14ac:dyDescent="0.3">
      <c r="A4" s="21" t="s">
        <v>16</v>
      </c>
      <c r="B4" s="18">
        <v>1610000</v>
      </c>
      <c r="C4" s="18">
        <v>449</v>
      </c>
      <c r="D4" s="19"/>
      <c r="E4" s="28"/>
      <c r="G4" s="87"/>
    </row>
    <row r="5" spans="1:10" s="92" customFormat="1" ht="13" x14ac:dyDescent="0.3">
      <c r="A5" s="21" t="s">
        <v>15</v>
      </c>
      <c r="B5" s="18">
        <v>1040000</v>
      </c>
      <c r="C5" s="19">
        <v>399</v>
      </c>
      <c r="D5" s="19"/>
      <c r="E5" s="29"/>
    </row>
    <row r="6" spans="1:10" s="92" customFormat="1" ht="13" x14ac:dyDescent="0.3">
      <c r="A6" s="21" t="s">
        <v>3</v>
      </c>
      <c r="B6" s="19">
        <v>0</v>
      </c>
      <c r="C6" s="19">
        <v>0</v>
      </c>
      <c r="D6" s="14"/>
      <c r="E6" s="29"/>
    </row>
    <row r="7" spans="1:10" s="92" customFormat="1" ht="13" x14ac:dyDescent="0.3">
      <c r="A7" s="17"/>
      <c r="B7" s="14"/>
      <c r="C7" s="14"/>
      <c r="D7" s="14"/>
      <c r="E7" s="30"/>
    </row>
    <row r="8" spans="1:10" s="87" customFormat="1" ht="26" x14ac:dyDescent="0.3">
      <c r="A8" s="26" t="s">
        <v>21</v>
      </c>
      <c r="B8" s="24" t="s">
        <v>5</v>
      </c>
      <c r="C8" s="24" t="s">
        <v>6</v>
      </c>
      <c r="D8" s="24" t="s">
        <v>7</v>
      </c>
      <c r="E8" s="31"/>
    </row>
    <row r="9" spans="1:10" s="87" customFormat="1" ht="13" x14ac:dyDescent="0.3">
      <c r="A9" s="20" t="s">
        <v>10</v>
      </c>
      <c r="B9" s="18">
        <v>2500</v>
      </c>
      <c r="C9" s="18">
        <v>7500</v>
      </c>
      <c r="D9" s="18">
        <v>12500</v>
      </c>
      <c r="E9" s="31"/>
    </row>
    <row r="10" spans="1:10" s="87" customFormat="1" ht="13" x14ac:dyDescent="0.3">
      <c r="A10" s="20" t="s">
        <v>24</v>
      </c>
      <c r="B10" s="25">
        <v>0.3</v>
      </c>
      <c r="C10" s="19">
        <v>0.5</v>
      </c>
      <c r="D10" s="19">
        <v>0.2</v>
      </c>
      <c r="E10" s="31"/>
    </row>
    <row r="11" spans="1:10" s="87" customFormat="1" ht="13" x14ac:dyDescent="0.3">
      <c r="A11" s="20"/>
      <c r="B11" s="18"/>
      <c r="C11" s="19"/>
      <c r="D11" s="14"/>
      <c r="E11" s="31"/>
    </row>
    <row r="12" spans="1:10" s="87" customFormat="1" ht="13" x14ac:dyDescent="0.3">
      <c r="A12" s="26" t="s">
        <v>23</v>
      </c>
      <c r="B12" s="121" t="s">
        <v>21</v>
      </c>
      <c r="C12" s="125"/>
      <c r="D12" s="125"/>
      <c r="E12" s="31"/>
    </row>
    <row r="13" spans="1:10" s="87" customFormat="1" ht="39" x14ac:dyDescent="0.3">
      <c r="A13" s="15" t="s">
        <v>22</v>
      </c>
      <c r="B13" s="23" t="s">
        <v>11</v>
      </c>
      <c r="C13" s="23" t="s">
        <v>12</v>
      </c>
      <c r="D13" s="23" t="s">
        <v>13</v>
      </c>
      <c r="E13" s="43" t="s">
        <v>4</v>
      </c>
    </row>
    <row r="14" spans="1:10" s="91" customFormat="1" ht="13" x14ac:dyDescent="0.3">
      <c r="A14" s="21" t="s">
        <v>16</v>
      </c>
      <c r="B14" s="22">
        <f>$C$4*$B$9-$B$4</f>
        <v>-487500</v>
      </c>
      <c r="C14" s="22">
        <f>$C$4*$C$9-$B$4</f>
        <v>1757500</v>
      </c>
      <c r="D14" s="22">
        <f>$C$4*$D$9-$B$4</f>
        <v>4002500</v>
      </c>
      <c r="E14" s="32">
        <f>SUMPRODUCT($B$10:$D$10*B14:D14)</f>
        <v>1533000</v>
      </c>
      <c r="G14" s="87"/>
    </row>
    <row r="15" spans="1:10" s="87" customFormat="1" ht="13" x14ac:dyDescent="0.3">
      <c r="A15" s="21" t="s">
        <v>15</v>
      </c>
      <c r="B15" s="22">
        <f>$C$5*$B$9-$B$5</f>
        <v>-42500</v>
      </c>
      <c r="C15" s="22">
        <f>$C$5*$C$9-$B$5</f>
        <v>1952500</v>
      </c>
      <c r="D15" s="22">
        <f>$C$5*$D$9-$B$5</f>
        <v>3947500</v>
      </c>
      <c r="E15" s="33">
        <f t="shared" ref="E15:E16" si="0">SUMPRODUCT($B$10:$D$10*B15:D15)</f>
        <v>1753000</v>
      </c>
    </row>
    <row r="16" spans="1:10" s="87" customFormat="1" ht="13" x14ac:dyDescent="0.3">
      <c r="A16" s="21" t="s">
        <v>3</v>
      </c>
      <c r="B16" s="22">
        <f>$D$5*B9-$D$5</f>
        <v>0</v>
      </c>
      <c r="C16" s="22">
        <f>$D$5*B10-$D$5</f>
        <v>0</v>
      </c>
      <c r="D16" s="22">
        <f>$D$5*B11-$D$5</f>
        <v>0</v>
      </c>
      <c r="E16" s="32">
        <f t="shared" si="0"/>
        <v>0</v>
      </c>
    </row>
    <row r="17" spans="1:5" s="87" customFormat="1" ht="13" x14ac:dyDescent="0.3">
      <c r="A17" s="34" t="s">
        <v>25</v>
      </c>
      <c r="B17" s="17"/>
      <c r="C17" s="17"/>
      <c r="D17" s="17"/>
      <c r="E17" s="35">
        <f>MAX(E14:E16)</f>
        <v>1753000</v>
      </c>
    </row>
    <row r="18" spans="1:5" s="87" customFormat="1" ht="13" x14ac:dyDescent="0.3">
      <c r="A18" s="34" t="s">
        <v>26</v>
      </c>
      <c r="B18" s="17"/>
      <c r="C18" s="17"/>
      <c r="D18" s="17"/>
      <c r="E18" s="36" t="s">
        <v>2</v>
      </c>
    </row>
  </sheetData>
  <mergeCells count="1">
    <mergeCell ref="B12:D12"/>
  </mergeCell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RowHeight="12.5" x14ac:dyDescent="0.25"/>
  <cols>
    <col min="1" max="1" width="17.6328125" customWidth="1"/>
    <col min="2" max="2" width="9.453125" customWidth="1"/>
    <col min="3" max="3" width="10.453125" customWidth="1"/>
    <col min="4" max="4" width="11.36328125" customWidth="1"/>
    <col min="5" max="5" width="13.08984375" customWidth="1"/>
    <col min="6" max="6" width="16.54296875" customWidth="1"/>
    <col min="7" max="7" width="15.6328125" customWidth="1"/>
    <col min="8" max="8" width="10.08984375" customWidth="1"/>
    <col min="9" max="9" width="9.54296875" customWidth="1"/>
  </cols>
  <sheetData>
    <row r="1" spans="1:10" s="4" customFormat="1" ht="13" x14ac:dyDescent="0.3">
      <c r="A1" s="82" t="s">
        <v>169</v>
      </c>
      <c r="C1" s="5"/>
      <c r="D1" s="5"/>
      <c r="E1" s="5"/>
      <c r="F1" s="13"/>
      <c r="G1"/>
      <c r="H1"/>
      <c r="I1"/>
    </row>
    <row r="2" spans="1:10" s="4" customFormat="1" ht="13" x14ac:dyDescent="0.3">
      <c r="C2" s="5"/>
      <c r="D2" s="5"/>
      <c r="E2" s="5"/>
      <c r="F2" s="13"/>
      <c r="G2"/>
      <c r="H2"/>
      <c r="I2"/>
    </row>
    <row r="3" spans="1:10" s="7" customFormat="1" ht="13" x14ac:dyDescent="0.3">
      <c r="A3" s="17"/>
      <c r="B3" s="121" t="s">
        <v>21</v>
      </c>
      <c r="C3" s="122"/>
      <c r="D3" s="122"/>
      <c r="E3" s="118" t="s">
        <v>17</v>
      </c>
      <c r="F3" s="123"/>
      <c r="G3" s="124"/>
    </row>
    <row r="4" spans="1:10" s="1" customFormat="1" ht="38" customHeight="1" x14ac:dyDescent="0.3">
      <c r="A4" s="15" t="s">
        <v>22</v>
      </c>
      <c r="B4" s="23" t="s">
        <v>11</v>
      </c>
      <c r="C4" s="23" t="s">
        <v>12</v>
      </c>
      <c r="D4" s="23" t="s">
        <v>13</v>
      </c>
      <c r="E4" s="16" t="s">
        <v>20</v>
      </c>
      <c r="F4" s="16" t="s">
        <v>27</v>
      </c>
      <c r="G4" s="16" t="s">
        <v>28</v>
      </c>
      <c r="H4" s="12"/>
      <c r="I4" s="12"/>
      <c r="J4" s="12"/>
    </row>
    <row r="5" spans="1:10" s="10" customFormat="1" ht="13" x14ac:dyDescent="0.3">
      <c r="A5" s="17" t="s">
        <v>16</v>
      </c>
      <c r="B5" s="18">
        <v>-487500</v>
      </c>
      <c r="C5" s="18">
        <v>1757500</v>
      </c>
      <c r="D5" s="18">
        <v>4002500</v>
      </c>
      <c r="E5" s="18">
        <f>AVERAGE(B5:D5)</f>
        <v>1757500</v>
      </c>
      <c r="F5" s="18">
        <f>MAX(B5:D5)</f>
        <v>4002500</v>
      </c>
      <c r="G5" s="18">
        <f>MIN(B5:D5)</f>
        <v>-487500</v>
      </c>
    </row>
    <row r="6" spans="1:10" ht="13" x14ac:dyDescent="0.3">
      <c r="A6" s="17" t="s">
        <v>15</v>
      </c>
      <c r="B6" s="18">
        <v>-42500</v>
      </c>
      <c r="C6" s="18">
        <v>1952500</v>
      </c>
      <c r="D6" s="18">
        <v>3947500</v>
      </c>
      <c r="E6" s="18">
        <f t="shared" ref="E6:E7" si="0">AVERAGE(B6:D6)</f>
        <v>1952500</v>
      </c>
      <c r="F6" s="18">
        <f>MAX(B6:D6)</f>
        <v>3947500</v>
      </c>
      <c r="G6" s="18">
        <f t="shared" ref="G6:G7" si="1">MIN(B6:D6)</f>
        <v>-42500</v>
      </c>
    </row>
    <row r="7" spans="1:10" ht="13.5" thickBot="1" x14ac:dyDescent="0.35">
      <c r="A7" s="37" t="s">
        <v>3</v>
      </c>
      <c r="B7" s="38">
        <v>0</v>
      </c>
      <c r="C7" s="38">
        <v>0</v>
      </c>
      <c r="D7" s="38">
        <v>0</v>
      </c>
      <c r="E7" s="38">
        <f t="shared" si="0"/>
        <v>0</v>
      </c>
      <c r="F7" s="38">
        <f>MAX(B7:D7)</f>
        <v>0</v>
      </c>
      <c r="G7" s="38">
        <f t="shared" si="1"/>
        <v>0</v>
      </c>
    </row>
    <row r="8" spans="1:10" ht="13" x14ac:dyDescent="0.3">
      <c r="A8" s="39" t="s">
        <v>18</v>
      </c>
      <c r="B8" s="40"/>
      <c r="C8" s="40"/>
      <c r="D8" s="40"/>
      <c r="E8" s="41">
        <f>MAX(E5,E6,E7)</f>
        <v>1952500</v>
      </c>
      <c r="F8" s="41">
        <f t="shared" ref="F8:G8" si="2">MAX(F5,F6,F7)</f>
        <v>4002500</v>
      </c>
      <c r="G8" s="41">
        <f t="shared" si="2"/>
        <v>0</v>
      </c>
    </row>
    <row r="9" spans="1:10" ht="13" x14ac:dyDescent="0.3">
      <c r="A9" s="42" t="s">
        <v>19</v>
      </c>
      <c r="B9" s="36"/>
      <c r="C9" s="36"/>
      <c r="D9" s="36"/>
      <c r="E9" s="36" t="s">
        <v>2</v>
      </c>
      <c r="F9" s="36" t="s">
        <v>1</v>
      </c>
      <c r="G9" s="36" t="s">
        <v>3</v>
      </c>
    </row>
  </sheetData>
  <mergeCells count="2">
    <mergeCell ref="B3:D3"/>
    <mergeCell ref="E3:G3"/>
  </mergeCells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0"/>
  <sheetViews>
    <sheetView topLeftCell="A7" workbookViewId="0">
      <selection activeCell="H6" sqref="H6"/>
    </sheetView>
  </sheetViews>
  <sheetFormatPr defaultRowHeight="12.5" x14ac:dyDescent="0.25"/>
  <cols>
    <col min="1" max="1" width="17.6328125" customWidth="1"/>
    <col min="3" max="3" width="10.54296875" customWidth="1"/>
    <col min="5" max="5" width="23.90625" customWidth="1"/>
    <col min="6" max="6" width="24.36328125" customWidth="1"/>
    <col min="7" max="7" width="28.54296875" customWidth="1"/>
    <col min="8" max="8" width="16.6328125" customWidth="1"/>
  </cols>
  <sheetData>
    <row r="1" spans="1:8" ht="13" x14ac:dyDescent="0.3">
      <c r="A1" s="81" t="s">
        <v>171</v>
      </c>
    </row>
    <row r="3" spans="1:8" ht="13" x14ac:dyDescent="0.3">
      <c r="A3" s="15" t="s">
        <v>22</v>
      </c>
      <c r="B3" s="16" t="s">
        <v>8</v>
      </c>
      <c r="C3" s="16" t="s">
        <v>9</v>
      </c>
      <c r="D3" s="16"/>
    </row>
    <row r="4" spans="1:8" ht="13" x14ac:dyDescent="0.3">
      <c r="A4" s="21" t="s">
        <v>16</v>
      </c>
      <c r="B4" s="18">
        <v>1610000</v>
      </c>
      <c r="C4" s="18">
        <v>449</v>
      </c>
      <c r="D4" s="19"/>
    </row>
    <row r="5" spans="1:8" ht="13" x14ac:dyDescent="0.3">
      <c r="A5" s="21" t="s">
        <v>15</v>
      </c>
      <c r="B5" s="18">
        <v>1040000</v>
      </c>
      <c r="C5" s="19">
        <v>399</v>
      </c>
      <c r="D5" s="19"/>
    </row>
    <row r="6" spans="1:8" ht="13" x14ac:dyDescent="0.3">
      <c r="A6" s="21" t="s">
        <v>3</v>
      </c>
      <c r="B6" s="19">
        <v>0</v>
      </c>
      <c r="C6" s="19">
        <v>0</v>
      </c>
      <c r="D6" s="14"/>
    </row>
    <row r="7" spans="1:8" ht="13" x14ac:dyDescent="0.3">
      <c r="A7" s="1"/>
      <c r="B7" s="14"/>
      <c r="C7" s="14"/>
      <c r="D7" s="14"/>
    </row>
    <row r="8" spans="1:8" ht="23" customHeight="1" x14ac:dyDescent="0.3">
      <c r="A8" s="26" t="s">
        <v>21</v>
      </c>
      <c r="B8" s="24" t="s">
        <v>5</v>
      </c>
      <c r="C8" s="24" t="s">
        <v>6</v>
      </c>
      <c r="D8" s="24" t="s">
        <v>7</v>
      </c>
    </row>
    <row r="9" spans="1:8" ht="13" x14ac:dyDescent="0.3">
      <c r="A9" s="20" t="s">
        <v>10</v>
      </c>
      <c r="B9" s="18">
        <v>2500</v>
      </c>
      <c r="C9" s="18">
        <v>7500</v>
      </c>
      <c r="D9" s="18">
        <v>12500</v>
      </c>
    </row>
    <row r="10" spans="1:8" ht="12.65" customHeight="1" x14ac:dyDescent="0.3">
      <c r="A10" s="20" t="s">
        <v>24</v>
      </c>
      <c r="B10" s="25">
        <v>0.3</v>
      </c>
      <c r="C10" s="19">
        <v>0.5</v>
      </c>
      <c r="D10" s="25">
        <f>1-B10-C10</f>
        <v>0.19999999999999996</v>
      </c>
    </row>
    <row r="11" spans="1:8" ht="13.25" customHeight="1" x14ac:dyDescent="0.25">
      <c r="G11" s="55">
        <f>B10</f>
        <v>0.3</v>
      </c>
      <c r="H11" s="48">
        <f>_xll.PTreeNodeProbability(treeCalc_1!$F$2,5)</f>
        <v>0</v>
      </c>
    </row>
    <row r="12" spans="1:8" ht="13.25" customHeight="1" x14ac:dyDescent="0.25">
      <c r="G12" s="49">
        <f>C4*B9</f>
        <v>1122500</v>
      </c>
      <c r="H12" s="47">
        <f>_xll.PTreeNodeValue(treeCalc_1!$F$2,5)</f>
        <v>-487500</v>
      </c>
    </row>
    <row r="13" spans="1:8" ht="13.25" customHeight="1" x14ac:dyDescent="0.25">
      <c r="F13" s="52" t="b">
        <f>_xll.PTreeNodeDecision(treeCalc_1!$F$2,2)</f>
        <v>0</v>
      </c>
      <c r="G13" s="53" t="s">
        <v>164</v>
      </c>
    </row>
    <row r="14" spans="1:8" ht="13.25" customHeight="1" x14ac:dyDescent="0.25">
      <c r="F14" s="56">
        <f>-B4</f>
        <v>-1610000</v>
      </c>
      <c r="G14" s="54">
        <f>_xll.PTreeNodeValue(treeCalc_1!$F$2,2)</f>
        <v>1532999.9999999998</v>
      </c>
    </row>
    <row r="15" spans="1:8" ht="13.25" customHeight="1" x14ac:dyDescent="0.25">
      <c r="G15" s="55">
        <f>C10</f>
        <v>0.5</v>
      </c>
      <c r="H15" s="48">
        <f>_xll.PTreeNodeProbability(treeCalc_1!$F$2,6)</f>
        <v>0</v>
      </c>
    </row>
    <row r="16" spans="1:8" ht="13.25" customHeight="1" x14ac:dyDescent="0.25">
      <c r="G16" s="49">
        <f>C4*C9</f>
        <v>3367500</v>
      </c>
      <c r="H16" s="47">
        <f>_xll.PTreeNodeValue(treeCalc_1!$F$2,6)</f>
        <v>1757500</v>
      </c>
    </row>
    <row r="17" spans="4:8" ht="13.25" customHeight="1" x14ac:dyDescent="0.25">
      <c r="G17" s="55">
        <f>D10</f>
        <v>0.19999999999999996</v>
      </c>
      <c r="H17" s="48">
        <f>_xll.PTreeNodeProbability(treeCalc_1!$F$2,7)</f>
        <v>0</v>
      </c>
    </row>
    <row r="18" spans="4:8" ht="13.25" customHeight="1" x14ac:dyDescent="0.25">
      <c r="G18" s="49">
        <f>C4*D9</f>
        <v>5612500</v>
      </c>
      <c r="H18" s="47">
        <f>_xll.PTreeNodeValue(treeCalc_1!$F$2,7)</f>
        <v>4002500</v>
      </c>
    </row>
    <row r="19" spans="4:8" ht="13.25" customHeight="1" x14ac:dyDescent="0.25">
      <c r="E19" s="49"/>
      <c r="F19" s="50" t="s">
        <v>81</v>
      </c>
    </row>
    <row r="20" spans="4:8" ht="13.25" customHeight="1" x14ac:dyDescent="0.25">
      <c r="E20" s="49"/>
      <c r="F20" s="51">
        <f>_xll.PTreeNodeValue(treeCalc_1!$F$2,1)</f>
        <v>1752999.9999999998</v>
      </c>
    </row>
    <row r="21" spans="4:8" ht="13.25" customHeight="1" x14ac:dyDescent="0.25">
      <c r="G21" s="55">
        <f>B10</f>
        <v>0.3</v>
      </c>
      <c r="H21" s="48">
        <f>_xll.PTreeNodeProbability(treeCalc_1!$F$2,8)</f>
        <v>0.3</v>
      </c>
    </row>
    <row r="22" spans="4:8" ht="13.25" customHeight="1" x14ac:dyDescent="0.25">
      <c r="G22" s="49">
        <f>C5*B9</f>
        <v>997500</v>
      </c>
      <c r="H22" s="47">
        <f>_xll.PTreeNodeValue(treeCalc_1!$F$2,8)</f>
        <v>-42500</v>
      </c>
    </row>
    <row r="23" spans="4:8" ht="13.25" customHeight="1" x14ac:dyDescent="0.25">
      <c r="F23" s="52" t="b">
        <f>_xll.PTreeNodeDecision(treeCalc_1!$F$2,3)</f>
        <v>1</v>
      </c>
      <c r="G23" s="53" t="s">
        <v>163</v>
      </c>
    </row>
    <row r="24" spans="4:8" ht="13.25" customHeight="1" x14ac:dyDescent="0.25">
      <c r="F24" s="56">
        <f>-B5</f>
        <v>-1040000</v>
      </c>
      <c r="G24" s="54">
        <f>_xll.PTreeNodeValue(treeCalc_1!$F$2,3)</f>
        <v>1752999.9999999998</v>
      </c>
    </row>
    <row r="25" spans="4:8" x14ac:dyDescent="0.25">
      <c r="G25" s="55">
        <f>C10</f>
        <v>0.5</v>
      </c>
      <c r="H25" s="48">
        <f>_xll.PTreeNodeProbability(treeCalc_1!$F$2,9)</f>
        <v>0.5</v>
      </c>
    </row>
    <row r="26" spans="4:8" x14ac:dyDescent="0.25">
      <c r="D26" s="117" t="s">
        <v>0</v>
      </c>
      <c r="G26" s="49">
        <f>C5*C9</f>
        <v>2992500</v>
      </c>
      <c r="H26" s="47">
        <f>_xll.PTreeNodeValue(treeCalc_1!$F$2,9)</f>
        <v>1952500</v>
      </c>
    </row>
    <row r="27" spans="4:8" x14ac:dyDescent="0.25">
      <c r="G27" s="55">
        <f>D10</f>
        <v>0.19999999999999996</v>
      </c>
      <c r="H27" s="48">
        <f>_xll.PTreeNodeProbability(treeCalc_1!$F$2,10)</f>
        <v>0.19999999999999996</v>
      </c>
    </row>
    <row r="28" spans="4:8" x14ac:dyDescent="0.25">
      <c r="G28" s="49">
        <f>C5*D9</f>
        <v>4987500</v>
      </c>
      <c r="H28" s="47">
        <f>_xll.PTreeNodeValue(treeCalc_1!$F$2,10)</f>
        <v>3947500</v>
      </c>
    </row>
    <row r="29" spans="4:8" x14ac:dyDescent="0.25">
      <c r="F29" s="52" t="b">
        <f>_xll.PTreeNodeDecision(treeCalc_1!$F$2,4)</f>
        <v>0</v>
      </c>
      <c r="G29" s="48">
        <f>_xll.PTreeNodeProbability(treeCalc_1!$F$2,4)</f>
        <v>0</v>
      </c>
    </row>
    <row r="30" spans="4:8" x14ac:dyDescent="0.25">
      <c r="F30" s="49">
        <v>0</v>
      </c>
      <c r="G30" s="47">
        <f>_xll.PTreeNodeValue(treeCalc_1!$F$2,4)</f>
        <v>0</v>
      </c>
    </row>
  </sheetData>
  <pageMargins left="0.7" right="0.7" top="0.75" bottom="0.75" header="0.3" footer="0.3"/>
  <pageSetup scale="8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9"/>
  <sheetViews>
    <sheetView topLeftCell="A14" workbookViewId="0">
      <selection activeCell="C28" sqref="C28"/>
    </sheetView>
  </sheetViews>
  <sheetFormatPr defaultColWidth="8.90625" defaultRowHeight="14.5" x14ac:dyDescent="0.35"/>
  <cols>
    <col min="1" max="1" width="24.90625" style="57" customWidth="1"/>
    <col min="2" max="2" width="26.90625" style="57" customWidth="1"/>
    <col min="3" max="3" width="29" style="57" customWidth="1"/>
    <col min="4" max="4" width="25.36328125" style="57" customWidth="1"/>
    <col min="5" max="5" width="25.453125" style="57" customWidth="1"/>
    <col min="6" max="6" width="16.6328125" style="57" customWidth="1"/>
    <col min="7" max="16384" width="8.90625" style="57"/>
  </cols>
  <sheetData>
    <row r="1" spans="1:6" x14ac:dyDescent="0.35">
      <c r="A1" s="93" t="s">
        <v>181</v>
      </c>
      <c r="B1" s="94"/>
      <c r="C1" s="94"/>
      <c r="D1" s="94"/>
    </row>
    <row r="2" spans="1:6" x14ac:dyDescent="0.35">
      <c r="A2" s="94"/>
      <c r="B2" s="94"/>
      <c r="C2" s="94"/>
      <c r="D2" s="94"/>
    </row>
    <row r="3" spans="1:6" x14ac:dyDescent="0.35">
      <c r="A3" s="95" t="s">
        <v>82</v>
      </c>
      <c r="B3" s="94"/>
      <c r="C3" s="94"/>
      <c r="D3" s="94"/>
    </row>
    <row r="4" spans="1:6" x14ac:dyDescent="0.35">
      <c r="A4" s="96" t="s">
        <v>83</v>
      </c>
      <c r="B4" s="97">
        <v>0.8</v>
      </c>
      <c r="C4" s="94"/>
      <c r="D4" s="94"/>
    </row>
    <row r="5" spans="1:6" x14ac:dyDescent="0.35">
      <c r="A5" s="96" t="s">
        <v>84</v>
      </c>
      <c r="B5" s="97">
        <f>1-B4</f>
        <v>0.19999999999999996</v>
      </c>
      <c r="C5" s="94"/>
      <c r="D5" s="94"/>
    </row>
    <row r="6" spans="1:6" x14ac:dyDescent="0.35">
      <c r="A6" s="96" t="s">
        <v>85</v>
      </c>
      <c r="B6" s="98">
        <v>4000</v>
      </c>
      <c r="C6" s="94"/>
      <c r="D6" s="94"/>
    </row>
    <row r="7" spans="1:6" x14ac:dyDescent="0.35">
      <c r="A7" s="96" t="s">
        <v>86</v>
      </c>
      <c r="B7" s="98">
        <v>2000</v>
      </c>
      <c r="C7" s="94"/>
      <c r="D7" s="94"/>
    </row>
    <row r="8" spans="1:6" x14ac:dyDescent="0.35">
      <c r="A8" s="96" t="s">
        <v>87</v>
      </c>
      <c r="B8" s="98">
        <v>18</v>
      </c>
      <c r="C8" s="94"/>
      <c r="D8" s="94"/>
    </row>
    <row r="9" spans="1:6" x14ac:dyDescent="0.35">
      <c r="A9" s="94"/>
      <c r="B9" s="94"/>
      <c r="C9" s="94"/>
      <c r="D9" s="94"/>
    </row>
    <row r="10" spans="1:6" x14ac:dyDescent="0.35">
      <c r="A10" s="99" t="s">
        <v>88</v>
      </c>
      <c r="B10" s="100" t="s">
        <v>89</v>
      </c>
      <c r="C10" s="100" t="s">
        <v>90</v>
      </c>
      <c r="D10" s="100" t="s">
        <v>91</v>
      </c>
    </row>
    <row r="11" spans="1:6" x14ac:dyDescent="0.35">
      <c r="A11" s="96" t="s">
        <v>92</v>
      </c>
      <c r="B11" s="101">
        <v>0.45</v>
      </c>
      <c r="C11" s="97">
        <v>600</v>
      </c>
      <c r="D11" s="98">
        <f t="shared" ref="D11:D13" si="0">$B$8*C11</f>
        <v>10800</v>
      </c>
    </row>
    <row r="12" spans="1:6" x14ac:dyDescent="0.35">
      <c r="A12" s="96" t="s">
        <v>93</v>
      </c>
      <c r="B12" s="101">
        <v>0.35</v>
      </c>
      <c r="C12" s="97">
        <v>300</v>
      </c>
      <c r="D12" s="98">
        <f t="shared" si="0"/>
        <v>5400</v>
      </c>
    </row>
    <row r="13" spans="1:6" x14ac:dyDescent="0.35">
      <c r="A13" s="96" t="s">
        <v>94</v>
      </c>
      <c r="B13" s="101">
        <f>1-B11-B12</f>
        <v>0.20000000000000007</v>
      </c>
      <c r="C13" s="97">
        <v>90</v>
      </c>
      <c r="D13" s="98">
        <f t="shared" si="0"/>
        <v>1620</v>
      </c>
    </row>
    <row r="14" spans="1:6" x14ac:dyDescent="0.35">
      <c r="A14" s="73"/>
      <c r="B14" s="74"/>
      <c r="C14" s="75"/>
      <c r="D14" s="76"/>
    </row>
    <row r="15" spans="1:6" ht="15" customHeight="1" x14ac:dyDescent="0.35">
      <c r="E15" s="59">
        <f>B11</f>
        <v>0.45</v>
      </c>
      <c r="F15" s="60">
        <f>_xll.PTreeNodeProbability(treeCalc_2!$F$2,8)</f>
        <v>0.36000000000000004</v>
      </c>
    </row>
    <row r="16" spans="1:6" ht="15" customHeight="1" x14ac:dyDescent="0.35">
      <c r="E16" s="61">
        <f>D11</f>
        <v>10800</v>
      </c>
      <c r="F16" s="62">
        <f>_xll.PTreeNodeValue(treeCalc_2!$F$2,8)</f>
        <v>4800</v>
      </c>
    </row>
    <row r="17" spans="1:6" ht="15" customHeight="1" x14ac:dyDescent="0.35">
      <c r="D17" s="63" t="b">
        <f>_xll.PTreeNodeDecision(treeCalc_2!$F$2,6)</f>
        <v>1</v>
      </c>
      <c r="E17" s="64" t="s">
        <v>165</v>
      </c>
    </row>
    <row r="18" spans="1:6" ht="15" customHeight="1" x14ac:dyDescent="0.35">
      <c r="D18" s="61">
        <f>-B7</f>
        <v>-2000</v>
      </c>
      <c r="E18" s="65">
        <f>_xll.PTreeNodeValue(treeCalc_2!$F$2,6)</f>
        <v>1073.9999999999995</v>
      </c>
    </row>
    <row r="19" spans="1:6" ht="15" customHeight="1" x14ac:dyDescent="0.35">
      <c r="E19" s="59">
        <f>B12</f>
        <v>0.35</v>
      </c>
      <c r="F19" s="60">
        <f>_xll.PTreeNodeProbability(treeCalc_2!$F$2,9)</f>
        <v>0.27999999999999997</v>
      </c>
    </row>
    <row r="20" spans="1:6" ht="15" customHeight="1" x14ac:dyDescent="0.35">
      <c r="E20" s="61">
        <f>D12</f>
        <v>5400</v>
      </c>
      <c r="F20" s="62">
        <f>_xll.PTreeNodeValue(treeCalc_2!$F$2,9)</f>
        <v>-600</v>
      </c>
    </row>
    <row r="21" spans="1:6" ht="15" customHeight="1" x14ac:dyDescent="0.35">
      <c r="E21" s="59">
        <f>1-E15-E19</f>
        <v>0.20000000000000007</v>
      </c>
      <c r="F21" s="60">
        <f>_xll.PTreeNodeProbability(treeCalc_2!$F$2,10)</f>
        <v>0.16000000000000006</v>
      </c>
    </row>
    <row r="22" spans="1:6" ht="15" customHeight="1" x14ac:dyDescent="0.35">
      <c r="E22" s="61">
        <f>D13</f>
        <v>1620</v>
      </c>
      <c r="F22" s="62">
        <f>_xll.PTreeNodeValue(treeCalc_2!$F$2,10)</f>
        <v>-4380</v>
      </c>
    </row>
    <row r="23" spans="1:6" ht="15" customHeight="1" x14ac:dyDescent="0.35">
      <c r="C23" s="59">
        <f>B4</f>
        <v>0.8</v>
      </c>
      <c r="D23" s="66" t="s">
        <v>112</v>
      </c>
    </row>
    <row r="24" spans="1:6" ht="15" customHeight="1" x14ac:dyDescent="0.35">
      <c r="C24" s="67">
        <v>0</v>
      </c>
      <c r="D24" s="68">
        <f>_xll.PTreeNodeValue(treeCalc_2!$F$2,4)</f>
        <v>1073.9999999999995</v>
      </c>
    </row>
    <row r="25" spans="1:6" ht="15" customHeight="1" x14ac:dyDescent="0.35">
      <c r="D25" s="63" t="b">
        <f>_xll.PTreeNodeDecision(treeCalc_2!$F$2,7)</f>
        <v>0</v>
      </c>
      <c r="E25" s="60">
        <f>_xll.PTreeNodeProbability(treeCalc_2!$F$2,7)</f>
        <v>0</v>
      </c>
    </row>
    <row r="26" spans="1:6" ht="15" customHeight="1" x14ac:dyDescent="0.35">
      <c r="D26" s="67">
        <v>0</v>
      </c>
      <c r="E26" s="62">
        <f>_xll.PTreeNodeValue(treeCalc_2!$F$2,7)</f>
        <v>-4000</v>
      </c>
    </row>
    <row r="27" spans="1:6" ht="15" customHeight="1" x14ac:dyDescent="0.35">
      <c r="B27" s="63" t="b">
        <f>_xll.PTreeNodeDecision(treeCalc_2!$F$2,2)</f>
        <v>1</v>
      </c>
      <c r="C27" s="64" t="s">
        <v>166</v>
      </c>
    </row>
    <row r="28" spans="1:6" ht="15" customHeight="1" x14ac:dyDescent="0.35">
      <c r="B28" s="61">
        <f>-B6</f>
        <v>-4000</v>
      </c>
      <c r="C28" s="65">
        <f>_xll.PTreeNodeValue(treeCalc_2!$F$2,2)</f>
        <v>59.199999999999932</v>
      </c>
    </row>
    <row r="29" spans="1:6" ht="15" customHeight="1" x14ac:dyDescent="0.35">
      <c r="C29" s="59">
        <f>B5</f>
        <v>0.19999999999999996</v>
      </c>
      <c r="D29" s="60">
        <f>_xll.PTreeNodeProbability(treeCalc_2!$F$2,5)</f>
        <v>0.19999999999999996</v>
      </c>
    </row>
    <row r="30" spans="1:6" ht="15" customHeight="1" x14ac:dyDescent="0.35">
      <c r="C30" s="67">
        <v>0</v>
      </c>
      <c r="D30" s="62">
        <f>_xll.PTreeNodeValue(treeCalc_2!$F$2,5)</f>
        <v>-4000</v>
      </c>
    </row>
    <row r="31" spans="1:6" ht="15" customHeight="1" x14ac:dyDescent="0.35">
      <c r="A31" s="67"/>
      <c r="B31" s="66" t="s">
        <v>95</v>
      </c>
    </row>
    <row r="32" spans="1:6" ht="15" customHeight="1" x14ac:dyDescent="0.35">
      <c r="A32" s="67"/>
      <c r="B32" s="68">
        <f>_xll.PTreeNodeValue(treeCalc_2!$F$2,1)</f>
        <v>59.199999999999932</v>
      </c>
    </row>
    <row r="33" spans="2:3" ht="15" customHeight="1" x14ac:dyDescent="0.35">
      <c r="B33" s="63" t="b">
        <f>_xll.PTreeNodeDecision(treeCalc_2!$F$2,3)</f>
        <v>0</v>
      </c>
      <c r="C33" s="60">
        <f>_xll.PTreeNodeProbability(treeCalc_2!$F$2,3)</f>
        <v>0</v>
      </c>
    </row>
    <row r="34" spans="2:3" ht="15" customHeight="1" x14ac:dyDescent="0.35">
      <c r="B34" s="67">
        <v>0</v>
      </c>
      <c r="C34" s="62">
        <f>_xll.PTreeNodeValue(treeCalc_2!$F$2,3)</f>
        <v>0</v>
      </c>
    </row>
    <row r="35" spans="2:3" x14ac:dyDescent="0.35">
      <c r="B35" s="58"/>
    </row>
    <row r="39" spans="2:3" x14ac:dyDescent="0.35">
      <c r="B39" s="58"/>
    </row>
  </sheetData>
  <pageMargins left="0.7" right="0.7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showGridLines="0" workbookViewId="0"/>
  </sheetViews>
  <sheetFormatPr defaultColWidth="9.1796875" defaultRowHeight="12.5" x14ac:dyDescent="0.25"/>
  <cols>
    <col min="1" max="1" width="24.90625" customWidth="1"/>
    <col min="2" max="2" width="26.90625" customWidth="1"/>
    <col min="3" max="3" width="29" customWidth="1"/>
    <col min="4" max="4" width="25.36328125" customWidth="1"/>
    <col min="5" max="5" width="25.453125" customWidth="1"/>
    <col min="6" max="6" width="16.6328125" customWidth="1"/>
  </cols>
  <sheetData>
    <row r="1" spans="1:6" s="102" customFormat="1" ht="17.5" x14ac:dyDescent="0.35">
      <c r="A1" s="115" t="s">
        <v>180</v>
      </c>
    </row>
    <row r="3" spans="1:6" ht="15" customHeight="1" x14ac:dyDescent="0.35">
      <c r="A3" s="57"/>
      <c r="B3" s="57"/>
      <c r="C3" s="57"/>
      <c r="D3" s="57"/>
      <c r="E3" s="59">
        <v>0.45</v>
      </c>
      <c r="F3" s="60">
        <v>0.36000000000000004</v>
      </c>
    </row>
    <row r="4" spans="1:6" ht="15" customHeight="1" x14ac:dyDescent="0.35">
      <c r="A4" s="57"/>
      <c r="B4" s="57"/>
      <c r="C4" s="57"/>
      <c r="D4" s="57"/>
      <c r="E4" s="61">
        <v>10800</v>
      </c>
      <c r="F4" s="62">
        <v>4800</v>
      </c>
    </row>
    <row r="5" spans="1:6" ht="15" customHeight="1" x14ac:dyDescent="0.35">
      <c r="A5" s="57"/>
      <c r="B5" s="57"/>
      <c r="C5" s="57"/>
      <c r="D5" s="63" t="b">
        <v>1</v>
      </c>
      <c r="E5" s="64" t="s">
        <v>165</v>
      </c>
      <c r="F5" s="57"/>
    </row>
    <row r="6" spans="1:6" ht="15" customHeight="1" x14ac:dyDescent="0.35">
      <c r="A6" s="57"/>
      <c r="B6" s="57"/>
      <c r="C6" s="57"/>
      <c r="D6" s="61">
        <v>-2000</v>
      </c>
      <c r="E6" s="65">
        <v>1073.9999999999995</v>
      </c>
      <c r="F6" s="57"/>
    </row>
    <row r="7" spans="1:6" ht="15" customHeight="1" x14ac:dyDescent="0.35">
      <c r="A7" s="57"/>
      <c r="B7" s="57"/>
      <c r="C7" s="57"/>
      <c r="D7" s="57"/>
      <c r="E7" s="59">
        <v>0.35</v>
      </c>
      <c r="F7" s="60">
        <v>0.27999999999999997</v>
      </c>
    </row>
    <row r="8" spans="1:6" ht="15" customHeight="1" x14ac:dyDescent="0.35">
      <c r="A8" s="57"/>
      <c r="B8" s="57"/>
      <c r="C8" s="57"/>
      <c r="D8" s="57"/>
      <c r="E8" s="61">
        <v>5400</v>
      </c>
      <c r="F8" s="62">
        <v>-600</v>
      </c>
    </row>
    <row r="9" spans="1:6" ht="15" customHeight="1" x14ac:dyDescent="0.35">
      <c r="A9" s="57"/>
      <c r="B9" s="57"/>
      <c r="C9" s="57"/>
      <c r="D9" s="57"/>
      <c r="E9" s="59">
        <v>0.20000000000000007</v>
      </c>
      <c r="F9" s="60">
        <v>0.16000000000000006</v>
      </c>
    </row>
    <row r="10" spans="1:6" ht="15" customHeight="1" x14ac:dyDescent="0.35">
      <c r="A10" s="57"/>
      <c r="B10" s="57"/>
      <c r="C10" s="57"/>
      <c r="D10" s="57"/>
      <c r="E10" s="61">
        <v>1620</v>
      </c>
      <c r="F10" s="62">
        <v>-4380</v>
      </c>
    </row>
    <row r="11" spans="1:6" ht="15" customHeight="1" x14ac:dyDescent="0.35">
      <c r="A11" s="57"/>
      <c r="B11" s="57"/>
      <c r="C11" s="59">
        <v>0.8</v>
      </c>
      <c r="D11" s="66" t="s">
        <v>112</v>
      </c>
      <c r="E11" s="57"/>
      <c r="F11" s="57"/>
    </row>
    <row r="12" spans="1:6" ht="15" customHeight="1" x14ac:dyDescent="0.35">
      <c r="A12" s="57"/>
      <c r="B12" s="57"/>
      <c r="C12" s="67">
        <v>0</v>
      </c>
      <c r="D12" s="68">
        <v>1073.9999999999995</v>
      </c>
      <c r="E12" s="57"/>
      <c r="F12" s="57"/>
    </row>
    <row r="13" spans="1:6" ht="15" customHeight="1" x14ac:dyDescent="0.35">
      <c r="A13" s="57"/>
      <c r="B13" s="63" t="b">
        <v>1</v>
      </c>
      <c r="C13" s="64" t="s">
        <v>166</v>
      </c>
      <c r="D13" s="57"/>
      <c r="E13" s="57"/>
      <c r="F13" s="57"/>
    </row>
    <row r="14" spans="1:6" ht="15" customHeight="1" x14ac:dyDescent="0.35">
      <c r="A14" s="57"/>
      <c r="B14" s="61">
        <v>-4000</v>
      </c>
      <c r="C14" s="65">
        <v>59.199999999999932</v>
      </c>
      <c r="D14" s="57"/>
      <c r="E14" s="57"/>
      <c r="F14" s="57"/>
    </row>
    <row r="15" spans="1:6" ht="15" customHeight="1" x14ac:dyDescent="0.35">
      <c r="A15" s="57"/>
      <c r="B15" s="57"/>
      <c r="C15" s="59">
        <v>0.19999999999999996</v>
      </c>
      <c r="D15" s="60">
        <v>0.19999999999999996</v>
      </c>
      <c r="E15" s="57"/>
      <c r="F15" s="57"/>
    </row>
    <row r="16" spans="1:6" ht="15" customHeight="1" x14ac:dyDescent="0.35">
      <c r="A16" s="57"/>
      <c r="B16" s="57"/>
      <c r="C16" s="67">
        <v>0</v>
      </c>
      <c r="D16" s="62">
        <v>-4000</v>
      </c>
      <c r="E16" s="57"/>
      <c r="F16" s="57"/>
    </row>
    <row r="17" spans="1:6" ht="15" customHeight="1" x14ac:dyDescent="0.35">
      <c r="A17" s="67"/>
      <c r="B17" s="66" t="s">
        <v>95</v>
      </c>
      <c r="C17" s="57"/>
      <c r="D17" s="57"/>
      <c r="E17" s="57"/>
      <c r="F17" s="57"/>
    </row>
    <row r="18" spans="1:6" ht="15" customHeight="1" x14ac:dyDescent="0.35">
      <c r="A18" s="67"/>
      <c r="B18" s="68">
        <v>59.199999999999932</v>
      </c>
      <c r="C18" s="57"/>
      <c r="D18" s="57"/>
      <c r="E18" s="57"/>
      <c r="F18" s="5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33"/>
  <sheetViews>
    <sheetView showGridLines="0" tabSelected="1" topLeftCell="A3" workbookViewId="0">
      <selection activeCell="G30" sqref="G30"/>
    </sheetView>
  </sheetViews>
  <sheetFormatPr defaultColWidth="9.1796875" defaultRowHeight="12.5" x14ac:dyDescent="0.25"/>
  <cols>
    <col min="1" max="1" width="0.36328125" customWidth="1"/>
    <col min="3" max="3" width="6.81640625" bestFit="1" customWidth="1"/>
    <col min="4" max="4" width="8.453125" bestFit="1" customWidth="1"/>
  </cols>
  <sheetData>
    <row r="1" spans="2:2" s="102" customFormat="1" ht="17.5" x14ac:dyDescent="0.35">
      <c r="B1" s="115" t="s">
        <v>172</v>
      </c>
    </row>
    <row r="26" spans="2:4" ht="13" thickBot="1" x14ac:dyDescent="0.3"/>
    <row r="27" spans="2:4" ht="13.5" thickBot="1" x14ac:dyDescent="0.35">
      <c r="B27" s="126" t="s">
        <v>173</v>
      </c>
      <c r="C27" s="127"/>
      <c r="D27" s="128"/>
    </row>
    <row r="28" spans="2:4" x14ac:dyDescent="0.25">
      <c r="B28" s="105"/>
      <c r="C28" s="129" t="s">
        <v>179</v>
      </c>
      <c r="D28" s="130"/>
    </row>
    <row r="29" spans="2:4" x14ac:dyDescent="0.25">
      <c r="B29" s="106"/>
      <c r="C29" s="103" t="s">
        <v>178</v>
      </c>
      <c r="D29" s="104" t="s">
        <v>89</v>
      </c>
    </row>
    <row r="30" spans="2:4" x14ac:dyDescent="0.25">
      <c r="B30" s="107" t="s">
        <v>174</v>
      </c>
      <c r="C30" s="109">
        <v>-4380</v>
      </c>
      <c r="D30" s="111">
        <v>0.16000000000000006</v>
      </c>
    </row>
    <row r="31" spans="2:4" x14ac:dyDescent="0.25">
      <c r="B31" s="107" t="s">
        <v>175</v>
      </c>
      <c r="C31" s="109">
        <v>-4000</v>
      </c>
      <c r="D31" s="111">
        <v>0.19999999999999996</v>
      </c>
    </row>
    <row r="32" spans="2:4" x14ac:dyDescent="0.25">
      <c r="B32" s="107" t="s">
        <v>176</v>
      </c>
      <c r="C32" s="109">
        <v>-600</v>
      </c>
      <c r="D32" s="111">
        <v>0.27999999999999997</v>
      </c>
    </row>
    <row r="33" spans="2:4" ht="13" thickBot="1" x14ac:dyDescent="0.3">
      <c r="B33" s="108" t="s">
        <v>177</v>
      </c>
      <c r="C33" s="110">
        <v>4800</v>
      </c>
      <c r="D33" s="112">
        <v>0.36000000000000004</v>
      </c>
    </row>
  </sheetData>
  <mergeCells count="2">
    <mergeCell ref="B27:D27"/>
    <mergeCell ref="C28:D2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61"/>
  <sheetViews>
    <sheetView workbookViewId="0"/>
  </sheetViews>
  <sheetFormatPr defaultRowHeight="12.5" x14ac:dyDescent="0.25"/>
  <cols>
    <col min="1" max="1" width="19.6328125" customWidth="1"/>
    <col min="2" max="2" width="26.36328125" customWidth="1"/>
    <col min="3" max="3" width="21.36328125" customWidth="1"/>
    <col min="4" max="4" width="30.6328125" customWidth="1"/>
    <col min="5" max="5" width="26.54296875" customWidth="1"/>
    <col min="6" max="6" width="28.36328125" customWidth="1"/>
    <col min="7" max="7" width="26.54296875" customWidth="1"/>
    <col min="8" max="8" width="11.36328125" customWidth="1"/>
  </cols>
  <sheetData>
    <row r="1" spans="1:5" ht="13" x14ac:dyDescent="0.3">
      <c r="A1" s="81" t="s">
        <v>182</v>
      </c>
    </row>
    <row r="3" spans="1:5" x14ac:dyDescent="0.25">
      <c r="A3" s="77"/>
      <c r="B3" s="80" t="s">
        <v>136</v>
      </c>
      <c r="C3" s="80" t="s">
        <v>126</v>
      </c>
      <c r="D3" s="77"/>
      <c r="E3" s="80" t="s">
        <v>162</v>
      </c>
    </row>
    <row r="4" spans="1:5" x14ac:dyDescent="0.25">
      <c r="A4" s="77" t="s">
        <v>149</v>
      </c>
      <c r="B4" s="78">
        <v>5.6</v>
      </c>
      <c r="C4" s="78">
        <v>3.5</v>
      </c>
      <c r="D4" s="77" t="s">
        <v>149</v>
      </c>
      <c r="E4" s="78">
        <v>0.3</v>
      </c>
    </row>
    <row r="5" spans="1:5" x14ac:dyDescent="0.25">
      <c r="A5" s="77" t="s">
        <v>150</v>
      </c>
      <c r="B5" s="78"/>
      <c r="C5" s="78"/>
      <c r="D5" s="77" t="s">
        <v>159</v>
      </c>
      <c r="E5" s="78"/>
    </row>
    <row r="6" spans="1:5" x14ac:dyDescent="0.25">
      <c r="A6" s="77" t="s">
        <v>152</v>
      </c>
      <c r="B6" s="78">
        <v>0.75</v>
      </c>
      <c r="C6" s="78">
        <v>0.6</v>
      </c>
      <c r="D6" s="77" t="s">
        <v>160</v>
      </c>
      <c r="E6" s="78">
        <v>0.8</v>
      </c>
    </row>
    <row r="7" spans="1:5" x14ac:dyDescent="0.25">
      <c r="A7" s="77" t="s">
        <v>153</v>
      </c>
      <c r="B7" s="78">
        <f>1-B6</f>
        <v>0.25</v>
      </c>
      <c r="C7" s="78">
        <f>1-C6</f>
        <v>0.4</v>
      </c>
      <c r="D7" s="77" t="s">
        <v>161</v>
      </c>
      <c r="E7" s="78">
        <f>1-E6</f>
        <v>0.19999999999999996</v>
      </c>
    </row>
    <row r="8" spans="1:5" ht="26.4" customHeight="1" x14ac:dyDescent="0.25">
      <c r="A8" s="79" t="s">
        <v>151</v>
      </c>
      <c r="B8" s="78">
        <v>2.2999999999999998</v>
      </c>
      <c r="C8" s="78">
        <v>2.2999999999999998</v>
      </c>
    </row>
    <row r="9" spans="1:5" x14ac:dyDescent="0.25">
      <c r="A9" s="77" t="s">
        <v>150</v>
      </c>
      <c r="B9" s="78"/>
      <c r="C9" s="78"/>
    </row>
    <row r="10" spans="1:5" x14ac:dyDescent="0.25">
      <c r="A10" s="77" t="s">
        <v>155</v>
      </c>
      <c r="B10" s="78">
        <v>0.9</v>
      </c>
      <c r="C10" s="78">
        <v>0.9</v>
      </c>
    </row>
    <row r="11" spans="1:5" x14ac:dyDescent="0.25">
      <c r="A11" s="77" t="s">
        <v>154</v>
      </c>
      <c r="B11" s="78">
        <f>1-B10</f>
        <v>9.9999999999999978E-2</v>
      </c>
      <c r="C11" s="78">
        <f>1-C10</f>
        <v>9.9999999999999978E-2</v>
      </c>
    </row>
    <row r="12" spans="1:5" ht="24" customHeight="1" x14ac:dyDescent="0.25">
      <c r="A12" s="79" t="s">
        <v>157</v>
      </c>
      <c r="B12" s="78">
        <v>8.5</v>
      </c>
      <c r="C12" s="78">
        <v>8.5</v>
      </c>
    </row>
    <row r="13" spans="1:5" ht="24.65" customHeight="1" x14ac:dyDescent="0.25">
      <c r="A13" s="79" t="s">
        <v>156</v>
      </c>
      <c r="B13" s="78">
        <v>2.5</v>
      </c>
      <c r="C13" s="78">
        <v>2.5</v>
      </c>
    </row>
    <row r="14" spans="1:5" ht="23.25" customHeight="1" x14ac:dyDescent="0.25">
      <c r="A14" s="79" t="s">
        <v>158</v>
      </c>
      <c r="B14" s="78"/>
      <c r="C14" s="78"/>
    </row>
    <row r="15" spans="1:5" x14ac:dyDescent="0.25">
      <c r="A15" s="77" t="s">
        <v>152</v>
      </c>
      <c r="B15" s="78">
        <v>0.8</v>
      </c>
      <c r="C15" s="78"/>
    </row>
    <row r="16" spans="1:5" x14ac:dyDescent="0.25">
      <c r="A16" s="77" t="s">
        <v>153</v>
      </c>
      <c r="B16" s="78">
        <f>1-B15</f>
        <v>0.19999999999999996</v>
      </c>
      <c r="C16" s="77"/>
    </row>
    <row r="18" spans="1:6" ht="13.25" customHeight="1" x14ac:dyDescent="0.25">
      <c r="C18" s="55">
        <f>$B$6</f>
        <v>0.75</v>
      </c>
      <c r="D18" s="48">
        <f>_xll.PTreeNodeProbability(treeCalc_3!$F$2,4)</f>
        <v>0</v>
      </c>
    </row>
    <row r="19" spans="1:6" ht="13.25" customHeight="1" x14ac:dyDescent="0.25">
      <c r="C19" s="49">
        <v>8.5</v>
      </c>
      <c r="D19" s="47">
        <f>_xll.PTreeNodeValue(treeCalc_3!$F$2,4)</f>
        <v>2.9000000000000004</v>
      </c>
    </row>
    <row r="20" spans="1:6" ht="13.25" customHeight="1" x14ac:dyDescent="0.25">
      <c r="B20" s="52" t="b">
        <f>_xll.PTreeNodeDecision(treeCalc_3!$F$2,2)</f>
        <v>0</v>
      </c>
      <c r="C20" s="53" t="s">
        <v>147</v>
      </c>
    </row>
    <row r="21" spans="1:6" ht="13.25" customHeight="1" x14ac:dyDescent="0.25">
      <c r="B21" s="49">
        <f>-$B$4</f>
        <v>-5.6</v>
      </c>
      <c r="C21" s="54">
        <f>_xll.PTreeNodeValue(treeCalc_3!$F$2,2)</f>
        <v>2.1750000000000003</v>
      </c>
    </row>
    <row r="22" spans="1:6" ht="13.25" customHeight="1" x14ac:dyDescent="0.25">
      <c r="E22" s="55">
        <f>$B$10</f>
        <v>0.9</v>
      </c>
      <c r="F22" s="48">
        <f>_xll.PTreeNodeProbability(treeCalc_3!$F$2,7)</f>
        <v>0</v>
      </c>
    </row>
    <row r="23" spans="1:6" ht="13.25" customHeight="1" x14ac:dyDescent="0.25">
      <c r="E23" s="49">
        <f>B12</f>
        <v>8.5</v>
      </c>
      <c r="F23" s="47">
        <f>_xll.PTreeNodeValue(treeCalc_3!$F$2,7)</f>
        <v>0.60000000000000053</v>
      </c>
    </row>
    <row r="24" spans="1:6" ht="13.25" customHeight="1" x14ac:dyDescent="0.25">
      <c r="D24" s="52" t="b">
        <f>_xll.PTreeNodeDecision(treeCalc_3!$F$2,6)</f>
        <v>1</v>
      </c>
      <c r="E24" s="53" t="s">
        <v>4</v>
      </c>
    </row>
    <row r="25" spans="1:6" ht="13.25" customHeight="1" x14ac:dyDescent="0.25">
      <c r="D25" s="49">
        <f>-B8</f>
        <v>-2.2999999999999998</v>
      </c>
      <c r="E25" s="54">
        <f>_xll.PTreeNodeValue(treeCalc_3!$F$2,6)</f>
        <v>6.6613381477509392E-16</v>
      </c>
    </row>
    <row r="26" spans="1:6" ht="13.25" customHeight="1" x14ac:dyDescent="0.25">
      <c r="E26" s="55">
        <f>$B$11</f>
        <v>9.9999999999999978E-2</v>
      </c>
      <c r="F26" s="48">
        <f>_xll.PTreeNodeProbability(treeCalc_3!$F$2,8)</f>
        <v>0</v>
      </c>
    </row>
    <row r="27" spans="1:6" ht="13.25" customHeight="1" x14ac:dyDescent="0.25">
      <c r="E27" s="49">
        <f>$B$13</f>
        <v>2.5</v>
      </c>
      <c r="F27" s="47">
        <f>_xll.PTreeNodeValue(treeCalc_3!$F$2,8)</f>
        <v>-5.3999999999999995</v>
      </c>
    </row>
    <row r="28" spans="1:6" ht="13.25" customHeight="1" x14ac:dyDescent="0.25">
      <c r="C28" s="55">
        <f>$B$7</f>
        <v>0.25</v>
      </c>
      <c r="D28" s="50" t="s">
        <v>167</v>
      </c>
    </row>
    <row r="29" spans="1:6" ht="13.25" customHeight="1" x14ac:dyDescent="0.25">
      <c r="C29" s="49">
        <v>0</v>
      </c>
      <c r="D29" s="51">
        <f>_xll.PTreeNodeValue(treeCalc_3!$F$2,5)</f>
        <v>6.6613381477509392E-16</v>
      </c>
    </row>
    <row r="30" spans="1:6" ht="13.25" customHeight="1" x14ac:dyDescent="0.25">
      <c r="A30" s="49"/>
      <c r="B30" s="50" t="s">
        <v>117</v>
      </c>
    </row>
    <row r="31" spans="1:6" ht="13.25" customHeight="1" x14ac:dyDescent="0.25">
      <c r="A31" s="49"/>
      <c r="B31" s="51">
        <f>_xll.PTreeNodeValue(treeCalc_3!$F$2,1)</f>
        <v>3.2360000000000002</v>
      </c>
    </row>
    <row r="32" spans="1:6" ht="13.25" customHeight="1" x14ac:dyDescent="0.25">
      <c r="E32" s="55">
        <f>$C$6</f>
        <v>0.6</v>
      </c>
      <c r="F32" s="48">
        <f>_xll.PTreeNodeProbability(treeCalc_3!$F$2,12)</f>
        <v>0.48</v>
      </c>
    </row>
    <row r="33" spans="2:8" ht="13.25" customHeight="1" x14ac:dyDescent="0.25">
      <c r="E33" s="49">
        <f>C12</f>
        <v>8.5</v>
      </c>
      <c r="F33" s="47">
        <f>_xll.PTreeNodeValue(treeCalc_3!$F$2,12)</f>
        <v>4.7</v>
      </c>
    </row>
    <row r="34" spans="2:8" ht="13.25" customHeight="1" x14ac:dyDescent="0.25">
      <c r="D34" s="52" t="b">
        <f>_xll.PTreeNodeDecision(treeCalc_3!$F$2,11)</f>
        <v>1</v>
      </c>
      <c r="E34" s="53" t="s">
        <v>148</v>
      </c>
    </row>
    <row r="35" spans="2:8" ht="13.25" customHeight="1" x14ac:dyDescent="0.25">
      <c r="D35" s="49">
        <f>-C4</f>
        <v>-3.5</v>
      </c>
      <c r="E35" s="54">
        <f>_xll.PTreeNodeValue(treeCalc_3!$F$2,11)</f>
        <v>3.54</v>
      </c>
    </row>
    <row r="36" spans="2:8" ht="13.25" customHeight="1" x14ac:dyDescent="0.25">
      <c r="G36" s="55">
        <f>$C$10</f>
        <v>0.9</v>
      </c>
      <c r="H36" s="48">
        <f>_xll.PTreeNodeProbability(treeCalc_3!$F$2,15)</f>
        <v>0.28800000000000009</v>
      </c>
    </row>
    <row r="37" spans="2:8" ht="13.25" customHeight="1" x14ac:dyDescent="0.25">
      <c r="G37" s="49">
        <f>C12</f>
        <v>8.5</v>
      </c>
      <c r="H37" s="47">
        <f>_xll.PTreeNodeValue(treeCalc_3!$F$2,15)</f>
        <v>2.4000000000000004</v>
      </c>
    </row>
    <row r="38" spans="2:8" ht="13.25" customHeight="1" x14ac:dyDescent="0.25">
      <c r="F38" s="52" t="b">
        <f>_xll.PTreeNodeDecision(treeCalc_3!$F$2,14)</f>
        <v>1</v>
      </c>
      <c r="G38" s="53" t="s">
        <v>4</v>
      </c>
    </row>
    <row r="39" spans="2:8" ht="13.25" customHeight="1" x14ac:dyDescent="0.25">
      <c r="F39" s="49">
        <f>-C8</f>
        <v>-2.2999999999999998</v>
      </c>
      <c r="G39" s="54">
        <f>_xll.PTreeNodeValue(treeCalc_3!$F$2,14)</f>
        <v>1.8000000000000007</v>
      </c>
    </row>
    <row r="40" spans="2:8" ht="13.25" customHeight="1" x14ac:dyDescent="0.25">
      <c r="G40" s="55">
        <f>$C$11</f>
        <v>9.9999999999999978E-2</v>
      </c>
      <c r="H40" s="48">
        <f>_xll.PTreeNodeProbability(treeCalc_3!$F$2,16)</f>
        <v>3.2000000000000001E-2</v>
      </c>
    </row>
    <row r="41" spans="2:8" ht="13.25" customHeight="1" x14ac:dyDescent="0.25">
      <c r="G41" s="49">
        <f>C13</f>
        <v>2.5</v>
      </c>
      <c r="H41" s="47">
        <f>_xll.PTreeNodeValue(treeCalc_3!$F$2,16)</f>
        <v>-3.5999999999999996</v>
      </c>
    </row>
    <row r="42" spans="2:8" ht="13.25" customHeight="1" x14ac:dyDescent="0.25">
      <c r="E42" s="55">
        <f>$C$7</f>
        <v>0.4</v>
      </c>
      <c r="F42" s="50" t="s">
        <v>116</v>
      </c>
    </row>
    <row r="43" spans="2:8" ht="13.25" customHeight="1" x14ac:dyDescent="0.25">
      <c r="E43" s="49">
        <v>0</v>
      </c>
      <c r="F43" s="51">
        <f>_xll.PTreeNodeValue(treeCalc_3!$F$2,13)</f>
        <v>1.8000000000000007</v>
      </c>
    </row>
    <row r="44" spans="2:8" ht="13.25" customHeight="1" x14ac:dyDescent="0.25">
      <c r="C44" s="55">
        <f>$E$6</f>
        <v>0.8</v>
      </c>
      <c r="D44" s="50" t="s">
        <v>134</v>
      </c>
    </row>
    <row r="45" spans="2:8" ht="13.25" customHeight="1" x14ac:dyDescent="0.25">
      <c r="C45" s="49">
        <v>0</v>
      </c>
      <c r="D45" s="51">
        <f>_xll.PTreeNodeValue(treeCalc_3!$F$2,9)</f>
        <v>3.54</v>
      </c>
    </row>
    <row r="46" spans="2:8" ht="13.25" customHeight="1" x14ac:dyDescent="0.25">
      <c r="B46" s="52" t="b">
        <f>_xll.PTreeNodeDecision(treeCalc_3!$F$2,3)</f>
        <v>1</v>
      </c>
      <c r="C46" s="53" t="s">
        <v>146</v>
      </c>
    </row>
    <row r="47" spans="2:8" ht="13.25" customHeight="1" x14ac:dyDescent="0.25">
      <c r="B47" s="49">
        <f>-E4</f>
        <v>-0.3</v>
      </c>
      <c r="C47" s="54">
        <f>_xll.PTreeNodeValue(treeCalc_3!$F$2,3)</f>
        <v>3.2360000000000002</v>
      </c>
    </row>
    <row r="48" spans="2:8" ht="13.25" customHeight="1" x14ac:dyDescent="0.25">
      <c r="E48" s="55">
        <f>$B$15</f>
        <v>0.8</v>
      </c>
      <c r="F48" s="48">
        <f>_xll.PTreeNodeProbability(treeCalc_3!$F$2,18)</f>
        <v>0.15999999999999998</v>
      </c>
    </row>
    <row r="49" spans="3:8" ht="13.25" customHeight="1" x14ac:dyDescent="0.25">
      <c r="E49" s="49">
        <f>$B$12</f>
        <v>8.5</v>
      </c>
      <c r="F49" s="47">
        <f>_xll.PTreeNodeValue(treeCalc_3!$F$2,18)</f>
        <v>2.6000000000000005</v>
      </c>
    </row>
    <row r="50" spans="3:8" ht="13.25" customHeight="1" x14ac:dyDescent="0.25">
      <c r="D50" s="52" t="b">
        <f>_xll.PTreeNodeDecision(treeCalc_3!$F$2,17)</f>
        <v>1</v>
      </c>
      <c r="E50" s="53" t="s">
        <v>147</v>
      </c>
    </row>
    <row r="51" spans="3:8" ht="13.25" customHeight="1" x14ac:dyDescent="0.25">
      <c r="D51" s="49">
        <f>-B4</f>
        <v>-5.6</v>
      </c>
      <c r="E51" s="54">
        <f>_xll.PTreeNodeValue(treeCalc_3!$F$2,17)</f>
        <v>2.0200000000000005</v>
      </c>
    </row>
    <row r="52" spans="3:8" ht="13.25" customHeight="1" x14ac:dyDescent="0.25">
      <c r="G52" s="55">
        <f>$B$10</f>
        <v>0.9</v>
      </c>
      <c r="H52" s="48">
        <f>_xll.PTreeNodeProbability(treeCalc_3!$F$2,21)</f>
        <v>3.5999999999999983E-2</v>
      </c>
    </row>
    <row r="53" spans="3:8" ht="13.25" customHeight="1" x14ac:dyDescent="0.25">
      <c r="G53" s="49">
        <f>$B$12</f>
        <v>8.5</v>
      </c>
      <c r="H53" s="47">
        <f>_xll.PTreeNodeValue(treeCalc_3!$F$2,21)</f>
        <v>0.30000000000000071</v>
      </c>
    </row>
    <row r="54" spans="3:8" ht="13.25" customHeight="1" x14ac:dyDescent="0.25">
      <c r="F54" s="52" t="b">
        <f>_xll.PTreeNodeDecision(treeCalc_3!$F$2,20)</f>
        <v>1</v>
      </c>
      <c r="G54" s="53" t="s">
        <v>4</v>
      </c>
    </row>
    <row r="55" spans="3:8" ht="13.25" customHeight="1" x14ac:dyDescent="0.25">
      <c r="F55" s="49">
        <f>-B8</f>
        <v>-2.2999999999999998</v>
      </c>
      <c r="G55" s="54">
        <f>_xll.PTreeNodeValue(treeCalc_3!$F$2,20)</f>
        <v>-0.29999999999999921</v>
      </c>
    </row>
    <row r="56" spans="3:8" ht="13.25" customHeight="1" x14ac:dyDescent="0.25">
      <c r="G56" s="55">
        <f>$B$11</f>
        <v>9.9999999999999978E-2</v>
      </c>
      <c r="H56" s="48">
        <f>_xll.PTreeNodeProbability(treeCalc_3!$F$2,22)</f>
        <v>3.9999999999999975E-3</v>
      </c>
    </row>
    <row r="57" spans="3:8" ht="13.25" customHeight="1" x14ac:dyDescent="0.25">
      <c r="G57" s="49">
        <f>$B$13</f>
        <v>2.5</v>
      </c>
      <c r="H57" s="47">
        <f>_xll.PTreeNodeValue(treeCalc_3!$F$2,22)</f>
        <v>-5.6999999999999993</v>
      </c>
    </row>
    <row r="58" spans="3:8" ht="13.25" customHeight="1" x14ac:dyDescent="0.25">
      <c r="E58" s="55">
        <f>$B$16</f>
        <v>0.19999999999999996</v>
      </c>
      <c r="F58" s="50" t="s">
        <v>144</v>
      </c>
    </row>
    <row r="59" spans="3:8" ht="13.25" customHeight="1" x14ac:dyDescent="0.25">
      <c r="E59" s="49">
        <v>0</v>
      </c>
      <c r="F59" s="51">
        <f>_xll.PTreeNodeValue(treeCalc_3!$F$2,19)</f>
        <v>-0.29999999999999921</v>
      </c>
    </row>
    <row r="60" spans="3:8" ht="13.25" customHeight="1" x14ac:dyDescent="0.25">
      <c r="C60" s="55">
        <f>$E$7</f>
        <v>0.19999999999999996</v>
      </c>
      <c r="D60" s="50" t="s">
        <v>145</v>
      </c>
    </row>
    <row r="61" spans="3:8" ht="13.25" customHeight="1" x14ac:dyDescent="0.25">
      <c r="C61" s="49">
        <v>0</v>
      </c>
      <c r="D61" s="51">
        <f>_xll.PTreeNodeValue(treeCalc_3!$F$2,10)</f>
        <v>2.0200000000000005</v>
      </c>
    </row>
  </sheetData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treeCalc_2</vt:lpstr>
      <vt:lpstr>Disco</vt:lpstr>
      <vt:lpstr>Disco_EMV</vt:lpstr>
      <vt:lpstr>Disco_Criteria</vt:lpstr>
      <vt:lpstr>Disco_Tree</vt:lpstr>
      <vt:lpstr>Acme_Tree</vt:lpstr>
      <vt:lpstr>Acme_Opt_Tree</vt:lpstr>
      <vt:lpstr>Acme_Prob_Chart</vt:lpstr>
      <vt:lpstr>ERP_Tree</vt:lpstr>
      <vt:lpstr>_PalUtilTempWorksheet</vt:lpstr>
      <vt:lpstr>treeCalc_3</vt:lpstr>
      <vt:lpstr>treeCalc_1</vt:lpstr>
      <vt:lpstr>ERP_Opt_Tree</vt:lpstr>
      <vt:lpstr>ERP_Prob_Chart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</dc:creator>
  <cp:lastModifiedBy>Ravi Kiran Narra</cp:lastModifiedBy>
  <cp:lastPrinted>2017-02-20T23:05:58Z</cp:lastPrinted>
  <dcterms:created xsi:type="dcterms:W3CDTF">1999-02-28T22:12:52Z</dcterms:created>
  <dcterms:modified xsi:type="dcterms:W3CDTF">2020-05-01T00:57:36Z</dcterms:modified>
</cp:coreProperties>
</file>