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8E4CCC0-F6B7-4112-AF0D-67A5B7838797}" xr6:coauthVersionLast="43" xr6:coauthVersionMax="43" xr10:uidLastSave="{00000000-0000-0000-0000-000000000000}"/>
  <bookViews>
    <workbookView xWindow="25950" yWindow="2085" windowWidth="15375" windowHeight="7875" tabRatio="922" activeTab="1" xr2:uid="{00000000-000D-0000-FFFF-FFFF00000000}"/>
  </bookViews>
  <sheets>
    <sheet name="SOLTIA" sheetId="17" r:id="rId1"/>
    <sheet name="PRESUPUESTO TRADICIONAL" sheetId="12" r:id="rId2"/>
    <sheet name="INDICADORES DE OBRA" sheetId="11" r:id="rId3"/>
    <sheet name="ANALISIS DE SOBRECOSTOS" sheetId="14" r:id="rId4"/>
    <sheet name="EXPLOSION DE INSUMOS" sheetId="13" r:id="rId5"/>
    <sheet name="PROGRAMA DE OBRA" sheetId="15" r:id="rId6"/>
  </sheets>
  <definedNames>
    <definedName name="___KEY1" localSheetId="3" hidden="1">#REF!</definedName>
    <definedName name="___KEY1" localSheetId="4" hidden="1">#REF!</definedName>
    <definedName name="___KEY1" localSheetId="2" hidden="1">#REF!</definedName>
    <definedName name="___KEY1" hidden="1">#REF!</definedName>
    <definedName name="_xlnm._FilterDatabase" localSheetId="3" hidden="1">'ANALISIS DE SOBRECOSTOS'!$B$194:$G$197</definedName>
    <definedName name="_xlnm._FilterDatabase" localSheetId="4" hidden="1">'EXPLOSION DE INSUMOS'!$B$207:$G$210</definedName>
    <definedName name="_xlnm._FilterDatabase" localSheetId="2" hidden="1">'INDICADORES DE OBRA'!$B$221:$G$224</definedName>
    <definedName name="_Key1" localSheetId="3" hidden="1">#REF!</definedName>
    <definedName name="_Key1" localSheetId="4" hidden="1">#REF!</definedName>
    <definedName name="_Key1" localSheetId="2" hidden="1">#REF!</definedName>
    <definedName name="_Key1" hidden="1">#REF!</definedName>
    <definedName name="_Order1" hidden="1">255</definedName>
    <definedName name="_Sort" localSheetId="3" hidden="1">#REF!</definedName>
    <definedName name="_Sort" localSheetId="4" hidden="1">#REF!</definedName>
    <definedName name="_Sort" localSheetId="2" hidden="1">#REF!</definedName>
    <definedName name="_Sort" hidden="1">#REF!</definedName>
    <definedName name="ANALISIS" hidden="1">#REF!</definedName>
    <definedName name="anscount" hidden="1">2</definedName>
    <definedName name="carpeta" localSheetId="0" hidden="1">{#N/A,#N/A,FALSE,"F-1";#N/A,#N/A,FALSE,"F-2";#N/A,#N/A,FALSE,"F-2.1";#N/A,#N/A,FALSE,"F-3";#N/A,#N/A,FALSE,"F-4";#N/A,#N/A,FALSE,"F-5";#N/A,#N/A,FALSE,"F-6"}</definedName>
    <definedName name="carpeta" hidden="1">{#N/A,#N/A,FALSE,"F-1";#N/A,#N/A,FALSE,"F-2";#N/A,#N/A,FALSE,"F-2.1";#N/A,#N/A,FALSE,"F-3";#N/A,#N/A,FALSE,"F-4";#N/A,#N/A,FALSE,"F-5";#N/A,#N/A,FALSE,"F-6"}</definedName>
    <definedName name="CROQ" localSheetId="0" hidden="1">{#N/A,#N/A,FALSE,"F-1";#N/A,#N/A,FALSE,"F-2";#N/A,#N/A,FALSE,"F-2.1";#N/A,#N/A,FALSE,"F-3";#N/A,#N/A,FALSE,"F-4";#N/A,#N/A,FALSE,"F-5";#N/A,#N/A,FALSE,"F-6"}</definedName>
    <definedName name="CROQ" hidden="1">{#N/A,#N/A,FALSE,"F-1";#N/A,#N/A,FALSE,"F-2";#N/A,#N/A,FALSE,"F-2.1";#N/A,#N/A,FALSE,"F-3";#N/A,#N/A,FALSE,"F-4";#N/A,#N/A,FALSE,"F-5";#N/A,#N/A,FALSE,"F-6"}</definedName>
    <definedName name="Explosion" localSheetId="3" hidden="1">#REF!</definedName>
    <definedName name="Explosion" hidden="1">#REF!</definedName>
    <definedName name="FEED" localSheetId="0" hidden="1">{#N/A,#N/A,FALSE,"F-1";#N/A,#N/A,FALSE,"F-2";#N/A,#N/A,FALSE,"F-2.1";#N/A,#N/A,FALSE,"F-3";#N/A,#N/A,FALSE,"F-4";#N/A,#N/A,FALSE,"F-5";#N/A,#N/A,FALSE,"F-6"}</definedName>
    <definedName name="FEED" hidden="1">{#N/A,#N/A,FALSE,"F-1";#N/A,#N/A,FALSE,"F-2";#N/A,#N/A,FALSE,"F-2.1";#N/A,#N/A,FALSE,"F-3";#N/A,#N/A,FALSE,"F-4";#N/A,#N/A,FALSE,"F-5";#N/A,#N/A,FALSE,"F-6"}</definedName>
    <definedName name="FEED1" localSheetId="0" hidden="1">{#N/A,#N/A,FALSE,"F-1";#N/A,#N/A,FALSE,"F-2";#N/A,#N/A,FALSE,"F-2.1";#N/A,#N/A,FALSE,"F-3";#N/A,#N/A,FALSE,"F-4";#N/A,#N/A,FALSE,"F-5";#N/A,#N/A,FALSE,"F-6"}</definedName>
    <definedName name="FEED1" hidden="1">{#N/A,#N/A,FALSE,"F-1";#N/A,#N/A,FALSE,"F-2";#N/A,#N/A,FALSE,"F-2.1";#N/A,#N/A,FALSE,"F-3";#N/A,#N/A,FALSE,"F-4";#N/A,#N/A,FALSE,"F-5";#N/A,#N/A,FALSE,"F-6"}</definedName>
    <definedName name="FRESA" localSheetId="0" hidden="1">{#N/A,#N/A,FALSE,"F-1";#N/A,#N/A,FALSE,"F-2";#N/A,#N/A,FALSE,"F-2.1";#N/A,#N/A,FALSE,"F-3";#N/A,#N/A,FALSE,"F-4";#N/A,#N/A,FALSE,"F-5";#N/A,#N/A,FALSE,"F-6"}</definedName>
    <definedName name="FRESA" hidden="1">{#N/A,#N/A,FALSE,"F-1";#N/A,#N/A,FALSE,"F-2";#N/A,#N/A,FALSE,"F-2.1";#N/A,#N/A,FALSE,"F-3";#N/A,#N/A,FALSE,"F-4";#N/A,#N/A,FALSE,"F-5";#N/A,#N/A,FALSE,"F-6"}</definedName>
    <definedName name="FRESADO" localSheetId="0" hidden="1">{#N/A,#N/A,FALSE,"F-1";#N/A,#N/A,FALSE,"F-2";#N/A,#N/A,FALSE,"F-2.1";#N/A,#N/A,FALSE,"F-3";#N/A,#N/A,FALSE,"F-4";#N/A,#N/A,FALSE,"F-5";#N/A,#N/A,FALSE,"F-6"}</definedName>
    <definedName name="FRESADO" hidden="1">{#N/A,#N/A,FALSE,"F-1";#N/A,#N/A,FALSE,"F-2";#N/A,#N/A,FALSE,"F-2.1";#N/A,#N/A,FALSE,"F-3";#N/A,#N/A,FALSE,"F-4";#N/A,#N/A,FALSE,"F-5";#N/A,#N/A,FALSE,"F-6"}</definedName>
    <definedName name="limcount" hidden="1">1</definedName>
    <definedName name="NOSE" localSheetId="0" hidden="1">{#N/A,#N/A,FALSE,"CAR. EST.";#N/A,#N/A,FALSE,"CONVOL1";#N/A,#N/A,FALSE,"NUM. GEN. 1"}</definedName>
    <definedName name="NOSE" hidden="1">{#N/A,#N/A,FALSE,"CAR. EST.";#N/A,#N/A,FALSE,"CONVOL1";#N/A,#N/A,FALSE,"NUM. GEN. 1"}</definedName>
    <definedName name="OBRA" localSheetId="3" hidden="1">#REF!</definedName>
    <definedName name="OBRA" localSheetId="4" hidden="1">#REF!</definedName>
    <definedName name="OBRA" localSheetId="2" hidden="1">#REF!</definedName>
    <definedName name="OBRA" hidden="1">#REF!</definedName>
    <definedName name="RE" localSheetId="0" hidden="1">{#N/A,#N/A,FALSE,"F-1";#N/A,#N/A,FALSE,"F-2";#N/A,#N/A,FALSE,"F-2.1";#N/A,#N/A,FALSE,"F-3";#N/A,#N/A,FALSE,"F-4";#N/A,#N/A,FALSE,"F-5";#N/A,#N/A,FALSE,"F-6"}</definedName>
    <definedName name="RE" hidden="1">{#N/A,#N/A,FALSE,"F-1";#N/A,#N/A,FALSE,"F-2";#N/A,#N/A,FALSE,"F-2.1";#N/A,#N/A,FALSE,"F-3";#N/A,#N/A,FALSE,"F-4";#N/A,#N/A,FALSE,"F-5";#N/A,#N/A,FALSE,"F-6"}</definedName>
    <definedName name="REPFOTOG" localSheetId="0" hidden="1">{#N/A,#N/A,FALSE,"CAR. EST.";#N/A,#N/A,FALSE,"CONVOL1";#N/A,#N/A,FALSE,"NUM. GEN. 1"}</definedName>
    <definedName name="REPFOTOG" hidden="1">{#N/A,#N/A,FALSE,"CAR. EST.";#N/A,#N/A,FALSE,"CONVOL1";#N/A,#N/A,FALSE,"NUM. GEN. 1"}</definedName>
    <definedName name="sencount" hidden="1">1</definedName>
    <definedName name="wrn.formatos." localSheetId="0" hidden="1">{#N/A,#N/A,FALSE,"F-1";#N/A,#N/A,FALSE,"F-2";#N/A,#N/A,FALSE,"F-2.1";#N/A,#N/A,FALSE,"F-3";#N/A,#N/A,FALSE,"F-4";#N/A,#N/A,FALSE,"F-5";#N/A,#N/A,FALSE,"F-6"}</definedName>
    <definedName name="wrn.formatos." hidden="1">{#N/A,#N/A,FALSE,"F-1";#N/A,#N/A,FALSE,"F-2";#N/A,#N/A,FALSE,"F-2.1";#N/A,#N/A,FALSE,"F-3";#N/A,#N/A,FALSE,"F-4";#N/A,#N/A,FALSE,"F-5";#N/A,#N/A,FALSE,"F-6"}</definedName>
    <definedName name="wrn.sim." localSheetId="0" hidden="1">{#N/A,#N/A,FALSE,"F-1";#N/A,#N/A,FALSE,"F-2";#N/A,#N/A,FALSE,"F-2.1";#N/A,#N/A,FALSE,"F-3";#N/A,#N/A,FALSE,"F-4";#N/A,#N/A,FALSE,"F-5";#N/A,#N/A,FALSE,"F-6"}</definedName>
    <definedName name="wrn.sim." hidden="1">{#N/A,#N/A,FALSE,"F-1";#N/A,#N/A,FALSE,"F-2";#N/A,#N/A,FALSE,"F-2.1";#N/A,#N/A,FALSE,"F-3";#N/A,#N/A,FALSE,"F-4";#N/A,#N/A,FALSE,"F-5";#N/A,#N/A,FALSE,"F-6"}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14" l="1"/>
  <c r="E51" i="14"/>
  <c r="C51" i="14"/>
  <c r="G4" i="14"/>
  <c r="E256" i="12"/>
  <c r="E254" i="12"/>
  <c r="E252" i="12"/>
  <c r="E250" i="12"/>
  <c r="E249" i="12"/>
  <c r="E248" i="12"/>
  <c r="E247" i="12"/>
  <c r="E246" i="12"/>
  <c r="E244" i="12"/>
  <c r="E243" i="12"/>
  <c r="E241" i="12"/>
  <c r="E240" i="12"/>
  <c r="E235" i="12"/>
  <c r="E232" i="12"/>
  <c r="E229" i="12"/>
  <c r="E228" i="12"/>
  <c r="E219" i="12"/>
  <c r="E205" i="12"/>
  <c r="E204" i="12"/>
  <c r="E203" i="12"/>
  <c r="E199" i="12"/>
  <c r="E198" i="12"/>
  <c r="E193" i="12"/>
  <c r="E179" i="12"/>
  <c r="E178" i="12"/>
  <c r="E176" i="12"/>
  <c r="E175" i="12"/>
  <c r="E172" i="12"/>
  <c r="E171" i="12"/>
  <c r="E170" i="12"/>
  <c r="E169" i="12"/>
  <c r="E167" i="12"/>
  <c r="E166" i="12"/>
  <c r="E165" i="12"/>
  <c r="E164" i="12"/>
  <c r="E163" i="12"/>
  <c r="E154" i="12"/>
  <c r="E153" i="12"/>
  <c r="E152" i="12"/>
  <c r="E151" i="12"/>
  <c r="E147" i="12"/>
  <c r="E145" i="12"/>
  <c r="E144" i="12"/>
  <c r="E143" i="12"/>
  <c r="E142" i="12"/>
  <c r="E141" i="12"/>
  <c r="E135" i="12"/>
  <c r="E134" i="12"/>
  <c r="E132" i="12"/>
  <c r="E131" i="12"/>
  <c r="E130" i="12"/>
  <c r="E124" i="12"/>
  <c r="E122" i="12"/>
  <c r="E119" i="12"/>
  <c r="E118" i="12"/>
  <c r="E117" i="12"/>
  <c r="E116" i="12"/>
  <c r="E6" i="12"/>
  <c r="E7" i="12"/>
  <c r="E9" i="12"/>
  <c r="E11" i="12"/>
  <c r="E12" i="12"/>
  <c r="E13" i="12"/>
  <c r="E18" i="12"/>
  <c r="E19" i="12"/>
  <c r="E20" i="12"/>
  <c r="E22" i="12"/>
  <c r="E24" i="12"/>
  <c r="E28" i="12"/>
  <c r="E41" i="12"/>
  <c r="E43" i="12"/>
  <c r="E45" i="12"/>
  <c r="E48" i="12"/>
  <c r="E53" i="12"/>
  <c r="E54" i="12"/>
  <c r="E55" i="12"/>
  <c r="E56" i="12"/>
  <c r="E57" i="12"/>
  <c r="E60" i="12"/>
  <c r="E63" i="12"/>
  <c r="E64" i="12"/>
  <c r="E65" i="12"/>
  <c r="E66" i="12"/>
  <c r="E67" i="12"/>
  <c r="E68" i="12"/>
  <c r="E69" i="12"/>
  <c r="E70" i="12"/>
  <c r="E72" i="12"/>
  <c r="E73" i="12"/>
  <c r="E74" i="12"/>
  <c r="E75" i="12"/>
  <c r="E78" i="12"/>
  <c r="E79" i="12"/>
  <c r="E81" i="12"/>
  <c r="E82" i="12"/>
  <c r="E85" i="12"/>
  <c r="E86" i="12"/>
  <c r="E87" i="12"/>
  <c r="E88" i="12"/>
  <c r="E91" i="12"/>
  <c r="E93" i="12"/>
  <c r="E94" i="12"/>
  <c r="E98" i="12"/>
  <c r="E99" i="12"/>
  <c r="E100" i="12"/>
  <c r="E102" i="12"/>
  <c r="E105" i="12"/>
  <c r="E106" i="12"/>
  <c r="C4" i="11" l="1"/>
  <c r="G4" i="11" l="1"/>
</calcChain>
</file>

<file path=xl/sharedStrings.xml><?xml version="1.0" encoding="utf-8"?>
<sst xmlns="http://schemas.openxmlformats.org/spreadsheetml/2006/main" count="1128" uniqueCount="570">
  <si>
    <t>OBRA</t>
  </si>
  <si>
    <t>COSTO DIRECTO</t>
  </si>
  <si>
    <t>MATERIALES</t>
  </si>
  <si>
    <t xml:space="preserve">MANO DE OBRA </t>
  </si>
  <si>
    <t>SOBRECOSTOS</t>
  </si>
  <si>
    <t>UNIDAD</t>
  </si>
  <si>
    <t>CANTIDAD</t>
  </si>
  <si>
    <t>PU</t>
  </si>
  <si>
    <t>IMPORTE</t>
  </si>
  <si>
    <t>FECHA</t>
  </si>
  <si>
    <t xml:space="preserve">HERRAMIENTA </t>
  </si>
  <si>
    <t xml:space="preserve">EQUIPO </t>
  </si>
  <si>
    <t>FLETES</t>
  </si>
  <si>
    <t>COSTO TOTAL</t>
  </si>
  <si>
    <t>IVA</t>
  </si>
  <si>
    <t>TOTAL</t>
  </si>
  <si>
    <t>CLIENTE</t>
  </si>
  <si>
    <t>UTILIDAD</t>
  </si>
  <si>
    <t>CÁLCULOS</t>
  </si>
  <si>
    <t>ISN</t>
  </si>
  <si>
    <t>SAL.MIN. VIGENTE</t>
  </si>
  <si>
    <t>SUBCONTRATOS</t>
  </si>
  <si>
    <t>INDIRECTOS  DE OFICINA</t>
  </si>
  <si>
    <t>INDIRECTOS DE CAMPO</t>
  </si>
  <si>
    <t>pza</t>
  </si>
  <si>
    <t>(%)mo</t>
  </si>
  <si>
    <t>CLAVE</t>
  </si>
  <si>
    <t xml:space="preserve">DESCRIPCION </t>
  </si>
  <si>
    <t>PRESUPUESTO</t>
  </si>
  <si>
    <t>M3</t>
  </si>
  <si>
    <t>ML</t>
  </si>
  <si>
    <t>CARGOS ADICIONALES</t>
  </si>
  <si>
    <t>DESCRIPCION</t>
  </si>
  <si>
    <t>%</t>
  </si>
  <si>
    <t>ANALISIS DE INSUMOS DE LA OBRA</t>
  </si>
  <si>
    <t>INSTITUTO DE VIVIENDA DEL ESTADO DE YUCATAN</t>
  </si>
  <si>
    <t>mL</t>
  </si>
  <si>
    <t>CANCELERIA</t>
  </si>
  <si>
    <t>CEMENTO GRIS</t>
  </si>
  <si>
    <t>POLVO DE PIEDRA</t>
  </si>
  <si>
    <t>PT</t>
  </si>
  <si>
    <t>LT</t>
  </si>
  <si>
    <t>m2</t>
  </si>
  <si>
    <t>PRELIMINARES</t>
  </si>
  <si>
    <t>DESPALME: ELIMINACION DE CAPA DE MATERIAL (10CMS) DE TIERRA Y ROCA SUELTAS, ACAMELLONANDO EL PRODUCTO A CADA 40 MTS. INCL. MAQUINARIA, MANO DE OBRA Y HERRAMIENTA.</t>
  </si>
  <si>
    <t>TRAZO EN AREA DE CONSTRUCCION, POR MEDIOS MANUALES, INC. LOCALIZACION GENERAL, LOCALIZACION DE ENTRE-EJES, SEÑALAMIENTO, ESTACADO, BANCOS DE NIVEL, MOJONERAS, REFERENCIAS, LIMPIEZA, ACARREOS, MANO DE OBRA, HERRAMIENTA Y EQUIPO NECESARIO.</t>
  </si>
  <si>
    <t>EXCAVACION A MANO CON PICO Y PALA PARA CEPAS DE CIMENTACION EN MATERIAL TIPO "B" (TERRENO NATURAL), EN SECO, HUMEDECIDO, MEDIDO EN BANCO, HASTA A 1.00 MT DE PROFUNDIDAD, INC. TRAZO, SEÑALIZACION, AFINE DE TALUDES Y FONDOS DE EXCAVACION, TRASPALEO, MANO DE OBRA, HERRAMIENTA Y EQUIPO.</t>
  </si>
  <si>
    <t>m3</t>
  </si>
  <si>
    <t>EXCAVACION EN MATERIAL TIPO "B" A "C" CON USO DE MAQUINARIA RETROEXCAVADORA, HASTA UNA PROFUNDIDAD DE 2.00 MTS EN AREA DE PISCINA Y/O CISTERNA, INC. TRAZO CON CAL, VERIFICACION DE NIVELES Y REZAGUE DE FONDO A TRASPALEO</t>
  </si>
  <si>
    <t>RELLENO CON MATERIAL PRODUCTO DE LAS EXCAVACIONES EN CEPAS DE CIMENTACION, COMPACTADO CON BAILARINA A HUMEDAD OPTIMA, INC. MATERIALES, MANO DE OBRA, EQUIPO Y HERRAMIENTA.</t>
  </si>
  <si>
    <t>RELLENO CON MATERIAL GRUESO EN ÁREA DE EDIFICIO, INC. MATERIALES, MANO DE OBRA, EQUIPO Y HERRAMIENTA.</t>
  </si>
  <si>
    <t>RELLENO CON MATERIAL FINO DE BANCO, TENDIDO EN CAPAS DE 20 CMS, REGADO, COMPACTADO, INC. ACARREOS, FLETES, TRASPALEOS, AGUA, TRANSPORTE, MANO DE OBRA , HERRAMIENTA Y MAQUINARIA Y TODO LO NECESARIO PARA SU CORRECTA EJECUCION</t>
  </si>
  <si>
    <t>DESALOJO DE MATERIAL SOBRANTE FUERA DE OBRA, INCLUYE: CARGA, DESCARGA Y TRASLADO DE MATERIAL A BANCO.</t>
  </si>
  <si>
    <t>viaje</t>
  </si>
  <si>
    <t>CIMENTACION</t>
  </si>
  <si>
    <t>CIMIENTO Y DESPLANTE DE MAMPOSTERIA DE PIEDRA DE LA REGION ASENTADA CON MORTERO CG:C:P, EN PROPORCION 1:2:6, ENTRAÑADA A 1 VISTA, DE 0.00 A 1.50 MTS DE ALTURA, INC. TRAZO, SELECCIÓN, ACARREO, MATERIALES, MANO DE OBRA, HERRAMIENTA Y EQUIPO.</t>
  </si>
  <si>
    <t>PLANTILLA DE CONCRETO SIMPLE F'C=100 KG/CM2 DE 5 CMS DE ESPESOR EN FONDO DE EXCAVACIÓN, INC. NIVELACION, MATERIAL, HERRAMIENTA Y MANO DE OBRA.</t>
  </si>
  <si>
    <t>ZAPATA AISLADA DE CONCRETO F'C=200 KG/CM2, DE 80x80 CMS DE SECCION Y 25 CMS DE PERALTE, REFORZADA CON VARILLAS DE 1/2" @15 CMS EN AMBOS SENTIDOS Y AMBOS LECHOS, INC. CIMBRA, COLADO, CURADO, VIBRADO, MATERIALES, MANO DE OBRA, HERRAMIENTA Y EQUIPO</t>
  </si>
  <si>
    <t>DADO DE CIMENTACION (D-K1) DE 30x30 CMS DE SECCION (PARA CASTILLO DE 15x15 CMS), CON CONCRETO F'C=150 KG/CM2 ELABORADO EN OBRA, REFORZADO CON ARMEX 15x15-4. INCL. CIMBRA COMUN, COLADO, DESCIMBRADO Y CURADO, MATERIALES, MANO DE OBRA HERRAMIENTA Y EQUIPO.</t>
  </si>
  <si>
    <t>m</t>
  </si>
  <si>
    <t>DC3 DADO DE CIMENTACION DE 45x30 CMS DE SECCION (PARA COLUMNA C3), CON CONCRETO F'C=200 KG/CM2 ELABORADO EN OBRA, REFORZADO CON 4 VAR No. 5 (5/8") Y ESTRIBOS CON VAR. No.3 (3/8") @15 CMS, INC. CIMBRA COMUN, COLADO, DESCIMBRADO Y CURADO, MATERIALES, MANO DE OBRA, HERRAMIENTA Y EQUIPO</t>
  </si>
  <si>
    <t>DADO DE CIMENTACION DE 30X30 CMS DE SECCION (PARA COLUMNA DE 20x15 CMS), CON CONCRETO F'C=200 KG/CM2 ELABORADO EN OBRA, REFORZADO CON 6 VAR DE 1/2" Y ESTRIBOS DE 1/4" @10 CMS, INC. CIMBRA COMUN, COLADO, DESCIMBRADO Y CURADO, MATERIALES, MANO DE OBRA, HERRAMIENTA Y EQUIPO</t>
  </si>
  <si>
    <t>CADENA DE DESPLANTE DE 15x15 CMS DE SECCION, CON CONCRETO HECHO EN OBRA F'C=150 KG/CM2, REFORZADA CON ARMEX 15x15-4. INCL. ARMADO, CIMBRA COMUN, COLADO Y DESCIMBRADO.</t>
  </si>
  <si>
    <t>FUMIGACION DE TERRENO EN ETAPA PREVIA A FIRMES CON ANTI-TERMITA EN ZANJAS DE CIMENTACION Y ZONA DE FIRMES.</t>
  </si>
  <si>
    <t>IMPERMEABILIZACION DE CADENAS DE CIMENTACION EN SUS TRES CARAS, CON IMPERMEABILIZANTE IGOL DENSO O SIMILAR EN CALIDAD Y PRECIO, INC. MATERIALES Y MANO DE OBRA</t>
  </si>
  <si>
    <t>SUMINISTRO Y COLOCACION DE BARRERA DE VAPOR. INCLUYE COLOCACION DE MATERIAL, TRASLAPES AJUSTES, MANO DE OBRA Y HERRAMIENTAS</t>
  </si>
  <si>
    <t>MUROS, CASTILLOS Y CADENAS</t>
  </si>
  <si>
    <t>PLANTA BAJA</t>
  </si>
  <si>
    <t>MURO DE BLOCK HUECO DE CONCRETO DE 15x20x40 CMS, ACABADO COMUN A CUALQUIER NIVEL, ASENTADO A PLOMO Y NIVEL CON MORTERO CG:C:P (1:2:7), MEZCLA RECORTADA AMBAS CARAS, INC. FLETES A OBRA, ACARREO HASTA EL LUGAR DE SU UTILIZACION, ELEVACIÓN A CUALQUIER NIVEL, CORTES, AJUSTES, LIMPIEZA Y RETIRO DE SOBRANTES FUERA DE LA OBRA, ANDAMIOS, MATERIAL, MANO DE OBRA, HERRAMIENTA Y EQUIPO</t>
  </si>
  <si>
    <t>MURO DE BLOCK HUECO DE CONCRETO DE 10x20x40 CMS, ACABADO COMUN A CUALQUIER NIVEL, ASENTADO A PLOMO Y NIVEL CON MORTERO CG:C:P (1:2:7), MEZCLA RECORTADA AMBAS CARAS, INC. FLETES A OBRA, ACARREO HASTA EL LUGAR DE SU UTILIZACION, ELEVACIÓN A CUALQUIER NIVEL, CORTES, AJUSTES, LIMPIEZA Y RETIRO DE SOBRANTES FUERA DE LA OBRA, ANDAMIOS, MATERIAL, MANO DE OBRA, HERRAMIENTA Y EQUIPO</t>
  </si>
  <si>
    <t>CASTILLO DE CONCRETO DE 15x15 CMS DE SECCION, CON CONCRETO F'C=150 KG/CM2 HECHO EN OBRA, REFORZADO CON ARMEX 15x15-4, INC. CIMBRA COMUN, HABILITADO, CIMBRADO, COLADO, DESCIMBRADO, ANDAMIAJE HASTA UNA ALTURA DE 6.00 MTS.</t>
  </si>
  <si>
    <t>CASTILLO AHOGADO EN MURO DE BLOCK DE 15 CMS DE ANCHO DE 3 CELDAS, COLADO CON CONCRETO F'C=150KG/CM2 Y REFORZADO CON UNA VAR. No. 3, INC. ARMADO, COLADO, MATERIAL, MANO DE OBRA Y HERRAMIENTAS</t>
  </si>
  <si>
    <t>CADENA DE NIVELACION DE 15x15 CMS DE SECCION CON CONCRETO F'C=150 KG/CM2 HECHO EN OBRA, REFORZADO CON ARMEX 15x15-4. INC: ANDAMIAJE, MATERIALES, MANO DE OBRA, HERRAMIENTA Y EQUIPO.</t>
  </si>
  <si>
    <t>PLANTA ALTA</t>
  </si>
  <si>
    <t>ANCLAJE DE CASTILLO DE ARMEX EN LOSA, CONSIDERANDO EL DESARROLLO DEL REFUERZO A BASE DE ARMEX 15x15-4, A CUALQUIER NIVEL, INC. MATERIALES, HABILITADOS, TRASLAPES Y ANCLAJES, MANO DE OBRA Y HERRAMIENTA</t>
  </si>
  <si>
    <t>ESTRUCTURA</t>
  </si>
  <si>
    <t>CERRAMIENTO DE 15X30 CMS DE SECCION DE CONCRETO F'C=250 KG/CM2, REFROZADO EN LECHO SUPERIOR CON 2 VAR No. 3 (3/8") Y EN LECHO INFERIOR CON 2 VAR No. 3 (3/8") Y ESTRIBOS 1/4" @15CM. INCLUYE CIMBRA, DESCIMBRA, MANO DE OBRA, MATERIALES, HERRAMIENTAS Y EQUIPO.</t>
  </si>
  <si>
    <t>129.600000-61.25</t>
  </si>
  <si>
    <t>COLUMNA DE CONCRETO (CC-01) F'C=200 KG/CM2, DE 15x20 CMS DE SECCION, REFORZADO CON 6 VAR. 1/2" Y E No.2 @ 15 CMS, CIMBRA COMUN   INCL.ARMADO, CIMBRADO, COLADO, DESCIMBRADO,   HASTA UNA ALTURA DE 3.00 MTS.</t>
  </si>
  <si>
    <t>COLUMNA DE A BASE DE PTR HSS DE 4X4" DE 3/8" RELLENO DE CONCRETO FïC=200 KG/CM2 Y REFUERZO DE 4 VAR DE 3/8". INCL. FLETES, MANIOBRAS, CORTES, COLADO, VIBRADO, COLADO, MATERIAL, MANO DE OBRA Y   HERRAMIENTA.</t>
  </si>
  <si>
    <t>SUM. E INST. DE IPR DE 10"x4" DE 22.4 KG/M. INCLUYE FLETES, MANIOBRAS, CORTES, PINTURA PRIMARIO, MANO DE OBRA, MATERIALES Y HERRAMIENTAS.</t>
  </si>
  <si>
    <t>T1 TRABE DE CONCRETO DE 15x30 CMS DE SECCION, CON CONCRETO PREMEZCLADO F'C=250 KG/CM2, REFORZADO CON 3 VAR. No. 6 (3/4") EN LECHO SUPERIOR, 2 VAR. No. 4 (1/2") EN LECHO INFERIOR Y ESTRIBOS CON VAR. No. 3 (3/8") @ 23 CMS, INC. CIMBRADO, APUNTALAMIENTO, COLADO, DESCIMBRADO, ANDAMIAJE, MATERIALES, MANO DE OBRA, HERRAMIENTA Y EQUIPO</t>
  </si>
  <si>
    <t>SUMINISTRO Y COLOCACION DE PLACA DE ACERO DE 25X25X1/2" CON ANCLAJES DE VARILLA CORRUGADA DE 3/8" DE 25 CM DE LARGO Y 5 CM DE DOBLEZ. INCLUYE FLETES, CORTES, MANIOBRAS, MATERIAL, MANO DE OBRA, HERRAMIENTA, EQUIPO Y TODO LO NECESARIO PARA SU CORRECTA EJECUCION.</t>
  </si>
  <si>
    <t>CERRAMIENTO DE CONCRETO DE 15 X 20 DE SECCIÓN  ARMEX 15-15-4 F'C=200 KG/CM2. A UNA ALTURA NO MAYOR A 3 M.</t>
  </si>
  <si>
    <t>LOSAS</t>
  </si>
  <si>
    <t>LOSA DE ENTREPISO - PLANTA BAJA</t>
  </si>
  <si>
    <t>LOSA DE VIGUETA 12-5 Y BOVEDILLA DE CONCRETO DE 20x25x56 CMS, REFORZADA CON MALLA ELECTROSOLADADA 6X6/10-10 Y CAPA DE COMPRESION DE 5 CMS DE ESPESOR CON CONCRETO PREMEZCLADO F'C=200 KG/CM2 BOMBEADO, INCL. APUNTALAMIENTO, SUBIDA Y ACOMODO DEL SISTEMA, CIMBRA COMUN LATERAL, ARMADO, COLADO, REVOLVEDORA, DESCIMBRADO, CURADO, ANDAMIAJE HASTA 6.00 MTS DE ALTURA, MATERIAL, MANO DE OBRA, HERRAMIENTA Y EQUIPO</t>
  </si>
  <si>
    <t>LOSA Y ACABADOS  DE AZOTEA</t>
  </si>
  <si>
    <t>LOSA DE VIGUETA 12-5 Y BOVEDILLA DE CONCRETO DE 15x25x56 CMS A CUALQUIER NIVEL, REFORZADA CON MALLA ELECTROSOLDADA 6x6/10-10 Y CAPA DE COMPRESION DE 5 CMS DE ESPESOR CON CONCRETO PREMEZCLADO F'C=200 KG/CM2 BOMBEADO, INC. APUNTALAMIENTO, SUBIDA Y ACOMODO DEL SISTEMA, CIMBRA COMUN LATERAL, ARMADO, COLADO, REVOLVEDORA, DESCIMBRADO, CURADO, ANDAMIAJE, MATERIAL, MANO DE OBRA, HERRAMIENTA Y EQUIPO</t>
  </si>
  <si>
    <t>CADENA DE 15x5 CMS DE SECCION CON CONCRETO F'C=150 KG/CM2 HECHO EN OBRA, REFORZADO CON ESCALERILLA 15-2, PARA RECIBIR CANCELERIA, CON PENDIENTE HACIA EL EXTERIOR Y PESTAÑA DE 1"x1". INCLUYE MATERIALES, MANO DE OBRA, HERRAMIENTA Y EQUIPO.</t>
  </si>
  <si>
    <t>ACABADO SUPERIOR DE AZOTEA, DE 5 CMS ESPESOR PROMEDIO FINAL, A BASE LECHADA DE DERRETIDO CON MORTERO (CG:PC) EN PROPORCION 1:4, CALCRETO, CON MORTERO DE (CG:C:P:G) EN PROPORCION 1:18:27:36, ACABADO MASILLA CON MORTERO CG:C:P, EN PROPORCION 1:27:9, A CUALQUIER NIVEL, INCL. ANDAMIAJE, MATERIAL, MANO DE OBRA, HERRAMIENTA Y EQUIPO.</t>
  </si>
  <si>
    <t>PRETIL EN AZOTEA DE 50 CMS DE ALTURA, FORJADO A BASE DE BLOCK DE 15x20x40 CMS A CUALQUIER NIVEL, ASENTADO CON MORTERO (CG:C:P) 1:2:7, ACABADO A 3 CAPAS RICH, EMPARCHE Y ESTUCO EN CARAS INTERIOR Y SUPERIOR, INC. CADENA DE ENRASE DE 15x5 CMS REFORZADO CON ESCALERILLA 15-2 Y PENDIENTE HACIA ADENTRO, PERFILACIONES DE ARISTAS EN FILO INTERIOR, CORTES, AJUSTES, LIMPIEZA, MATERIAL, MANO DE OBRA, HERRAMIENTA Y EQUIPO</t>
  </si>
  <si>
    <t>CHAFLAN EN AZOTEA, DE 10x10 CMS DE SECCION, A CUALQUIER NIVEL, HECHO CON MORTERO (CG:C:P) EN PROPORCION 1:2:7, ACABADO CON MORTERO (CG:C:P), EN PROPORCION 1:27:9, INC. MATERIAL, MANO DE OBRA, HERRAMIENTA Y EQUIPO</t>
  </si>
  <si>
    <t>SUM. Y APLIC. DE IMPERMEABILIZANTE THERMOTEK DE 3 AÑOS O SIMILAR EN CALIDAD Y PRECIO, EN AZOTEAS, INC. MANO DE OBRA, MATERIALES Y HERRAMIENTA</t>
  </si>
  <si>
    <t>SUMINISTRO Y COLOCACION DE BAJANTE PLUVIALDE TUBO PVC SANITARIO DE 4" DE DIAM. PARA  ELIMINAR AGUAS PLUVIALES, INCL. PICADOS,  CODOSDE SALIDA Y ENTRADA, COPLES Y RESANES   CONMORTERO Y MASILLA.</t>
  </si>
  <si>
    <t>ALBAÑILERIA</t>
  </si>
  <si>
    <t>FIRME DE CONCRETO DE 6 CMS DE ESPESOR PARA RECIBIR RECUBRIMIENTO (CERAMICA, PORCELANATO, MARMOL, GRANITO, ETC), A BASE DE CONCRETO F'C=150 KG/CM2 HECHO EN OBRA, COLADO CONTINUO, ACABADO COMÚN, INC. CIMBRA COMUN, MAESTRAS, MANO DE OBRA, HERRAMIENTA MENOR Y EQUIPO</t>
  </si>
  <si>
    <t>MESETA DE CONCRETO DE 60 CMS DE ANCHO X 7 CMS DE ESPESOR ARMADA CON VARILLA DE 3/8" @ 15 CMS EN AMBOS SENTIDOS, ACABADO SUPERIOR Y EN PERALTE RUGOSO PARA RECIBIR LOSETA, GRANITO, MARMOL O PORCELANATO, Y ACABADO MASILLA EN PARTE INFERIOR, ELABORADO CON CONCRETO F'C=150 KG/CM2; INCL. CIMBRA COMUN, EMPOTRE EN MUROS, TRASLAPES, DESPERDICIOS Y DESCIMBRADO.</t>
  </si>
  <si>
    <t>REALCE DE CONCRETO DE 60 CMS DE ANCHO Y 8 CMS DE PERALTE, ELABORADO CON CONCRETO F'C=150 KG/CM2, COLADO CONTINUO, ACABADO RUSTICO PARA RECIBIR RECUBRIMIENTO DE LOSETA CERAMICA, INC. MAESTRAS, CIMBRADO, DESCIMBRADO, MATERIALES Y MANO DE OBRA.</t>
  </si>
  <si>
    <t>SUMINISTRO Y COLOCACION DE GOTERO CON CANAL "U" EN VANOS PROPENSOS A ESCURRIR AGUA, INCLUYE MATERIAL, MANO DE OBRA Y TODO LO NECESARIO PARA SU CORRECTA EJECUCION.</t>
  </si>
  <si>
    <t>SUMINISTRO Y COLOCACION DE BATEA DE GRANITO</t>
  </si>
  <si>
    <t>1*5</t>
  </si>
  <si>
    <t>FABRICACION DE BASES PARA BATEA COLADAS CON CONCRETO F'C=100KG/CM2 HECO EN OBRA, REFORZADO CON VARILLAS DE 1/2" EMPOTRADAS AL MURO Y ESTRIBOS DE ALAMBRÓN DE DIVERSAS MEDIDAS SEGÚN LO REQUERIDO. INCL. ARMADO DE MOLDE DE CIMBRAPLAY, RANURADO E MURO PARA EMPOTRE DE VARILLAS, COLADO DE BASE, DESCIMBRADO, RESANE DE MURO, ACABADO MASILLA DIRECTA, UNA CAPA DE SELLADOR Y DOS CAPAS DE PINTURA BLANCA COPE.</t>
  </si>
  <si>
    <t>FORJADO DE BASE PARA CALENTADOR DE 50x50 CMS Y 10 CMS DE ESPESOR, A BASE DE CONCRETO F'C= 150 KG/CM2 REFORZADO CON VARILLA No. 3 @ 20 CMS EN AMBOS SENTIDOS, INC. EMPOTRE EN MURO, ACABADO PULIDO INTEGRAL, MATERIAL Y MANO DE OBRA</t>
  </si>
  <si>
    <t>ENCOFRADO DE TUBERIAS HIDRÁULICAS, DE RIEGO, SANITARIAS, ELECTRICAS O PLUVIALES, DE HASTA 20X20 CMS DE SECCION, CON CONCRETO F'C=100 KG/CM2,  INC. CIMBRADO, DESCIMBRADO, MATERIAL, MANO DE OBRA, HERRAMIENTA Y EQUIPO</t>
  </si>
  <si>
    <t>SUMINISTRO Y COLOCACION DE HAMAQUEROS. INCLUYE: MATERIAL, MANO DE OBRA, HERRAMIENTA, EQUIPO Y TODO LO NECESARIO PARA SUI CORRECTA EJECUCION.</t>
  </si>
  <si>
    <t>SUMINISTRO Y COLOCACION DE ESCALERA MARINA, ELABORADO CON ESCALONES DE VAR. NUM 5 DE 40 CMS DE LONGITUD A CADA 30 CMS, INCLUYE: ANCLAJE Y PINTURA, MATERIAL, MANO DE OBRA Y HERRAMIENTA.</t>
  </si>
  <si>
    <t>lt</t>
  </si>
  <si>
    <t>AZOTEA</t>
  </si>
  <si>
    <t>FORJADO DE BASE PARA TINACO VERTICAL EN AZOTEA, DE HASTA 1.50x1.50 CMS DE SECCIÓN Y 10 CMS DE ESPESOR, CON CONCRETO F'C=200 KG/CM2, REFORZADA CON VARILLA DEL No. 3 EN AMBOS SENTIDOS, INC. PERFILACION DE ARISTAS, ACABADOS PULIDO, MATERIAL, MANO DE OBRA, HERRAMIENTA Y TODO LO NECESARIO PARA SU CORRECTA EJECUCION.</t>
  </si>
  <si>
    <t>FORJADO DE PERGOLAS, ELABORADO DE CONCRETO ENCOFRANDO LA VIGUETA, INCLUYE: MATERIAL, MANO DE OBRA Y HERRAMIENTA.</t>
  </si>
  <si>
    <t>ESCALERA</t>
  </si>
  <si>
    <t>FORJADO DE ESCALONES DE 10 CMS DE ESPESOR A BASE DE CONCRETO F'C=200 KG/CM2, DE 18 CMS DE PERALTE Y 30 CMS DE HUELLA, ARMADO CON VARILLA DEL No. 3 (3/8") Y ALAMBRÓN, INC. CIMBRA, DESCIMBRA, HABILITADO, COLADO, MATERIALES, MANO DE OBRA Y TODO LO NECESARIO PARA SU CORRECTA EJECUCION</t>
  </si>
  <si>
    <t>LOSA DE CONCRETO ARMADO DE 10 CMS DE ESPESOR, CON CONCRETO PREMEZCLADO F'C=200 KG/CM2 BOMBEADO, REFORZADA CON VARILLA DEL No. 4 (1/2") @ 15 CMS EN AMBOS SENTIDOS, INC. APUNTALAMIENTO, HABILITADO DEL ACERO, CIMBRADO, COLADO, CURADO, DESCIMBRADO, ANDAMIAJE HASTA 6.00 MTS DE ALTURA, MATERIAL, MANO DE OBRA, HERRAMIENTA Y EQUIPO</t>
  </si>
  <si>
    <t xml:space="preserve">INSTALACION HIDRAULICA </t>
  </si>
  <si>
    <t>SALIDAS</t>
  </si>
  <si>
    <t>SALIDA HIDRAULICA PARA TARJA O FREGADERO (AGUA FRIA O AGUA CALIENTE) A BASE DE  TUBERIA DE C-PVC DE 13 A 25 MM, ZANJEADO Y RANURADO, RANURADO EN PISO CON DISCO DE CORTE, PASOS EN LOSAS Y MUROS, ACCESORIOS, CODOS, CONECTORES, 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</si>
  <si>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sal</t>
  </si>
  <si>
    <t>SALIDA HIDRAULICA PARA LAVABO (AGUA FRIA O AGUA CALIENTE), INCLUYE: TUBERIA DE C-PVC DE 13 A 25 MM, ZANJEADO Y RANURADO, RANURADO EN PISO CON DISCO DE CORTE, PASOS EN LOSAS Y MUROS, ACCESORIOS, CODOS, CONECTORES,TODOS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</si>
  <si>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SALIDA HIDRAULICA PARA INODORO (AGUA FRIA), INCLUYE: TUBERIA DE C-PVC DE 13 A 25 MM, ZANJEADO Y RANURADO, RANURADO EN PISO CON DISCO DE CORTE, PASOS EN LOSAS Y MUROS, ACCESORIOS, CODOS, CONECTORES,TODOS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</si>
  <si>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SALIDA HIDRAULICA PARA REGADERA (AGUA FRIA O CALIENTE) CONSIDERANDO LA PARTE PROPORCIONAL DEL RAMALEO INTERIOR. INCLUYE: TUBERIA DE C-PVC DE 13 A 25 MM, ZANJEADO Y RANURADO, RANURADO EN PISO CON DISCO DE CORTE, PASOS EN LOSAS Y MUROS, ACCESORIOS, CODOS, CONECTORES, 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</si>
  <si>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SALIDA HIDRAULICA PARA CALENTADOR A BASE DE TUBERIA  DE C-PVC DE ACUERDO A PROYECTO, INCLUYE TUBERIA DE C-PVC DE 19 A 32 MM, ZANJEADO Y RANURADO, ACCESORIOS, CODOS, CONECTORES, FLETES, DESCARGAS, RESGUARDOS, DESPERDICIOS, ACARREOS VERTICALES Y HORIZONTALES A CUALQUIER NIVEL, CONSUMIBLES, MANO DE OBRA ESPECIALIZADA, HERRAMIENTA MENOR, LIMPIEZA DEL AREA DE TRABAJO Y DESALOJO DE MERMAS Y SOBRANTES FUERA DE LA OBRA Y EN GENERAL TODO LO NECESARIO PARA LA CORRECTA EJECUCION DEL CONCEPTO</t>
  </si>
  <si>
    <t>SALIDA HIDRÁULICA PARA BATEA (AGUA FRÍA), INCL. TUBERÍA DE CPVC DE 13 A 25 MM, ZANJEADO Y RANURADO, RANURADO EN PISO CON DISCO DE CORTE, PASOS EN LOSAS Y MUROS, ACCESORIOS, CODOS, CONECTORES, 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</si>
  <si>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SALIDA HIDRÁULICA PARA LAVADORA (AGUA FRÍA O CALIENTE), INCL. TUBERÍA DE CPVC DE 13 A 25 MM, ZANJEADO Y RANURADO, RANURADO EN PISO CON DISCO DE CORTE, PASOS EN LOSAS Y MUROS, ACCESORIOS, CODOS, CONECTORES, 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</si>
  <si>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SUM. E INST. DE TINACO ROTOPLAS DE 750 LTS DE CAPACIDAD EN AZOTEA, CON FLOTADOR, VALVULA ROTOPLAS DE 13 mm, MULTICONECTOR Y JARRO DE AIRE INTEGRADO, INC. ELEVACION, ACCESORIOS, MATERIALES, MANO DE OBRA Y HERRAMIENTA.</t>
  </si>
  <si>
    <t>SUMINISTRO Y TENDIDO DE TUBERIA DE CPVC DE 19 A 32 MM COMO RED ALIMENTADORA PRINCIPAL (AGUA FRIA Y AGUA CALIENTE). INC.: ZANJEADO Y RANURADO, ACCESORIOS, CODOS, CONECTORES, TODOS LOS MATERIALES, FLETES, DESCARGAS, RESGUARDO, DESPERDICIOS, ACARREOS VERTICALES Y HORIZONTALES A CUALQUIER NIVEL, CONSUMIBLES, MANO DE OBRA ESPECIALIZADA, HERRAMIENTA MENOR, RELLENO DE ZANJA, LIMPIEZA DEL AREA DE TRABAJO Y DESALOJO DE MERMAS Y SOBRANTES FUERA DE LA OBRA Y EN GENERAL TODO LO NECESARIO PARA LA CORRECTA EJECUCION DEL CONCEPTO.</t>
  </si>
  <si>
    <t>SUMINISTRO E INSTALACIÓN DE VALVULA CHECK DE COLUMPIO DE 1 1/4", INC. MATERIALES, MANO DE OBRA, HERRAMIENTA Y EQUIPO</t>
  </si>
  <si>
    <t>VESTIDO DE BAÑOS Y COCINA</t>
  </si>
  <si>
    <t>COCINA</t>
  </si>
  <si>
    <t>SUMINISTRO Y COLOCACION DE MONOMANDO PARA FREGADERO CA42519. INCLUYE MANO DE OBRA, MATERIALES Y HERRAMIENTA</t>
  </si>
  <si>
    <t>SUMINISTRO Y COLOCACION DE FREGADERO DE SUBMONTAR BE 42.40 MARCA TEKA. INCL.   CONTRA CANASTA, CESPOL DE LATON CROMADO,   MANGUERA COFLEX, VALVULA DE   PASO, MANO DE   OBRAY PRUEBAS.</t>
  </si>
  <si>
    <t>SUMINISTRO E INSTALACION DE LLAVE DE JARDIN DE 1/2"  DICA. INCLUYE MANO DE OBRA, MATERIALES Y HERRAMIENTAS</t>
  </si>
  <si>
    <t>BAÑOS</t>
  </si>
  <si>
    <t>SUMINISTRO Y COLOCACION DE REGADERA EXPLORA HELVEX H-201 CROMO. INCLUYE MATERIALES Y MANO DE OBRA</t>
  </si>
  <si>
    <t>SUMINISTRO Y COLOCACION DE MONOMANDO PARA REGADERA O TINA CROMO. INCLUE MANODE OBRA, HERRAMIENTAS Y MATERIALES.</t>
  </si>
  <si>
    <t>SUMINISTRO E INSTALACION DE LLAVE INDIVIDUAL CON CHAPETON MCA. URREA MOD. 18LINOX, INCLUYE MATERIALES, MANO DE OBRA Y TODO LO NECESARIO PARA SU CORRECTA EJECUCION.</t>
  </si>
  <si>
    <t>SUMINISTRO Y COLOCACION DE INODORO ONE PIECE C/ASIENTO REGULAR, SELLO DE CERA, PIJAS, ALIMENTADOR COFLEX, TORNILLOS DE COBRE PARA FIJAR TANQUE A LA TAZA, LLAVE DE PASO Y MANO DE OBRA.</t>
  </si>
  <si>
    <t>SUMINISTRO Y COLOCACION DE LAVABO REDONDO CHICO. INCLUYE HERRAMIENTAS, MANO DE OBRA Y MATERIALES PARA SU COLOCACION.</t>
  </si>
  <si>
    <t>SUMINISTRO Y COLOCACION DE MEZCLADORA MONOMANDO PARA LAVABO MCA. MOEN LINEA CHARMANT. INCLUYE MANO DE OBRA, HERRAMIENTAS Y MATERIALES</t>
  </si>
  <si>
    <t>SUMINISTRO E INSTALACION DE COLADERA PARA BAÑO, INLCUYE MATERIALES, MANO DE OBRA Y TODO LO NECESARIO PARA SU CORRECTA EJECUCION.</t>
  </si>
  <si>
    <t>SUMINISTRO E INSTALACION DE COLADERA RECTA SELLO HIDRAULICO DE CAMPANA PARA EXTERIORES, CON SALIDA DE 4", INCL: MATERIAL, MANO DE OBRA Y HERRAMIENTA.</t>
  </si>
  <si>
    <t>SUMINISTRO Y COLOCACION DE TOALLERO DE BARRA JAKO, INCLUYE MANO DE OBRA Y TODO LO NECESARIO PARA SU CORRECTA EJECUCION</t>
  </si>
  <si>
    <t>SUMINISTRO Y COLOCACION DE GANCHO SENCILLO JAKO, INCLUYE MANO DE OBRA Y TODO LO NECESARIO PARA SU CORRECTA EJECUCION</t>
  </si>
  <si>
    <t>SUMINISTRO Y COLOCACION DE PORTAPAPEL JAKO, INCLUYE MANO DE OBRA Y TODO LO NECESARIO PARA SU CORRECTA EJECUCION</t>
  </si>
  <si>
    <t>INSTALACION SANITARIA</t>
  </si>
  <si>
    <t>INSTALACIONES</t>
  </si>
  <si>
    <t>FORJADO DE REGISTRO SANITARIO DE 60X60X60 CMS MEDIDAS INTERIORES, A BASE DE BLOCK DE 15X20X40 CMS, ACABADO INTERIOR PULIDO CON MORTERO CG:PP 1:4, TAPA DE 5 CMS DE ESPESOR CON CONCRETO F'C=150 KG/CM2, CON MARCO Y CONTRAMARCO DE ANGULAR, FONDO DE FIRME DE CONCRETO F'C=100 KG/CM2 DE 5 CMS DE ESPESOR, INC. MATERIALES, MANO DE OBRA, HERRAMIENTA Y EQUIPO</t>
  </si>
  <si>
    <t>SALIDA SANITARIA PARA INODORO (AGUA NEGRA), CON TUBERIA Y ACCESORIOS DE PVC NORMA DE 4". INC: MATERIAL, RAMALEO, MANO DE OBRA, HARRAMIENTA MENOR Y TODO LO NECESARIO EN LA EJECUCION DEL CONCEPTO.</t>
  </si>
  <si>
    <t>SALIDA SANITARIA PARA LAVABO (AGUA GRIS O JABONOSA), CON TUBERIA Y ACCESORIOS DE PVC SANITARIO NORMA DE 2" A 4". INC:   MATERIAL, RAMALEO, MANO DE OBRA, HARRAMIENTA MENOR Y TODO LO NECESARIO EN LA EJECUCION DEL CONCEPTO.</t>
  </si>
  <si>
    <t>SALIDA SANITARIA PARA FREGADERO O TARJA, CON TUBERIA Y ACCESORIOS DE PVC SANITARIO NORMA DE 2" Y 4". INC:   MATERIAL, RAMALEO, MANO DE OBRA, HARRAMIENTA MENOR Y TODO LO NECESARIO EN LA EJECUCION DEL CONCEPTO.</t>
  </si>
  <si>
    <t>RAMALEO SANITARIO PARA LAVADORA, POR PISO Y MURO, EN TUBERIA Y ACCESORIOS PVC SANITARIO NORMA DE 50MM, CON UN DESARROLLO MAXIMO HORIZONTAL DE 1,00m Y EN MURO DE 0,60m. INCLUYE: MANO DE OBRA, MATERIALES, CONSUMIBLES Y EXCAVACION MENOR</t>
  </si>
  <si>
    <t>SUMINISTRO E INSTALACION DE COLADERA P/PISO 24-HL, INLCUYE MATERIALES, MANO DE OBRA Y TODO LO NECESARIO PARA SU CORRECTA EJECUCION.</t>
  </si>
  <si>
    <t>SALIDA SANITARIA PARA COLADERA, CON TUBERIA Y ACCESORIOS DE PVC SANITARIO NORMA DE 2" Y 4". INC:   MATERIAL, RAMALEO, MANO DE OBRA, HARRAMIENTA MENOR Y TODO LO NECESARIO EN LA EJECUCION DEL CONCEPTO.</t>
  </si>
  <si>
    <t>SUMINISTRO E INSTALACION DE TUBERIA SANITARIA DE 4" INCLUYE CODOS A 90° Y/O 45°, COPLES, YEE, TEES, COPLES, PEGAMENTO, LIMPIEZA</t>
  </si>
  <si>
    <t>SUMINISTRO, TENDIDO Y COLOCACION DE TUBO PVC SANITARIO DE 75MM (3") DE DIAMETRO PARA MANGAS DE EQUIPOS DE AIRE ACONDICIONADO</t>
  </si>
  <si>
    <t>SALIDA PARA DESCARGA DE CONDENSADOS DE EQUIPOS DE AIRE ACONDICIONADO, CONSIDERANDO HASTA 10.00 ML PROMEDIO DE TUBO DE PVC HIDRAULICO DE 3/4", POR MURO, PISO O AZOTEA, INC. MATERIALES, MANO DE OBRA, HERRAMIENTA Y EQUIPO</t>
  </si>
  <si>
    <t>PERFORACION DE POZO PLUVIAL DE 5" DE DIAM Y DE 5 A 12 MTS DE PROFUDIDAD, PARA DESCARGA DE AGUAS PLUVIALES</t>
  </si>
  <si>
    <t>ELABORACION DE DRENAJE PARA FUENTE CON TUBERIA PVC SANITARIO DE 2", INCLUYE: VALVULA, NIVELACION, CONEXIONES, HERRAMIENTAS, MATERIAL, MANO DE OBRA, PASOS Y RANURAS NECESARIAS, NO INCLUYE RESANES</t>
  </si>
  <si>
    <t>FOSA SEPTICA</t>
  </si>
  <si>
    <t>PLANTILLA DE CONCRETO SIMPLE F'C=100KG/CM2 DE 5 CMS DE ESPESOR EN FONDO DE EXCAVACIÓN, INC. NIVELACION, MATERIAL, HERRAMIENTA Y MANO DE OBRA.</t>
  </si>
  <si>
    <t>FILTRO PARA LA CAMARA, ELABORADO DE UNA LOSA DE CONCRETO DE 8 CMS, COLOCACION DE PASOS CON TUBERIA DE PVC DE 1", SUMINISTRO DE PIEDRA, INCLUYE: MATERIAL, MANO DE OBRA Y HERRAMIENTA.</t>
  </si>
  <si>
    <t>ACABADOS A TRES CAPAS EN MUROS A BASE DE RICH, EMPARCHE Y ESTUCO, A PLOMO Y REGLA; RICH CON MORTERO (CG:P) EN PROP. 1:2.5; EMPARCHE CON MORTERO (CG:C:P) EN PROP. 1:4:12; Y ACABADO FINAL ESTUCO CON MORTERO (CG:C:PC) EN PROP. 1:18:9, DE 3.00 CMS DE ESPESOR PROMEDIO, INC. ANDAMIAJE, FLETES, ACARREOS, HUMEDECIMIENTO DE LA SUPERFICIE, MATERIALES, MANO DE OBRA, HERRAMIENTA Y EQUIPO. DE 0.00 A 3.00 MTS DE ALTURA</t>
  </si>
  <si>
    <t>POZO DE ABSORCION DE 8 MTS DE PROFUNDIDAD Y 90 CMS DE DIAMETRO, CON MAQUINARIA, INC. MATERIALES, MANO DE OBRA, MAQUINARIA Y HERRAMIENTA</t>
  </si>
  <si>
    <t>FORJADO DE BROCAL DE POZO DE AGUAS SANITARIAS DE 90 CM DE DIAMETRO CON PIEDRA DE LA REGION ASENTADA CON MORTERO, INCLUYE MANO DE OBRA, MATERIALES Y TODO LO NECESARIO PARA SU CORRECTA EJECUCION</t>
  </si>
  <si>
    <t>TAPA DE POZO DE ABSORCION DE 1.00x1.00 MTS Y 12 CMS DE ESPESOR, FORJADO CON CONCRETO F'C=150 KG/CM2, REFORZADO CON VARS. No. 3 @ 20 CMS EN AMBOS SENTIDOS, INC. MATERIALES, MANO DE OBRA, HERRAMIENTA Y EQUIPO</t>
  </si>
  <si>
    <t>INSTALACION ELECTRICA E ILUMINACION</t>
  </si>
  <si>
    <t>PLANTA BAJA-SALIDAS E INTERRUPTORES</t>
  </si>
  <si>
    <t>SALIDA ELECTRICA PARA LUMINARIA DE CENTRO EN PLAFON, A BASE DE POLIDUCTO FLEXIBLE, CABLE THW CAL. 12, CHALUPA DE PVC, REGISTROS DE 4"X4", ACCESORIOS, CONSIDERANDO PARTE PROPORCIONAL DE SALIDA PARA APAGADOR, INC. MATERIAL, MANO DE OBRA, HERRAMIENTAS, PRUEBAS Y TODO LO NECESARIO PARA SU CORRECTA EJECUCIÓN</t>
  </si>
  <si>
    <t>SALIDA ELECTRICA PARA CONTACTO POLARIZADO EN MURO, A BASE DE POLIDUCTO FLEXIBLE CABELADO CON CABLE THW CAL. 12, ACCESORIOS, REGISTROS, INC. MATERIAL, MANO DE OBRA, HERRAMIENTAS, PRUEBAS Y TODO LO NECESARIO PARA SU CORRECTA EJECUCION.</t>
  </si>
  <si>
    <t>SALIDA ELECTRICA PARA INTERCONEXION DE CIRCUITOS A CENTRO DE CARGA EN MUROS Y/O PLAFON, A BASE DE POLIDUCTO FLEXIBLE, CABLE THW CAL. 10 Y 12, ACCESORIOS, REGISTROS, HASTA UNA ALTURA DE LOSA DE 3.00 MTS, A CUALQJUIER NIVEL, INC. MATERIAL, CABLEADO, MANO DE OBRA, HERRAMIENTA, PRUEBAS Y TODO LO NECESARIO PARA SU CORRECTA EJECUCIÓN</t>
  </si>
  <si>
    <t>SUM. Y COLOC. DE CENTRO DE CARGA SQUARE-D CAT. QO120L125G, INC. 2 PASTILLAS DE 1x15 AMP; 4 PASTILLAS DE 1x20 AMP; 3 PASTILLAS DE 2x20 AMP, CARGA, FIJACIÓN A MURO, MANO DE OBRA, HERRAMIENTA Y TODO LO NECESARIO PARA SU CORRECTA EJECUCIÓN</t>
  </si>
  <si>
    <t>SUMINISTRO E INSTALACION DE SALIDA DE   CONTACTO BIFASICA PARA AIRE ACONDICIONADO   TIPO MINISPLIT CON POLIDUCTO NARANJA OCULTO   DE 19MM Y TUBO CONDUIT GALVANIZADO EXTERIOR   DE19 MM, MUFA 19 MM, CABLE No. 10,   CONEXIONES,PRUEBAS Y TODO LO NECESARIO PARA   BUEN FUNCIONAMIENTO.</t>
  </si>
  <si>
    <t>SUM. Y COLOC. DE CONTACTO DUPLEX POLARIZADO, INC. PLACA CONTACTO, MANO DE OBRA, MATERIALES Y HERRAMIENTAS</t>
  </si>
  <si>
    <t>ALIMENTACION ELECTRICA PARA CIRCUIRO DE ALUMBRADO Y CONTACTOS EN TUBERIA POLIFLEX Y ACCESORIOS, CON 2 HILOS DEL#12,FISICA #12, POR MURO O LOSA.</t>
  </si>
  <si>
    <t>PREPARACION DE ALIMENTACION ELECTRICA PARA EQUIPO DE AIRE ACONDICIONADO, EN TUBERIA DE POLIFLEX, POR MURO O LOSA.</t>
  </si>
  <si>
    <t>PREPARACION ALIMENTACION ELECTRICA PARA BOMBAS, EN TUBERIA DE POLIFLEX, CON 2 HILOS DEL#10,FISICA #12 POR MURO O LOSA.</t>
  </si>
  <si>
    <t>PLANTA BAJA-ALUMBRADO Y APAGADORES</t>
  </si>
  <si>
    <t>SUM. Y COLOC. DE APAGADOR SENCILLO, EN COLOR BLANCO, INC. PLACA, CHASIS, MATERIALES, MANO DE OBRA, HERRAMIENTA Y EQUIPO</t>
  </si>
  <si>
    <t>SUMINISTRO E INSTALACIÓN DE APAGADOR DE ESCALERA, EN COLOR BLANCO INCLUYE: MATERIALES, MANO DE OBRA, HERRAMIENTA Y TODO LO NECESARIO PARA SU CORRECTA EJECUCIÓN.</t>
  </si>
  <si>
    <t>SUMINISTRO E INSTALACION DE TIMBRE MARCA ESTEVEZ MODELO EA6182. INCLUYE MANO DE ONRA, MATERIALES Y HERRAMIENTAS.</t>
  </si>
  <si>
    <t>SUM. E INST. DE LUMINARIO DE EMPOTRAR EN TECHO FABRICADO EN TERMOPLASTICO CON REFLECTOR ESPECULAR Y DIFUSOR DE POLICARBONATO OPALINO, MCA COSTRULITA</t>
  </si>
  <si>
    <t>SUM. E INST. DE LUMINARIO DE EMPOTRAR EN MURO DE LED DE ALTO BRILLO BLANCO CÁLIDO, INTEGRADO, FABRICADO EN ALUMINIO MAQUINADO, MCA. MAGG MODELO L7001-110, INC. MATERIAL, MANO DE OBRA, HERRAMIENTA Y EQUIPO</t>
  </si>
  <si>
    <t>SUM. E INST. DE ARBOTANTE DE SOBREPONER EN MURO PARA LAMPARA FCE 27K IP65 (INCLUIDA),  FABRICADO EN TERMOPLASTICO CON DIFUSOR DE TERMOPLASTICO OPALINO CON REFLECTOR DE ACERO DE ALTA REFLECTANCIA Y TORNILLERIA EN ACERO INOXIDABLE. MCA CONSTRULITA INC. MATERIAL, MANO DE OBRA, HERRAMIENTA Y EQUIPO</t>
  </si>
  <si>
    <t>SUM. E INST. DE LUMINARIO PARA SOBREPONER EN MURO, DE ALUMINIO, COLOR BLANCO, FUYU, MODELO TLLED-401, INCL: MATERIAL, MANO DE OBRA Y HERRAMIENTA.</t>
  </si>
  <si>
    <t>SUM. E INST. DE LUMINARIO TIPO ARBOTANTE PARA EXTERIOR DE SOBREPONER EN MURO, MODELO ECLIPSE, LED, BLANCO CALIDO IP63, MULTIVOLTAJE, FABRICADO EN ALUMINIO, INCL. MATERIAL, MANO DE OBRA Y HERRAMIENTA.</t>
  </si>
  <si>
    <t>SUM. E INST. DE LUMINARIO PARA SUSPENDER EN TECHO, USO INTERIOR, DE MADERA, MODELO CTL-8160/M, INCL: MATERIAL, MANO DE OBRA Y HERRAMIENTA.</t>
  </si>
  <si>
    <t>SUM. E INST. DE LUMINARIO PARA SOBREPONER EN MURO, LUZ DIRECTA, ACABADO COLOR BLANCO, MODELO OASIS120M, MARCA LEMSA, INCL: MATERIAL, MANO DE OBRA Y HERRAMIENTA.</t>
  </si>
  <si>
    <t>PLANTA ALTA-SALIDAS E INTERRUPTORES</t>
  </si>
  <si>
    <t>SALIDA ELECTRICA PARA VENTILADOR EN PLAFON, A BASE DE POLIDUCTO FLEXIBLE, CABLE THW CAL. 10 Y 12, CHALUPA DE PVC, REGISTROS DE 4"X4", ACCESORIOS, INC. MATERIAL, CABLEADO, MANO DE OBRA, HERRAMIENTAS, PRUEBAS Y TODO LO NECESARIO PARA SU CORRECTA EJECUCIÓN</t>
  </si>
  <si>
    <t>SALIDA ELECTRICA PARA LUMINARIA DE CENTRO EN PLAFON, A BASE DE POLIDUCTO FLEXIBLE, CABLE THW CAL. 12, CHALUPA DE PVC, REGISTROS DE 4"X4", ACCESORIOS, CONSIDERANDO PARTE PROPORCIONAL DE SALIDA PARA APAGADOR</t>
  </si>
  <si>
    <t>SALIDA DE CONTACTO BIFASICA PARA EQUIPOS DE AIRE ACONDICIONADO A BASE DE POLIDUCTO FLEXIBLE OCULTO EN MURO Y/O PLAFON DE 19MM Y TUBO CONDUIT GALVANIZADO EXTERIOR DE 19 MM, CABLE THW No. 10 Y 12, CONEXIONES, PRUEBAS Y TODO LO NECESARIO PARA SU CORRECTA EJECUCION</t>
  </si>
  <si>
    <t>SUM. Y COLOC. DE CENTRO DE CARGA QO-2 PARA AIRE ACONDICIONADO TIPO MINISPLIT, INC. MATERIAL, MANO DE OBRA, HERRAMIENTA Y EQUIPO</t>
  </si>
  <si>
    <t>PLANTA ALTA-ALUMBRADO Y APAGADORES</t>
  </si>
  <si>
    <t>SUM. E INST. DE LUMINARIO DE EMPOTRAR EN MURO DE LED DE ALTO BRILLO BLANCO CÁLIDO, INTEGRADO, FABRICADO EN ALUMINIO MAQUINADO, MCA. VENTOR INC. MATERIAL, MANO DE OBRA, HERRAMIENTA Y EQUIPO</t>
  </si>
  <si>
    <t>INSTALACIONES VOZ Y DATOS</t>
  </si>
  <si>
    <t>SALIDA DE VOZ Y DATOS  EN MURO DE BLOCK, INCLUYE POLIDUCTO 3/4", CABLE DE DATOS, PLACA QUINCIÑO O SIMILAR, MANO DE OBRA Y TODO LO NECESARIO PARASU CORRECTA EJECUCION</t>
  </si>
  <si>
    <t>SALIDA DE TV EN MURO DE BLOCK, INCLUYE POLIDUCTO 3/4", CABLE DE DATOS, PLACA QUINCIÑO O SIMILAR, MANO DE OBRA Y TODO LO NECESARIO PARASU CORRECTA EJECUCION</t>
  </si>
  <si>
    <t>ACABADOS</t>
  </si>
  <si>
    <t>PLAFONES</t>
  </si>
  <si>
    <t>ACABADOS EN PLAFONES INTERIORES A BASE DE  YESO A PLOMO Y REGLA  HASTA 3 MTS DE ALTURA, INCLUYE MATERIALES, MANO DE OBRA Y TODO LO NECESARIO PARA SU CORRECTA EJECUCION</t>
  </si>
  <si>
    <t>SUM. Y APLIC. DE PINTURA VINILICA EN MUROS, PLAFONES, COLUMNAS Y TRABES, INCL. PREPARACION Y RASPADO DE LA SUPERFICIE, REBABEAR Y PLASTE NECESARIO, SELLADOR VINILICO 5x1, LIMPIEZA Y RETIRO DE SOBRANTES FUERA DE LA OBRA, ANDAMIAJE HASTA UNA ALTURA DE 6.00 MTS.</t>
  </si>
  <si>
    <t>PISOS</t>
  </si>
  <si>
    <t>SUM. Y COLOC. DE PORCELANATO EN FORMATO DE 60X60 CMS, MODELO POR DEFINIR, PEGADO A HUESO CON PEGAPORCELANICO, SELLADO DE JUNTAS CON BOQUILLA DE COLOR SIN ARENA. INCLUYE CORTES, AJUSTES EN VANOS, DESPERDICIOS, DETALLES, MANO DE OBRA, HERRAMIENTAS Y MATERIALES Y EN GENERAL TODO LO NECESARIO PAR ASU CORRECTA EJECUCION</t>
  </si>
  <si>
    <t>SUM. Y COLOC. DE ZOCLO DE PORCELANATO DE 7X60 CMS, MODELO POR DEFINIR, ASENTADO CON ADHESIVO PORCELANICO, SELLADO DE JUNTAS CON BOQUILLA SIN ARENA, INC. DESPERDICIOS, CORTES, DETALLES, AJUSTES EN VANOS, HERRAMIENTA Y MANO DE OBRA ESPECIALIZADA, LIMPIEZA DEL AREA DE TRABAJO Y EN GENERAL TODO LO NECESARIO PARA SU CORRECTA EJECUCION</t>
  </si>
  <si>
    <t>SUM. Y COLOC. DE PISO TIPO MADERA, MODELO POR DEFINIR, PEGADO A HUESO CON PEGAPORCELANICO, SELLADO DE JUNTAS CON BOQUILLA DE COLOR SIN ARENA. INCLUYE CORTES, AJUSTES EN VANOS, DESPERDICIOS, DETALLES, MANO DE OBRA, HERRAMIENTAS Y MATERIALES Y EN GENERAL TODO LO NECESARIO PAR ASU CORRECTA EJECUCION</t>
  </si>
  <si>
    <t>SUM. Y COLOC. DE PORCELANATO ANTIDERRAPANTE EN FORMATO DE 60X60 CMS, MODELO POR DEFINIR, PEGADO A HUESO CON PEGAPORCELANICO, SELLADO DE JUNTAS CON BOQUILLA DE COLOR SIN ARENA. INCLUYE CORTES, AJUSTES EN VANOS, DESPERDICIOS, DETALLES, MANO DE OBRA, HERRAMIENTAS.</t>
  </si>
  <si>
    <t>MUROS</t>
  </si>
  <si>
    <t>PERFILACIONES EN VANOS Y ARISTAS DE VENTANAS Y PUERTAS Y UNIÓN DE MUROS A BASE DE YESO, INCLUYE EMBOQUILLADO CON YESO, ACABADO FINO TERMINADO, INCLUYE MATERIALES Y MANO DE OBRA.</t>
  </si>
  <si>
    <t>PERFILACION DE ARISTAS VIVAS Y EN EMBOQUILLADOS EXTERIORES EN MUROS, COLUMNAS, TRABES, CLAROS DE PUERTAS Y DONDE NO HAY UNION DE MUROS Y HASTA 2.50 MTS DE ALTURA   INCL. MANO DE OBRA Y HERRAMIENTA.</t>
  </si>
  <si>
    <t>ACABADOS EN MUROS INTERIORES A BASE DE  YESO A PLOMO Y REGLA  HASTA 3 MTS DE ALTURA, INCLUYE MATERIALES, MANO DE OBRA Y TODO LO NECESARIO PARA SU CORRECTA EJECUCION</t>
  </si>
  <si>
    <t>ACABADOS A DOS CAPAS EN MUROS A BASE DE RICH Y EMPARCHE, A CUALQUIER NIVEL, A PLOMO Y REGLA; RICH CON MORTERO (CG:P) EN PROP. 1:2.5; EMPARCHE CON MORTERO (CG:C:P) EN PROP. 1:4:12, DE 2.50 CMS DE ESPESOR PROMEDIO, INC. ANDAMIAJE, FLETES, ACARREOS, HUMEDECIMIENTO DE LA SUPERFICIE, MATERIALES, MANO DE OBRA, HERRAMIENTA Y EQUIPO.</t>
  </si>
  <si>
    <t>SUMINISTRO Y COLOCACION DE CERAMICO EN MUROS MCA CESANTONI FIREZZA DE 29.5X58M</t>
  </si>
  <si>
    <t>FORJADO DE NICHO EN MURO, DE 40 CMS DE ANCHO Y 10 CMS DE PRFUNDIDAD, CONSIDERANDO LA APERTURA DEL HUECO EN BLOCK, ACABADO A 2 CAPAS RICH Y EMPARCHE EN TODAS SUS CARAS Y PERFILACIONES PERIMETRALES, INC. MATERIAL, MANO DE OBRA, HERRAMIENTA Y EQUIPO</t>
  </si>
  <si>
    <t>SUM. Y COLOC. DE PIEDRA CHAPA EN MUROS (PIEZAS APROX DE 20X30 CMS) A PLOMO Y REGLA CON MORTERO CG:P 1:2.5, INC. CORTES, ELEVACIONES, AJUSTES, MATERIAL, MANO DE OBRA, HERRAMIENTA Y EQUIPO Y TODO LO NECESARIO PARA SU CORRECTA EJECUCION. DE 0.00 A 5.00 MTS DE ALTURA.</t>
  </si>
  <si>
    <t>SUMINISTRO Y COLOCACION DE N-LISTEL 3XS ALUM 10 MM X2500 PLATA MATE-13 2.50 38 EN FILOS DE ESCALERA</t>
  </si>
  <si>
    <t>ACABADOS EN MUROS INTERIORES A BASE DE  YESOA PLOMO Y REGLA  HASTA 3 MTS DE ALTURA, INCLUYE MATERIALES, MANO DE OBRA Y TODO LO NECESARIO PARA SU CORRECTA EJECUCION</t>
  </si>
  <si>
    <t>SUM. Y COLOC. DE CERAMICO EN MUROS MCA CESANTONI FRIEZZE DE 29.5X58 CMS, PEGADO A HUESO BOQUILLA DE COLOR BLANCO. INCLUYE CORTES, AJUSTES EN VANOS, DESPERDICIOS, DETALLES, MANO DE OBRA, HERRAMIENTAS Y MATERIALES Y EN GENERAL TODO LO NECESARIO PAR ASU CORRECTA EJECUCION</t>
  </si>
  <si>
    <t>MESETAS</t>
  </si>
  <si>
    <t>SUMINISTRO Y COLOCACION DE GRANITO EN MESETAS. INCLUYE: MATERIAL, MANO DE OBR, HERRAMIENTA, EQUIPO Y TODO LO NECESARIO PARA SU CORRECTA EJECUCION</t>
  </si>
  <si>
    <t>SUMINISTRO Y APLICACION DE MARMOL VERACRUZ   EN MESETA, INC. ANDAMIAJE, MATERIAL, MANO DE OBRA, HERRAMIENTA Y EQUIPO</t>
  </si>
  <si>
    <t>SUM. E INST. DE COCINA SEGUN DETALLES DE PROYECTO, FABRICADA DE LISTON DE CAOBILLA DE 18 mm CON ACABADO POLIURETANO A PORO CERRADO, COLOR POR DEFINIR, INC. BISAGRAS, JALADERAS DE TUBULAR, MANO DE OBRA ESPECIALIZADA</t>
  </si>
  <si>
    <t>lote</t>
  </si>
  <si>
    <t>Puerta corrediza L3" de 3.60 x 2.40 mts, en aluminio color negro y  cristal  flotado  claro  de  6  mm;  conformado  por  dos  hojas corredizas y una hoja fija.</t>
  </si>
  <si>
    <t>Fijo de cristal transparente de 4.20 x 2.40 mts, en aluminio color negro y  cristal  flotado  claro  de  6  mm;  conformado  por  tres  hojas corredizas y una hoja fija.</t>
  </si>
  <si>
    <t>Cancel  de  0.29  x  2.40  mts,  de  aluminio  color  negro  y  cristal flotado   claro   de   6   mm,   conformado   por   una   ventana   de proyección S-35 de 0.29 x 1.50 mts, y un fijo inferior L2" de 0.29</t>
  </si>
  <si>
    <t>x 0.90 mts</t>
  </si>
  <si>
    <t>Cancel  de  0.29  x  3.00  mts,  de  aluminio  color  negro  y  cristal flotado   claro   de   6   mm,   conformado   por   una   ventana   de proyección S-35 de 0.29 x 2.10 mts, y un fijo inferior L2" de 0.29 x 0.90 mts</t>
  </si>
  <si>
    <t>Cancel  de  0.55  x  3.00  mts,  de  aluminio  color  negro  y  cristal flotado   claro   de   6   mm,   conformado   por   una   ventana   de proyección S-35 de 0.55 x 2.10 mts, y un fijo inferior L2" de 0.55 x 0.90 mts</t>
  </si>
  <si>
    <t>Ventana  corrediza  L3"  de  1.80  x  1.80  mts,  en  aluminio  color negro y cristal flotado claro de 6 mm; conformado por una hoja fija y una hoja corrediza.</t>
  </si>
  <si>
    <t>Cancel  de  1.80  x  1.80  mts,  de  aluminio  color  negro  y  cristal flotado   claro   de   6   mm,   conformado   por   una   ventana   de proyección S-35 de 1.20 x 1.20 mts,  y tres fijos dos inferiores y uno lateral.</t>
  </si>
  <si>
    <t>Fijo de cristal" de 6.15 x 0.40 mts, de aluminio color negro y cristal flotado  claro  de  10  mm,  conformado  por   cinco  hojas  fijas  de</t>
  </si>
  <si>
    <t>Fijo de cristal transparente, en forma de "L" de 11.40 x 0.78 y 0.07 mts, en  cristal  flotado  claro  de  6  mm;  conformado  por  tres  hojas fijas.</t>
  </si>
  <si>
    <t>HERRERIA Y ESTRUCTURA GARAGE</t>
  </si>
  <si>
    <t>SUMINISTRO E INSTALACION DE ESTRUCTURA METALICA EN AREA DE GARAGE (PARASOL) DE 3X6.65 METROS DE SECCION, FABRICADO A BASE DE IPR DE 25 CM DE PERALTE, FORRADO CON PERGOLAS DE TUBULAR DE 2X1. COLUMNA DE TUBO REDONDO DE 6.5" CED 40</t>
  </si>
  <si>
    <t>BARANDAL DE HERRERIA EN ESCALERAS</t>
  </si>
  <si>
    <t>CARPINTERIA</t>
  </si>
  <si>
    <t>PUERTA DE PIVOTE DE 1.20X2.75 MTS, FABRICADO CON LISTON DE CAOBILLA DE 12 MM Y MADERA DE PINO; INC. PINTURA TERMINACIÓN SEMI-MATE, CERRADURA DE MANIJA, BISAGRAS LATERALES, TOPE MAGNETICO, MANO DE OBRA Y MATERIAL</t>
  </si>
  <si>
    <t>PUERTA ABATIBLE DE TAMBOR DE 0.90X2.75 MTS, FABRICADA CON TRIPLAY DE CAOBILLA DE 6 MM Y MADERA DE PINO, ACABADA EN TONO NATURAL Y SELLADO, MEDIO MARCO REBAJADO, INC. CERRADURA DE MANIJA, BISAGRAS LATERALES, TOPE MAGNETICO, MANO DE OBRA Y MATERIAL</t>
  </si>
  <si>
    <t>OBRA EXTERIOR</t>
  </si>
  <si>
    <t>SUM. Y COLOC. DE ADOCRETO CUADRADO DE 20x20x8 CMS PARA TRÁNSITO PESADO, EN COLOR NEGRO, SOBRE SUPERFICIE COMPACTADA, INC. MANO DE OBRA, HERRAMIENTAS Y MATERIALES.</t>
  </si>
  <si>
    <t>SARDINEL A BASE DE UNA FILA DE BLOCK DE 15x20x40 CMS, ASENTADO CON MORTERO (CG:C:P) EN PROP. 1:2:7, INC. EXCAVACIÓN, PLANTILLA DE CONCRETO, ENRASE DE 15x3 CMS, ACABADO A TRES CAPAS EN UNA CARA, MATERIALES Y MANO DE OBRA.</t>
  </si>
  <si>
    <t>SUM. Y COLOC. DE PASTO EN ROLLO TIPO AMERICANO, INC. TENDIDO DE CAPA DE 5 CMS DE TIERRA NEGRA VEGETAL, RASTREADO, MATERIALES, MANO DE OBRA Y HERRAMIENTA.</t>
  </si>
  <si>
    <t>ACOMETIDAS AGUA POTABLE Y ELECTRICIDAD</t>
  </si>
  <si>
    <t>ACOMETIDA DE LUZ Y AGUA POTABLE. INCLUYE MAERIALES, MANO DE OBRA, MATERIALES Y HERRAMIENTAS</t>
  </si>
  <si>
    <t>SUMINISTRO E INSTALACION DE MEDIDOR RESIDENCIAL MARCA ELSTER SOLUTIONS LLC, MODELO REX2, INCLUYE REGISTROS DE KWH, KW, KVARH EN HASTA 3 TARIFAS HORARIAS, PERFIL DE DOS CANALES (15 MIN), DETECCION DE FLUJO INVERSO, CONTADOR DE APAGANOES, MEDICION DE VOLTAJE INSTANTANEO, RADIO "SPREAD SPECTRUM" DE 900 MHZ, PANTALLA LCD DE HASTA 6 DIGITOS, FORMA 12S, (2F-3H-2E), 120/208 VOLTS, 15 (100) AMP, 60 HZ, CLASE DE PRECISION 0,5, BASE TIPO SOCKET, CUMPLE CON ESPECIFICACION CFE GWH00-78, VIGENTE CUENTA CON DISPOSITIVO DE DESCONEXION INTERNA DE CAPACIDAD INTERRUMPTIVA DE 100 A CON VIDA UTIL DE HASTA 10,000 OPERACIONES, CODIGO F62J] REX2, FORMA 12S CON DESCONEXION INTERNA 100 A</t>
  </si>
  <si>
    <t>TENDIDO DE CABLE DE ALUMINIO CALIBRE 6 (4 FASES)  DE ACOMETIDA ELECTRICA A CENTRO DE CARGA. INCLUYE SUMINISTRO, MATERIALES, MANO DE OBRA, MATERIALES Y HERRAMIENTA</t>
  </si>
  <si>
    <t xml:space="preserve">LIMPIEZA GENERAL </t>
  </si>
  <si>
    <t>RESANES VARIOS CON MORTERO 1:2:7 (CEM,CAL, POLVO) INCLUYE MATERIALES Y MANO DE OBRA</t>
  </si>
  <si>
    <t>RESANES INTERIORES A BASE DE YESO</t>
  </si>
  <si>
    <t>LIMPIEZA FINA AL FINAL DE LA OBRA, INCLUYE HERRAMIENTAS Y PRODUCTOS DE LIMPIEZA Y TODO LO NECESARIO PARA SU CORRECTA EJECUCION</t>
  </si>
  <si>
    <t>TN</t>
  </si>
  <si>
    <t>BLOCK DE 15X20X40 CMS</t>
  </si>
  <si>
    <t xml:space="preserve">pz </t>
  </si>
  <si>
    <t>PISO PIRINEO DE 60x60</t>
  </si>
  <si>
    <t>CONCRETO PREMEZCLADO F'C=200 KG/CM2 REVENIMINETO 14, TIRO DIRECTO</t>
  </si>
  <si>
    <t>VIGUETA PRETENSADA 12-5</t>
  </si>
  <si>
    <t>CAL HIDRATADA.</t>
  </si>
  <si>
    <t>BOVEDILLA DE CONC. DE 20x25x56 CMS</t>
  </si>
  <si>
    <t>IPR E 10X4 22.4 KG/ML</t>
  </si>
  <si>
    <t>CABLE THW CALIBRE No. 12</t>
  </si>
  <si>
    <t>PEGAPORCELANICO MARCA CEMIX</t>
  </si>
  <si>
    <t>kg</t>
  </si>
  <si>
    <t>POLIN DE MADERA DE 4"X4"X8.25"</t>
  </si>
  <si>
    <t>GRANITO GRISAL ACABADO P/B</t>
  </si>
  <si>
    <t>CIMBRAPLAY SP 1.22X2.44X15mm</t>
  </si>
  <si>
    <t>PINTURA VINILICA COPE MATE BLANCO REND. 4-6 M2/LT</t>
  </si>
  <si>
    <t>MEDIDOR RESIDENCIAL MARCA ELSTER SOLUTIONS LLC, MODELO REX2, INCLUYE REGISTROS DE KWH, KW, KVARH EN HASTA 3 TARIFAS HORARIAS, PERFIL DE DOS CANALES (15 MIN), DETECCION DE FLUJO INVERSO, CONTADOR DE APAGANOES, MEDICION DE VOLTAJE INSTANTANEO, RADIO "SPREAD SPECTRUM" DE 900 MHZ, PANTALLA LCD DE HASTA 6 DIGITOS, FORMA 12S, (2F-3H-2E), 120/208 VOLTS, 15 (100) AMP, 60 HZ, CLASE DE PRECISION 0,5, BASE TIPO SOCKET, CUMPLE CON ESPECIFICACION CFE GWH00-78, VIGENTE CUENTA CON DISPOSITIVO DE DESCONEXION INTERNA DE CAPACIDAD INTERRUMPTIVA DE 100 A CON VIDA UTIL DE HASTA 10,000 OPERACIONES, CODIGO F62J] REX2, FORMA 12S CON DESCONEXION INTERNA 100 A</t>
  </si>
  <si>
    <t>pz</t>
  </si>
  <si>
    <t>ADOCRETO MOD. CUADRADO 20x20x8 CMS TRANSITO PESADO, COLOR NEGRO</t>
  </si>
  <si>
    <t>PISO TIPO MADERA MODELO POR DEFINIR</t>
  </si>
  <si>
    <t>INODORO ONE PIECE C/ASIENTO REGULAR, COLOR BLANCO</t>
  </si>
  <si>
    <t>TUBULAR 2"X1" DE ALUMINIO</t>
  </si>
  <si>
    <t>ARMEX 15-15-4</t>
  </si>
  <si>
    <t>POZO DE ABSORCION DE 90 CMS DE DIAMETRO, CON MAQUINARIA</t>
  </si>
  <si>
    <t>MEZCLADORA MONOMANDO PARA LAVABO CHARMANT, CON VALVULA Y DESAGUE AUTOMATICO, COLOR CROMO. MOEN LAT4804</t>
  </si>
  <si>
    <t>CERAMICO CESANTONI FRIEZZE 29.5x58 CMS</t>
  </si>
  <si>
    <t>VARILLA No.3 (3/8")</t>
  </si>
  <si>
    <t>MATERIAL GRUESO PARA RELLENO</t>
  </si>
  <si>
    <t>GRAVA 3/4</t>
  </si>
  <si>
    <t>CLAVOS C/C DE 2 1/2" P/CONCRETO</t>
  </si>
  <si>
    <t>BOVEDILLA DE CONC. DE 15x25x56 CMS</t>
  </si>
  <si>
    <t>VARILLA No.4 (1/2")</t>
  </si>
  <si>
    <t>POLIFLEX 19 mm (3/4")</t>
  </si>
  <si>
    <t>lo</t>
  </si>
  <si>
    <t>BARROTE PINO DE 2"x4"x8.25'</t>
  </si>
  <si>
    <t>LISTEL DE ALUMINIO 3XS ALUM 10 MMX2500 PLATA MATE-13 2.50 38</t>
  </si>
  <si>
    <t>PIEDRA CHAPA</t>
  </si>
  <si>
    <t>PIEDRA DE HILADA</t>
  </si>
  <si>
    <t>COLADERA RECTA SELLO HIDRAULICO DE CAMPANA PARA EXTERIOR, MARCA URREA, modelo 214</t>
  </si>
  <si>
    <t>CONCRETO PREMEZCLADO F'C=250 KG/CM2 REVENIMIENTO 14, TIRO DIRECTO</t>
  </si>
  <si>
    <t>IMPERMEABILIZANTE THERMOTEK 3000 BLANCO (3 AÑOS DE GARANTIA)</t>
  </si>
  <si>
    <t>LUMINARIO PARA SOBREPONER EN MURO, LUZ DIRECTA, ACABADO COLOR BLANCO, MODELO OASIS120M, MARCA ELMSA</t>
  </si>
  <si>
    <t>TUBO PVC SANIT. 4" (100 mm)</t>
  </si>
  <si>
    <t>LUMINARIO DE EMPOTRAR EN TECHO PARA LAMPARA FCH 10W 27K (INCLUIDA), 127V, FABRICADA EN TERMOPLASTICO CON REFLECTOR ESPECULAR Y DIFUSOR DE POLICARBONATO OPALINO</t>
  </si>
  <si>
    <t>SERVICIO DE BOMBEO DE CONCRETO</t>
  </si>
  <si>
    <t>MARMOL VERACRUZ PARA MESETA</t>
  </si>
  <si>
    <t>LAVABO DE SOBREPONER AMERICAN STANDARD MOD. REDONDO CHICO, COLOR BLANCO</t>
  </si>
  <si>
    <t>MALLA ELECTROSOLDADA 6x6-10/10</t>
  </si>
  <si>
    <t>ALAMBRE RECOCIDO No.16</t>
  </si>
  <si>
    <t>IMPERMEABILIZANTE IGOL DENSO ASFALTICO BASE SOLVENTE. REND. 1.5-2.0 LT/M2</t>
  </si>
  <si>
    <t>MADERA DE PINO DE 3a.</t>
  </si>
  <si>
    <t>SELLADOR BLANCO ALTO RECUBRIMIENTO OSEL ORO, REND. 30-40 M2/LT</t>
  </si>
  <si>
    <t>INTERRUPTOR TERMOMAGNETICO 2X20 A, SQUARE-D CAT. QO-220</t>
  </si>
  <si>
    <t>MONOMANDO PARA REGADERA O TINA, MCA. PROYECTA LINEA SPACIO, MOD. MOR-SP-01, ACABADO CROMO</t>
  </si>
  <si>
    <t>MONOMANDO PARA FREGADERO CA42519</t>
  </si>
  <si>
    <t>ACELERANTE A 3 DIAS PARA CONCRETO PREMEZCLADO</t>
  </si>
  <si>
    <t>ALAMBRON No.2 (1/4")</t>
  </si>
  <si>
    <t>CABLE THW CALIBRE No. 10</t>
  </si>
  <si>
    <t>MARCO Y CONTRAMARCO DE 60x60 CMS</t>
  </si>
  <si>
    <t>TINACO ROTOPLAS VERTICAL DE 750 LTS TRICAPA CON FLOTADOR, VALVULA, MULTICONECTOR Y JARRO DE AIRE INTEGRADO</t>
  </si>
  <si>
    <t>TUBO C/C NEG LISO 6 PARED 1/4</t>
  </si>
  <si>
    <t>LUMINARIO PARA SUSPENDER EN TECHO, USO INTERIOR, DE MADERA, MODELO CTL-8160/M</t>
  </si>
  <si>
    <t>CESPOL DE LATON CROMADO MCA. DICA</t>
  </si>
  <si>
    <t>CABLE DE ALUMINIO CALIBRE 6</t>
  </si>
  <si>
    <t>REGISTRO PVC 4" x 4" C/TAPA</t>
  </si>
  <si>
    <t>COLADERA P/PISO 24-H UNA BOCA C/REJILLA RED LISA</t>
  </si>
  <si>
    <t>LUMINRIO PARA SOBREPONER EN MURO, DE ALUMINIO, COLOR BLANCO MODELO TLLED-401</t>
  </si>
  <si>
    <t>TUBO CPVC DE 25 mm (1")</t>
  </si>
  <si>
    <t>VARILLA No.6 (3/4")</t>
  </si>
  <si>
    <t>MATERIAL BASE DE 1" A 0"</t>
  </si>
  <si>
    <t>REGADERA EXPLORA HELVEX H-201 CROMO</t>
  </si>
  <si>
    <t>CENTRO DE CARGA QO120L125G  SQUARE-D</t>
  </si>
  <si>
    <t>TUBO CONDUIT GALV. C/ROSCA 51mm</t>
  </si>
  <si>
    <t>AGUA PARA EDIFICACION TRANSPORTADA EN PIPA</t>
  </si>
  <si>
    <t>COLADERA PISO 124 1 BOCA 124, MARCA URREA</t>
  </si>
  <si>
    <t>LUMINARIO DE EMPOTRAR EN MURO DE LED DE ALTO BRILLO 1.6W BLANCO CALIDO, CON DRIVER ELECTRONICO MULTI VOLTAJE (110V-220V) INTEGRADO, FABRICADO EN ALUMINIO MAQUINADO,L7001-110</t>
  </si>
  <si>
    <t>ADHESIVO AMU</t>
  </si>
  <si>
    <t>PTR HSS DE 4X4" DE 3/8"</t>
  </si>
  <si>
    <t>TABLA DE PINO DE 1x8X8.25</t>
  </si>
  <si>
    <t>BATEA DE GRANITO EN COLOR BLANCO</t>
  </si>
  <si>
    <t>TUBO CPVC DE 32 mm (1 1/4")</t>
  </si>
  <si>
    <t>LUMINARIO PARA SOBREPONER EN MURO, DE ALUMINIO INYECTADO, ACABADO NEGRO, PARA LAMPARA GU10, CON LAMPARA HALOGENA, 50W, OSRAM, 127V, 3000°K, MARCA THE ONE ESTEVEZ</t>
  </si>
  <si>
    <t>PISO ANTIDERRAPANTE POR DEFINIR</t>
  </si>
  <si>
    <t>PLACA DE 3 MODULOS DE RESINA C/CHASIS, COLOR BLANCO QZ4803M3BN</t>
  </si>
  <si>
    <t>HERRAJES PARA CONEXIONES</t>
  </si>
  <si>
    <t>TOALLERO DE BARRA JAKO</t>
  </si>
  <si>
    <t>LLAVE DE CONTROL COFLEX IP-100 ANGULAR 1/2"</t>
  </si>
  <si>
    <t>PORTAPAPEL SENCILLO JAKO</t>
  </si>
  <si>
    <t>THERMOTEK SELLADOR ACRILICO CONCENTRADO REND. 6-8 M2/LT</t>
  </si>
  <si>
    <t>FREGADERO DE SUBMONTAR BE 42.40 MARCA TEKA</t>
  </si>
  <si>
    <t>LUMINARIO TIPO ARBOTANTE PARA EXTERIOR DE SOBREPONER EN MURO, MODELO ECLIPSE, LED, BLANCO CALIDO IP63, MULTIVOLTAJE, FABRICADO EN ALUMINIO</t>
  </si>
  <si>
    <t>TUBO CPVC DE 19 mm (3/4")</t>
  </si>
  <si>
    <t>VALVULA CHECK COLUMPIO 32 mm (1 1/4")</t>
  </si>
  <si>
    <t>POLIFLEX 13 mm (1/2")</t>
  </si>
  <si>
    <t>LLAVE DE JARDIN DE 1/2"</t>
  </si>
  <si>
    <t>APAGADOR SENCILLO BLANCO QZ5001</t>
  </si>
  <si>
    <t>CHAFLAN 1"x1"x8.25'</t>
  </si>
  <si>
    <t>PINTURA ESMALTE</t>
  </si>
  <si>
    <t>PASTO EN ROLLO TIPO AMERICANO</t>
  </si>
  <si>
    <t>DESMOLDANTE SIKA ACUA</t>
  </si>
  <si>
    <t>CANAL U PARA GOTEROS</t>
  </si>
  <si>
    <t>PLACA DE 3/8", 1.22x3.05 MTS (4"x10")</t>
  </si>
  <si>
    <t>BLOCK DE 10X20X40 CMS</t>
  </si>
  <si>
    <t>HAMAQUERO</t>
  </si>
  <si>
    <t>LLAVE INDIVIDUAL CON CHAPETON, MCA. URREA MOD. 18LINOX, ACERO INOX. COD. PV3167</t>
  </si>
  <si>
    <t>CABLE THW CALIBRE No. 14</t>
  </si>
  <si>
    <t>PEGAMENTO TANGIT CPVC 473 ml</t>
  </si>
  <si>
    <t>ESCALERILLA 15-2</t>
  </si>
  <si>
    <t>VALV. BOLA CPVC 25 mm (1") P/CEMENTAR</t>
  </si>
  <si>
    <t>FRENTE P/C/CARGA QOC24UF</t>
  </si>
  <si>
    <t>CINTA AISLANTE</t>
  </si>
  <si>
    <t>CHALUPA 3/UNIDADES 4"x2" PPL</t>
  </si>
  <si>
    <t>CENTRO DE CARGA SQUARE-D TIPO QO-2</t>
  </si>
  <si>
    <t>YEE PVC SANIT. 4" (100 mm)</t>
  </si>
  <si>
    <t>INTERRUPTOR TERMOMAGNETICO 1X20 A, SQUARE-D, CAT. QO-120</t>
  </si>
  <si>
    <t>PEGAMENTO TANGIT PVC 475 ML</t>
  </si>
  <si>
    <t>BOQUILLA SIN ARENA</t>
  </si>
  <si>
    <t xml:space="preserve"> PARA JUNTA DE PISO SIN ARENA</t>
  </si>
  <si>
    <t>FILO DE SEGUETA</t>
  </si>
  <si>
    <t>CONTACTO-TOMA CORRIENTE DUPLEX 2P+T. QZ5115DS</t>
  </si>
  <si>
    <t>CLAVO DE 2 1/2" P/MADERA</t>
  </si>
  <si>
    <t>CODO PVC SANIT. 90° X 100 mm</t>
  </si>
  <si>
    <t>MANG. COFLEX P/LAVABO 40 CMS</t>
  </si>
  <si>
    <t>CONCRETO F´C=200 KG/CM2 REVENIMINETO 14 CON ACELERANTE A 3 DIAS CON PLUMA HASTA 32 M DE ALTURA</t>
  </si>
  <si>
    <t>VARILLA No. 5 (5/8")</t>
  </si>
  <si>
    <t>tn</t>
  </si>
  <si>
    <t>VARILLA DE 1"x2"x8.25'</t>
  </si>
  <si>
    <t>TUBO DE PVC HIDRAULICO C-40 DE 19mm (3/4")</t>
  </si>
  <si>
    <t>GANCHO SENCILLO JAKO</t>
  </si>
  <si>
    <t>TUBO CONDUIT GALVANIZADO 19 MM C/C</t>
  </si>
  <si>
    <t>TUBO CPVC DE 13 mm (1/2")</t>
  </si>
  <si>
    <t>PINTURA PRIMARIO</t>
  </si>
  <si>
    <t>GASOLINA BLANCA</t>
  </si>
  <si>
    <t>INTERRUPTOR DE ESCALERA (3 VIAS) QZ5003</t>
  </si>
  <si>
    <t>MACHO PUNTA DE BRONCE CPVC 19 mm (3/4")</t>
  </si>
  <si>
    <t>TIMBRE MARCA ESTEVEZ MODELO EA6182 COLOR BLANCO</t>
  </si>
  <si>
    <t>CODO CPVC 90° X 32 mm (1 1/4")</t>
  </si>
  <si>
    <t>CABLE THW CALIBRE No. 08</t>
  </si>
  <si>
    <t>POLIFLEX 25 mm (1")</t>
  </si>
  <si>
    <t xml:space="preserve">DISCO DE DIAMANTE 4" </t>
  </si>
  <si>
    <t>PLACA DE 1 MODULO DE RESINA C/CHASIS, COLOR BLANCO QZ4803M1BN</t>
  </si>
  <si>
    <t>BROCHA 4"</t>
  </si>
  <si>
    <t>TUBO PVC SANIT. 2" (50 mm)</t>
  </si>
  <si>
    <t>LIJA P/PLOMERO 38 mm</t>
  </si>
  <si>
    <t>PLACA CIEGA DE RESINA C/CHASIS, COLOR BLANCO QZ4803M0BN</t>
  </si>
  <si>
    <t>PIEDRA DE LA REGION TOC</t>
  </si>
  <si>
    <t>COPLE PVC SANIT. 4" (100 mm)</t>
  </si>
  <si>
    <t>CODO CPVC 90° X 25 mm (1")</t>
  </si>
  <si>
    <t xml:space="preserve">CEMENTO BLANCO </t>
  </si>
  <si>
    <t>INTERRUPTOR TERMOMAGNETICO 1X15 A. SQUARE-D. CAT-QO115</t>
  </si>
  <si>
    <t>TUBO PVC SANIT. 3" (75 mm)</t>
  </si>
  <si>
    <t>MACHO PUNTA DE BRONCE CPVC 13 mm (1/2")</t>
  </si>
  <si>
    <t>VALV. BOLA CPVC 32 mm (1 1/4") P/CEMENTAR</t>
  </si>
  <si>
    <t>CINTA TEFLON 19 MM X 6 MTS</t>
  </si>
  <si>
    <t>YEE PVC SANIT. RED. 4"-2" (100-51 mm)</t>
  </si>
  <si>
    <t>RODILLO DE PINTOR</t>
  </si>
  <si>
    <t>SALIDAS TELEFONICAS</t>
  </si>
  <si>
    <t>TEE CPVC 32 mm (1 1/4")</t>
  </si>
  <si>
    <t>TIERRA VEGETAL</t>
  </si>
  <si>
    <t>CODO PVC SANIT. 90° SAL. LAT. 4" A 2"</t>
  </si>
  <si>
    <t>SOLDADURA 6011</t>
  </si>
  <si>
    <t>MANG. COFLEX P/INODORO 35 CMS</t>
  </si>
  <si>
    <t>TEE PVC SANIT.RED. 100-50 mm</t>
  </si>
  <si>
    <t>EXTENSION DE PLASTICO PARA RODILLO DE PINTOR</t>
  </si>
  <si>
    <t>DUELA DE 1"x4"x8.25'</t>
  </si>
  <si>
    <t>TUBO CONDUIT GALV. PARED GRUESA DE 32 mm P/ACOMETIDA</t>
  </si>
  <si>
    <t>HEMBRA PUNTA DE BRONCE CPVC 13 mm (1/2")</t>
  </si>
  <si>
    <t>CODO PVC SANIT. 45° X 100 mm</t>
  </si>
  <si>
    <t>CODO PVC SANIT. 90° X 4"  SAL. TRAS. 2"</t>
  </si>
  <si>
    <t>TEE CPVC 25 mm (1")</t>
  </si>
  <si>
    <t>YEE PVC SANIT. 3" (75 mm)</t>
  </si>
  <si>
    <t>CODO PVC SANIT. 90° X 50 mm</t>
  </si>
  <si>
    <t>SILICON PARA BAÑOS Y COCINAS</t>
  </si>
  <si>
    <t>CHALUPA PARA FIJAR EN MURO CON PREPARACIONES PARA APAGADOR U CONTACTO.</t>
  </si>
  <si>
    <t>SELLADOR SHELAC 120 GR</t>
  </si>
  <si>
    <t>CESPOL BOTE DE SAL. LAT. DE 51 mm</t>
  </si>
  <si>
    <t>DISCO DE CORTE</t>
  </si>
  <si>
    <t>RED. BUSHING PVC SANIT. 4" A 2"</t>
  </si>
  <si>
    <t>CONTRA CANASTA PARA FREGADERO DE ACERO INOXIDABLE 13-IL</t>
  </si>
  <si>
    <t>CONECTOR ROSCA INT. CPVC 13 mm (1/2")</t>
  </si>
  <si>
    <t>CODO PVC SANIT. 90° X 75 mm</t>
  </si>
  <si>
    <t>BASE MEDIDOR</t>
  </si>
  <si>
    <t>CODO CPVC 90° X 19 mm (3/4")</t>
  </si>
  <si>
    <t>TEE CPVC 13 mm (1/2")</t>
  </si>
  <si>
    <t>TEE PVC SANIT. DE 3" (75 mm)</t>
  </si>
  <si>
    <t>LIJA SUAVE</t>
  </si>
  <si>
    <t>LIMPIADOR TANGIT CPVC 240 ML</t>
  </si>
  <si>
    <t>BT</t>
  </si>
  <si>
    <t>PINTURA EN AEROSOL ROJO APPLE RUST-OLEUM</t>
  </si>
  <si>
    <t>CODO CPVC 90° X 13 mm (1/2")</t>
  </si>
  <si>
    <t>RED. BUSHING PVC SANIT. 4" A 3"</t>
  </si>
  <si>
    <t>TEE CPVC 25x19 mm (1" X 3/4")</t>
  </si>
  <si>
    <t>TEE CPVC 19x13 mm (3/4" X 1/2")</t>
  </si>
  <si>
    <t>TEE PVC SANIT. DE 2" (50 mm)</t>
  </si>
  <si>
    <t>RED. BUSHING CPVC 1" A 1/2"</t>
  </si>
  <si>
    <t>CUELLO DE CERA WC. C/GUIA</t>
  </si>
  <si>
    <t>COPLE PVC SANIT. 2" (50 mm)</t>
  </si>
  <si>
    <t>CODO PVC SANIT. 45° X 50 mm</t>
  </si>
  <si>
    <t>TEE CPVC 19 mm (3/4")</t>
  </si>
  <si>
    <t>YEE PVC SANIT. 2" (50 mm)</t>
  </si>
  <si>
    <t>CODO PVC SANIT. 45° X 75 mm</t>
  </si>
  <si>
    <t>COPLE PVC SANIT. 3" (75 mm)</t>
  </si>
  <si>
    <t>CONECTOR ROSCA EXT. CPVC 19 mm (3/4")</t>
  </si>
  <si>
    <t>PLASTICO PROTECTOR</t>
  </si>
  <si>
    <t>COPLE CPVC 25 mm (1")</t>
  </si>
  <si>
    <t>VALV. BOLA CPVC 13 mm (1/2") P/CEMENTAR</t>
  </si>
  <si>
    <t>RED. BUSHING CPVC 1" A 3/4"</t>
  </si>
  <si>
    <t>CESPOL DE PVC PARA FREGADERO</t>
  </si>
  <si>
    <t>TUBO PVC RD 24 C-40 DE 1" DE DIAM</t>
  </si>
  <si>
    <t>CABLE PARA TELEFONO</t>
  </si>
  <si>
    <t>REMATE VENTILA 2" (50 mm)</t>
  </si>
  <si>
    <t>VALV. BOLA CPVC 19 mm (3/4") P/CEMENTAR</t>
  </si>
  <si>
    <t>CODO CPVC 45° X 19 mm (3/4")</t>
  </si>
  <si>
    <t>CODO CPVC 45° X 13 mm (1/2")</t>
  </si>
  <si>
    <t>DIESEL NORMAL</t>
  </si>
  <si>
    <t>COPLE CPVC 19 mm (3/4")</t>
  </si>
  <si>
    <t>RED. BUSHING CPVC 3/4" A 1/2"</t>
  </si>
  <si>
    <t>RED. BUSHING CPVC DE 1 1/4"  A 3/4"</t>
  </si>
  <si>
    <t>CODO 90° PVC HIDRAULICO C-40 19mm (3/4")</t>
  </si>
  <si>
    <t>FLETE ACEROS</t>
  </si>
  <si>
    <t>VJ</t>
  </si>
  <si>
    <t>COPLE P/CEMENTAR PVC HID. C-40 19mm (3/4")</t>
  </si>
  <si>
    <t>ABRAZADERA OMEGA GALV. DE 3/4</t>
  </si>
  <si>
    <t>CONECTOR ROSCA EXT. CPVC 13 mm (1/2")</t>
  </si>
  <si>
    <t>COPLE CPVC 13 mm (1/2")</t>
  </si>
  <si>
    <t>CODO CPVC 45° X 25 mm (1")</t>
  </si>
  <si>
    <t>CRUZ CPVC 19 mm (3/4")</t>
  </si>
  <si>
    <t>CONECTOR ROSCA EXT. CPVC 25 mm (1")</t>
  </si>
  <si>
    <t>TAPON CPVC DE 13 mm (1/2")</t>
  </si>
  <si>
    <t>PIJAS P/WC</t>
  </si>
  <si>
    <t>PRIMARIO ANTICORROSIVO OSEL</t>
  </si>
  <si>
    <t>MUFA ROSC. 32 mm</t>
  </si>
  <si>
    <t>PINTURA ESMALTE AACRILICA</t>
  </si>
  <si>
    <t>QUINTA TERMINAL</t>
  </si>
  <si>
    <t>TAPON CPVC DE 19 mm (3/4")</t>
  </si>
  <si>
    <t>RED. BUSHING CPVC DE 1 1/4"  A 1/2"</t>
  </si>
  <si>
    <t>RED. BUSHING CPVC DE 1 1/4" A 1"</t>
  </si>
  <si>
    <t>TORNILLO 1/4" X 1"</t>
  </si>
  <si>
    <t>TAQUETE DE PLASTICO DE 1/4</t>
  </si>
  <si>
    <t>AYUDANTE GENERAL</t>
  </si>
  <si>
    <t>jR</t>
  </si>
  <si>
    <t>OFICIAL DE ALBAÑILERÍA</t>
  </si>
  <si>
    <t>OFICIAL COLOCADOR DE MOSAICOS Y AZULEJOS</t>
  </si>
  <si>
    <t>OFICIAL ELECTRICISTA INSTALADOR Y REPARADORDE INST.ELECTRICAS.</t>
  </si>
  <si>
    <t xml:space="preserve">OFICIAL PLOMERO </t>
  </si>
  <si>
    <t>FIERRERO EN CONSTRUCCION</t>
  </si>
  <si>
    <t>OFICIAL PINTOR DE CASAS,EDIFICIOS Y CONSTRUCCIONES EN GENERAL</t>
  </si>
  <si>
    <t>AYUDANTE CLASE "A" DE ELECTRICISTA</t>
  </si>
  <si>
    <t>jr</t>
  </si>
  <si>
    <t>AYUDANTE CLASE "A" DE PLOMERO</t>
  </si>
  <si>
    <t>AYUDANTE COLOCADOR DE MOSAICOS Y AZULEJOR</t>
  </si>
  <si>
    <t>AYUDANTE DE PINTOR</t>
  </si>
  <si>
    <t>CARPINTERO EN OBRA NEGRA</t>
  </si>
  <si>
    <t>OFICIAL HERRERO</t>
  </si>
  <si>
    <t>AYUDANTE DE HERRERIA</t>
  </si>
  <si>
    <t>HERRAMIENTA MENOR Y EQUIPO DE SEGURIDAD</t>
  </si>
  <si>
    <t>ANDAMIOS, INCLUYE PLATAFORMA.</t>
  </si>
  <si>
    <t>hr</t>
  </si>
  <si>
    <t>RETROEXCAVADORA CON ROMPEDOR NEUMATICO Y PALADE VOLTEO, INCLUYE COMBUSTIBLE, OPERADOR.</t>
  </si>
  <si>
    <t>VIBRADOR PARA CONCRETO DYNAPAC-KHOLER K-91 4H.P. LONGITUD 14 PIES A GASOLINA.</t>
  </si>
  <si>
    <t>REVOLVEDORA PARA CONCRETO 6-S MARCA MIPSA   KHOLER MODELO R-10 CAPACIDAD DE 1 SACO TIPOTROMPO 8 H.P. PESO=470 KGS, VOLUMEN DE   OLLA=275 LTS, LLANTAS 145/380-15.</t>
  </si>
  <si>
    <t>BAILARINA COMPACTADORA</t>
  </si>
  <si>
    <t>RODILLO VIBROCOMPACTADOR</t>
  </si>
  <si>
    <t>ESMERILADORA BOSH 1 H.P.6500 R.P.M. TIPOGWS20-230</t>
  </si>
  <si>
    <t>RENTA DE MARTILLO HIDRAULICO MANUAL</t>
  </si>
  <si>
    <t>YESO EN MUROS DE HASTA 1.5 CMS DE ESPESOR</t>
  </si>
  <si>
    <t>SUM. E INST. DE PUERTA ABATIBLE DE TAMBOR DE 0.90X2.75 MTS, FABRICADA CON TRIPLAY DE CAOBILLA DE 6 MM Y MADERA DE PINO, ACABADA EN TONO NATURAL Y SELLADO, MEDIO MARCO REBAJADO ENTINTADO NEGRO MATE, INC. CERRADURA DE MANIJA, BISAGRAS LATERALES, TOPE MAGNETICO, MANO DE OBRA Y MATERIAL</t>
  </si>
  <si>
    <t>Cancel L3" de 6.15 x 3.00 mts, de aluminio color negro y cristal flotado  claro  de  10  mm,  conformado  por   cinco  hojas  fijas  de</t>
  </si>
  <si>
    <t>Puerta corrediza L3" de 4.20 x 2.40 mts, en aluminio color negro y  cristal  flotado  claro  de  6  mm;  conformado  por  tres  hojas corredizas y una hoja fija.</t>
  </si>
  <si>
    <t>SUM. E INST. DE PUERTA DE PIVOTE DE 1.20X2.75 MTS, FABRICADO CON LISTON DE CAOBILLA DE 12 MM Y MADERA DE PINO; INC. PINTURA TERMINACIÓN SEMI-MATE, CERRADURA DE MANIJA, BISAGRAS LATERALES, TOPE MAGNETICO, MANO DE OBRA Y MATERIAL</t>
  </si>
  <si>
    <t>YESO EN PLAFONES</t>
  </si>
  <si>
    <t>Fijo de cristal transparente, en forma de "L" de 11.40 x 0.78 y 0.07 mts, cristal templado de 6 mm</t>
  </si>
  <si>
    <t>SUBCONTRATO BARANDAL DE HERRERIA</t>
  </si>
  <si>
    <t>DESALOJO DE MATERIAL SOBRANTE, INCLUYE ESCOMBRO Y BASURA, CARGA</t>
  </si>
  <si>
    <t>YESO EN PERFILACIONES DE FILOS A BASE DE TUBULARES</t>
  </si>
  <si>
    <t>RESANES VARIOS CON YESO</t>
  </si>
  <si>
    <t>BARRERA DE VAPOR</t>
  </si>
  <si>
    <t>Materiales mas importantes del presupuesto.</t>
  </si>
  <si>
    <t>CONSTRUCCION DE 5 DEPARTAMENTOS</t>
  </si>
  <si>
    <t>ANALISIS</t>
  </si>
  <si>
    <t>SOLTIA SOLUCIONES PARA INGEIERIA Y ARQUITECTURA SA DE CV</t>
  </si>
  <si>
    <t>Documento:</t>
  </si>
  <si>
    <t>Concurso N°:</t>
  </si>
  <si>
    <t>Fecha:</t>
  </si>
  <si>
    <t>Página:</t>
  </si>
  <si>
    <t>1 de 3</t>
  </si>
  <si>
    <t>Clave</t>
  </si>
  <si>
    <t>Descripción</t>
  </si>
  <si>
    <t>DEL</t>
  </si>
  <si>
    <t>AL</t>
  </si>
  <si>
    <t xml:space="preserve">PROGRAMA DE LA EJECUCIÓN DE LOS TRABAJOS </t>
  </si>
  <si>
    <t>Obra: CONSTRUCCIÓN DE 5 DEPARTAMENTOS</t>
  </si>
  <si>
    <t>SETP-2019</t>
  </si>
  <si>
    <t>OCTUBRE 2019</t>
  </si>
  <si>
    <t>NOV 2019</t>
  </si>
  <si>
    <t>DICIEMBRE 2019</t>
  </si>
  <si>
    <t>ENERO 2020</t>
  </si>
  <si>
    <t>FEBRERO 2020</t>
  </si>
  <si>
    <t>COSTOS DE OPERACIÓN DE LA EMPRESA</t>
  </si>
  <si>
    <t>Cálculo de Indirectos</t>
  </si>
  <si>
    <t>Honorarios, sueldos y prestaciones</t>
  </si>
  <si>
    <t>Personal directivo</t>
  </si>
  <si>
    <t>Personal administrativo</t>
  </si>
  <si>
    <t>Gastos de oficina</t>
  </si>
  <si>
    <t>Papelería y útiles de escritorio</t>
  </si>
  <si>
    <t>Luz, gas y otros consumos</t>
  </si>
  <si>
    <t>Gastos de concursos</t>
  </si>
  <si>
    <t>OFICNA CENTRAL</t>
  </si>
  <si>
    <t>OFICINA OBRA</t>
  </si>
  <si>
    <t>Personal técnico  RESIDENTES, DIBUJANTES, COORDINADOR</t>
  </si>
  <si>
    <t>Servicios RENTA DE SANITARIOS</t>
  </si>
  <si>
    <t>Combustible 20 KMS de Oficina a la Obra</t>
  </si>
  <si>
    <t>Vehiculo</t>
  </si>
  <si>
    <t>TOTAL DE INDIRECTOS DE LA OBRA</t>
  </si>
  <si>
    <t>PRONOSTICO DE GASTO DE INDIRECTOS DE LA OBRA</t>
  </si>
  <si>
    <t xml:space="preserve">PRONOSTICO DE GASTO DE INDIRECTOS DE LA OBRA MENSUAL </t>
  </si>
  <si>
    <t>MATERIAL PROPORCIONADO POR:  SOLTIA SOLUCIONES PARA INGERÍA Y ARQUITECTURA SA DE CV</t>
  </si>
  <si>
    <t>El Objetivo de este material es ofrecer una visión de negocio diferente para que puedas mejorar la gestión de tu empresa del sector de la construcción</t>
  </si>
  <si>
    <t>La reproducción parcial o total de este material, o el uso indebido está prohibido y regulado por los organos reguladores de la propiedad intelectual</t>
  </si>
  <si>
    <t>SOLTIA no se hace responsable por el uso dado a este material posterior a su utilización en los eventos programados por soltia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</si>
</sst>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dd/mmm/yyyy"/>
    <numFmt numFmtId="167" formatCode="###,###,##0.00000"/>
    <numFmt numFmtId="168" formatCode="##0.00&quot;%&quot;"/>
    <numFmt numFmtId="169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b/>
      <sz val="11"/>
      <color theme="9" tint="-0.249977111117893"/>
      <name val="Calibri Light"/>
      <family val="2"/>
      <scheme val="maj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14"/>
      <color rgb="FFFFFFFF"/>
      <name val="Arial"/>
      <family val="2"/>
    </font>
    <font>
      <b/>
      <sz val="12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165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/>
    <xf numFmtId="44" fontId="0" fillId="0" borderId="0" xfId="1" applyFont="1" applyBorder="1" applyAlignment="1"/>
    <xf numFmtId="7" fontId="0" fillId="0" borderId="0" xfId="0" applyNumberFormat="1" applyBorder="1"/>
    <xf numFmtId="44" fontId="0" fillId="0" borderId="0" xfId="0" applyNumberFormat="1" applyBorder="1"/>
    <xf numFmtId="10" fontId="0" fillId="0" borderId="0" xfId="0" applyNumberFormat="1" applyBorder="1"/>
    <xf numFmtId="0" fontId="0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7" fontId="3" fillId="0" borderId="2" xfId="1" applyNumberFormat="1" applyFont="1" applyBorder="1" applyAlignment="1"/>
    <xf numFmtId="44" fontId="0" fillId="0" borderId="2" xfId="1" applyFont="1" applyBorder="1"/>
    <xf numFmtId="0" fontId="0" fillId="0" borderId="2" xfId="0" applyBorder="1"/>
    <xf numFmtId="8" fontId="0" fillId="0" borderId="0" xfId="0" applyNumberFormat="1" applyBorder="1"/>
    <xf numFmtId="4" fontId="0" fillId="0" borderId="0" xfId="0" applyNumberFormat="1" applyBorder="1" applyAlignment="1">
      <alignment horizontal="right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44" fontId="11" fillId="0" borderId="0" xfId="1" applyFont="1"/>
    <xf numFmtId="7" fontId="2" fillId="2" borderId="3" xfId="1" applyNumberFormat="1" applyFont="1" applyFill="1" applyBorder="1" applyAlignment="1"/>
    <xf numFmtId="0" fontId="12" fillId="0" borderId="2" xfId="0" applyFont="1" applyBorder="1"/>
    <xf numFmtId="0" fontId="13" fillId="2" borderId="2" xfId="0" applyFont="1" applyFill="1" applyBorder="1" applyAlignment="1"/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center"/>
    </xf>
    <xf numFmtId="10" fontId="14" fillId="2" borderId="2" xfId="0" applyNumberFormat="1" applyFont="1" applyFill="1" applyBorder="1" applyAlignment="1">
      <alignment horizontal="center"/>
    </xf>
    <xf numFmtId="0" fontId="12" fillId="0" borderId="2" xfId="0" applyFont="1" applyBorder="1" applyAlignment="1"/>
    <xf numFmtId="0" fontId="0" fillId="0" borderId="4" xfId="0" applyBorder="1" applyAlignment="1">
      <alignment horizontal="right"/>
    </xf>
    <xf numFmtId="0" fontId="2" fillId="2" borderId="7" xfId="0" applyFont="1" applyFill="1" applyBorder="1"/>
    <xf numFmtId="0" fontId="0" fillId="0" borderId="4" xfId="0" applyFont="1" applyBorder="1" applyAlignment="1">
      <alignment horizontal="right"/>
    </xf>
    <xf numFmtId="7" fontId="3" fillId="0" borderId="4" xfId="1" applyNumberFormat="1" applyFont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2" fillId="2" borderId="3" xfId="0" applyFont="1" applyFill="1" applyBorder="1"/>
    <xf numFmtId="0" fontId="7" fillId="2" borderId="14" xfId="0" applyFont="1" applyFill="1" applyBorder="1" applyAlignment="1">
      <alignment horizontal="center"/>
    </xf>
    <xf numFmtId="7" fontId="2" fillId="2" borderId="19" xfId="1" applyNumberFormat="1" applyFont="1" applyFill="1" applyBorder="1" applyAlignment="1"/>
    <xf numFmtId="7" fontId="3" fillId="0" borderId="18" xfId="1" applyNumberFormat="1" applyFont="1" applyBorder="1" applyAlignment="1"/>
    <xf numFmtId="44" fontId="2" fillId="2" borderId="20" xfId="1" applyFont="1" applyFill="1" applyBorder="1" applyAlignment="1"/>
    <xf numFmtId="44" fontId="0" fillId="0" borderId="18" xfId="1" applyFont="1" applyBorder="1" applyAlignment="1"/>
    <xf numFmtId="44" fontId="2" fillId="2" borderId="21" xfId="1" applyFont="1" applyFill="1" applyBorder="1" applyAlignment="1"/>
    <xf numFmtId="44" fontId="0" fillId="0" borderId="22" xfId="1" applyFont="1" applyBorder="1" applyAlignment="1"/>
    <xf numFmtId="0" fontId="2" fillId="2" borderId="23" xfId="0" applyFont="1" applyFill="1" applyBorder="1"/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4" fontId="2" fillId="0" borderId="26" xfId="1" applyFont="1" applyBorder="1" applyAlignment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right"/>
    </xf>
    <xf numFmtId="0" fontId="0" fillId="0" borderId="2" xfId="0" applyFont="1" applyBorder="1"/>
    <xf numFmtId="4" fontId="9" fillId="0" borderId="2" xfId="0" applyNumberFormat="1" applyFont="1" applyBorder="1" applyAlignment="1">
      <alignment horizontal="right"/>
    </xf>
    <xf numFmtId="0" fontId="9" fillId="0" borderId="2" xfId="0" applyFont="1" applyBorder="1"/>
    <xf numFmtId="10" fontId="9" fillId="0" borderId="2" xfId="2" applyNumberFormat="1" applyFont="1" applyBorder="1" applyAlignment="1">
      <alignment horizontal="right"/>
    </xf>
    <xf numFmtId="0" fontId="9" fillId="0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44" fontId="10" fillId="0" borderId="0" xfId="1" applyFont="1"/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8" fillId="0" borderId="0" xfId="1" applyFont="1"/>
    <xf numFmtId="44" fontId="19" fillId="0" borderId="0" xfId="1" applyFont="1"/>
    <xf numFmtId="0" fontId="17" fillId="0" borderId="8" xfId="0" applyFont="1" applyFill="1" applyBorder="1" applyAlignment="1"/>
    <xf numFmtId="0" fontId="0" fillId="0" borderId="2" xfId="0" applyFill="1" applyBorder="1"/>
    <xf numFmtId="0" fontId="0" fillId="0" borderId="2" xfId="0" applyFont="1" applyFill="1" applyBorder="1"/>
    <xf numFmtId="44" fontId="12" fillId="0" borderId="2" xfId="1" applyFont="1" applyBorder="1" applyAlignment="1"/>
    <xf numFmtId="44" fontId="12" fillId="0" borderId="2" xfId="1" applyFont="1" applyBorder="1"/>
    <xf numFmtId="44" fontId="9" fillId="0" borderId="2" xfId="1" applyFont="1" applyBorder="1"/>
    <xf numFmtId="44" fontId="9" fillId="0" borderId="2" xfId="1" applyFont="1" applyBorder="1" applyAlignment="1">
      <alignment horizontal="right"/>
    </xf>
    <xf numFmtId="44" fontId="0" fillId="0" borderId="0" xfId="1" applyFont="1" applyBorder="1"/>
    <xf numFmtId="10" fontId="12" fillId="0" borderId="2" xfId="2" applyNumberFormat="1" applyFont="1" applyBorder="1" applyAlignment="1"/>
    <xf numFmtId="10" fontId="12" fillId="0" borderId="2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0" fontId="20" fillId="0" borderId="2" xfId="0" applyFont="1" applyBorder="1" applyAlignment="1"/>
    <xf numFmtId="44" fontId="20" fillId="0" borderId="2" xfId="1" applyFont="1" applyBorder="1" applyAlignment="1"/>
    <xf numFmtId="10" fontId="20" fillId="0" borderId="8" xfId="2" applyNumberFormat="1" applyFont="1" applyBorder="1" applyAlignment="1"/>
    <xf numFmtId="0" fontId="23" fillId="0" borderId="34" xfId="0" applyNumberFormat="1" applyFont="1" applyBorder="1" applyAlignment="1">
      <alignment horizontal="center" vertical="top" wrapText="1" readingOrder="1"/>
    </xf>
    <xf numFmtId="0" fontId="23" fillId="0" borderId="35" xfId="0" applyNumberFormat="1" applyFont="1" applyBorder="1" applyAlignment="1">
      <alignment horizontal="center" vertical="top" wrapText="1" readingOrder="1"/>
    </xf>
    <xf numFmtId="0" fontId="23" fillId="0" borderId="36" xfId="0" applyNumberFormat="1" applyFont="1" applyBorder="1" applyAlignment="1">
      <alignment horizontal="center" vertical="top" wrapText="1" readingOrder="1"/>
    </xf>
    <xf numFmtId="0" fontId="0" fillId="0" borderId="0" xfId="0" applyAlignment="1"/>
    <xf numFmtId="0" fontId="23" fillId="0" borderId="44" xfId="0" applyNumberFormat="1" applyFont="1" applyBorder="1" applyAlignment="1">
      <alignment horizontal="center" vertical="top" wrapText="1" readingOrder="1"/>
    </xf>
    <xf numFmtId="0" fontId="23" fillId="0" borderId="42" xfId="0" applyNumberFormat="1" applyFont="1" applyBorder="1" applyAlignment="1">
      <alignment horizontal="center" vertical="top" wrapText="1" readingOrder="1"/>
    </xf>
    <xf numFmtId="0" fontId="23" fillId="0" borderId="43" xfId="0" applyNumberFormat="1" applyFont="1" applyBorder="1" applyAlignment="1">
      <alignment horizontal="center" vertical="top" wrapText="1" readingOrder="1"/>
    </xf>
    <xf numFmtId="0" fontId="27" fillId="0" borderId="0" xfId="0" applyNumberFormat="1" applyFont="1" applyAlignment="1">
      <alignment horizontal="left" vertical="top" wrapText="1" readingOrder="1"/>
    </xf>
    <xf numFmtId="0" fontId="25" fillId="0" borderId="36" xfId="0" applyNumberFormat="1" applyFont="1" applyBorder="1" applyAlignment="1">
      <alignment horizontal="center" vertical="center" wrapText="1" readingOrder="1"/>
    </xf>
    <xf numFmtId="0" fontId="25" fillId="0" borderId="45" xfId="0" applyNumberFormat="1" applyFont="1" applyBorder="1" applyAlignment="1">
      <alignment horizontal="center" vertical="center" wrapText="1" readingOrder="1"/>
    </xf>
    <xf numFmtId="0" fontId="25" fillId="0" borderId="43" xfId="0" applyNumberFormat="1" applyFont="1" applyBorder="1" applyAlignment="1">
      <alignment horizontal="left" vertical="center" wrapText="1" readingOrder="1"/>
    </xf>
    <xf numFmtId="0" fontId="28" fillId="0" borderId="0" xfId="0" applyNumberFormat="1" applyFont="1" applyAlignment="1">
      <alignment horizontal="left" wrapText="1" readingOrder="1"/>
    </xf>
    <xf numFmtId="167" fontId="25" fillId="0" borderId="0" xfId="0" applyNumberFormat="1" applyFont="1" applyAlignment="1">
      <alignment horizontal="right" vertical="top" wrapText="1" readingOrder="1"/>
    </xf>
    <xf numFmtId="168" fontId="25" fillId="0" borderId="0" xfId="0" applyNumberFormat="1" applyFont="1" applyAlignment="1">
      <alignment horizontal="right" vertical="top" wrapText="1" readingOrder="1"/>
    </xf>
    <xf numFmtId="169" fontId="25" fillId="0" borderId="0" xfId="0" applyNumberFormat="1" applyFont="1" applyAlignment="1">
      <alignment horizontal="right" vertical="top" wrapText="1" readingOrder="1"/>
    </xf>
    <xf numFmtId="10" fontId="25" fillId="0" borderId="0" xfId="0" applyNumberFormat="1" applyFont="1" applyAlignment="1">
      <alignment horizontal="right" vertical="top" wrapText="1" readingOrder="1"/>
    </xf>
    <xf numFmtId="0" fontId="25" fillId="0" borderId="0" xfId="0" applyNumberFormat="1" applyFont="1" applyAlignment="1">
      <alignment horizontal="left" vertical="top" wrapText="1" readingOrder="1"/>
    </xf>
    <xf numFmtId="0" fontId="25" fillId="0" borderId="0" xfId="0" applyNumberFormat="1" applyFont="1" applyAlignment="1">
      <alignment horizontal="right" vertical="top" wrapText="1" readingOrder="1"/>
    </xf>
    <xf numFmtId="44" fontId="33" fillId="0" borderId="0" xfId="1" applyFont="1" applyAlignment="1"/>
    <xf numFmtId="0" fontId="0" fillId="0" borderId="1" xfId="0" applyBorder="1"/>
    <xf numFmtId="44" fontId="0" fillId="0" borderId="29" xfId="1" applyFont="1" applyBorder="1"/>
    <xf numFmtId="0" fontId="0" fillId="0" borderId="48" xfId="0" applyBorder="1"/>
    <xf numFmtId="0" fontId="0" fillId="0" borderId="49" xfId="0" applyBorder="1"/>
    <xf numFmtId="44" fontId="0" fillId="0" borderId="50" xfId="1" applyFont="1" applyBorder="1"/>
    <xf numFmtId="0" fontId="0" fillId="0" borderId="51" xfId="0" applyBorder="1"/>
    <xf numFmtId="44" fontId="0" fillId="0" borderId="18" xfId="1" applyFont="1" applyBorder="1"/>
    <xf numFmtId="0" fontId="0" fillId="0" borderId="52" xfId="0" applyBorder="1"/>
    <xf numFmtId="0" fontId="0" fillId="0" borderId="53" xfId="0" applyBorder="1"/>
    <xf numFmtId="44" fontId="0" fillId="0" borderId="54" xfId="1" applyFont="1" applyBorder="1"/>
    <xf numFmtId="44" fontId="0" fillId="5" borderId="54" xfId="1" applyFont="1" applyFill="1" applyBorder="1"/>
    <xf numFmtId="0" fontId="0" fillId="0" borderId="55" xfId="0" applyBorder="1"/>
    <xf numFmtId="44" fontId="0" fillId="0" borderId="56" xfId="1" applyFont="1" applyBorder="1"/>
    <xf numFmtId="44" fontId="0" fillId="0" borderId="57" xfId="1" applyFont="1" applyBorder="1"/>
    <xf numFmtId="44" fontId="0" fillId="0" borderId="46" xfId="1" applyFont="1" applyBorder="1"/>
    <xf numFmtId="44" fontId="0" fillId="0" borderId="62" xfId="0" applyNumberFormat="1" applyBorder="1"/>
    <xf numFmtId="0" fontId="0" fillId="0" borderId="63" xfId="0" applyBorder="1"/>
    <xf numFmtId="44" fontId="0" fillId="5" borderId="64" xfId="0" applyNumberFormat="1" applyFill="1" applyBorder="1"/>
    <xf numFmtId="44" fontId="0" fillId="0" borderId="49" xfId="1" applyFont="1" applyBorder="1"/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center"/>
    </xf>
    <xf numFmtId="0" fontId="21" fillId="5" borderId="11" xfId="0" applyFont="1" applyFill="1" applyBorder="1" applyAlignment="1">
      <alignment horizontal="center" textRotation="255"/>
    </xf>
    <xf numFmtId="0" fontId="21" fillId="5" borderId="12" xfId="0" applyFont="1" applyFill="1" applyBorder="1" applyAlignment="1">
      <alignment horizontal="center" textRotation="255"/>
    </xf>
    <xf numFmtId="44" fontId="3" fillId="0" borderId="2" xfId="1" applyFont="1" applyBorder="1" applyAlignment="1">
      <alignment horizontal="center"/>
    </xf>
    <xf numFmtId="44" fontId="3" fillId="0" borderId="18" xfId="1" applyFont="1" applyBorder="1" applyAlignment="1">
      <alignment horizontal="center"/>
    </xf>
    <xf numFmtId="43" fontId="3" fillId="0" borderId="2" xfId="8" applyFont="1" applyBorder="1" applyAlignment="1">
      <alignment horizontal="center"/>
    </xf>
    <xf numFmtId="43" fontId="3" fillId="0" borderId="18" xfId="8" applyFont="1" applyBorder="1" applyAlignment="1">
      <alignment horizontal="center"/>
    </xf>
    <xf numFmtId="0" fontId="8" fillId="2" borderId="15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7" fontId="2" fillId="2" borderId="5" xfId="1" applyNumberFormat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19" xfId="1" applyFont="1" applyFill="1" applyBorder="1" applyAlignment="1">
      <alignment horizontal="center"/>
    </xf>
    <xf numFmtId="9" fontId="0" fillId="0" borderId="6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5" borderId="11" xfId="0" applyFont="1" applyFill="1" applyBorder="1" applyAlignment="1">
      <alignment horizontal="center" textRotation="255"/>
    </xf>
    <xf numFmtId="0" fontId="7" fillId="5" borderId="12" xfId="0" applyFont="1" applyFill="1" applyBorder="1" applyAlignment="1">
      <alignment horizontal="center" textRotation="255"/>
    </xf>
    <xf numFmtId="0" fontId="7" fillId="5" borderId="13" xfId="0" applyFont="1" applyFill="1" applyBorder="1" applyAlignment="1">
      <alignment horizontal="center" textRotation="255"/>
    </xf>
    <xf numFmtId="0" fontId="0" fillId="5" borderId="1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9" fillId="0" borderId="27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4" fillId="0" borderId="37" xfId="0" applyNumberFormat="1" applyFont="1" applyBorder="1" applyAlignment="1">
      <alignment horizontal="center" wrapText="1" readingOrder="1"/>
    </xf>
    <xf numFmtId="0" fontId="25" fillId="0" borderId="35" xfId="0" applyNumberFormat="1" applyFont="1" applyBorder="1" applyAlignment="1">
      <alignment horizontal="right" vertical="top" wrapText="1" readingOrder="1"/>
    </xf>
    <xf numFmtId="0" fontId="26" fillId="0" borderId="36" xfId="0" applyNumberFormat="1" applyFont="1" applyBorder="1" applyAlignment="1">
      <alignment horizontal="left" vertical="top" wrapText="1" readingOrder="1"/>
    </xf>
    <xf numFmtId="0" fontId="27" fillId="0" borderId="0" xfId="0" applyNumberFormat="1" applyFont="1" applyAlignment="1">
      <alignment horizontal="left" vertical="top" wrapText="1" readingOrder="1"/>
    </xf>
    <xf numFmtId="0" fontId="23" fillId="0" borderId="38" xfId="0" applyNumberFormat="1" applyFont="1" applyBorder="1" applyAlignment="1">
      <alignment horizontal="center" vertical="top" wrapText="1" readingOrder="1"/>
    </xf>
    <xf numFmtId="0" fontId="23" fillId="0" borderId="39" xfId="0" applyNumberFormat="1" applyFont="1" applyBorder="1" applyAlignment="1">
      <alignment horizontal="center" vertical="top" wrapText="1" readingOrder="1"/>
    </xf>
    <xf numFmtId="0" fontId="28" fillId="0" borderId="40" xfId="0" applyNumberFormat="1" applyFont="1" applyBorder="1" applyAlignment="1">
      <alignment horizontal="left" wrapText="1" readingOrder="1"/>
    </xf>
    <xf numFmtId="0" fontId="25" fillId="0" borderId="0" xfId="0" applyNumberFormat="1" applyFont="1" applyAlignment="1">
      <alignment horizontal="right" vertical="top" wrapText="1" readingOrder="1"/>
    </xf>
    <xf numFmtId="0" fontId="29" fillId="0" borderId="39" xfId="0" applyNumberFormat="1" applyFont="1" applyBorder="1" applyAlignment="1">
      <alignment horizontal="left" vertical="top" wrapText="1" readingOrder="1"/>
    </xf>
    <xf numFmtId="0" fontId="30" fillId="0" borderId="40" xfId="0" applyNumberFormat="1" applyFont="1" applyBorder="1" applyAlignment="1">
      <alignment horizontal="left" wrapText="1" readingOrder="1"/>
    </xf>
    <xf numFmtId="0" fontId="26" fillId="0" borderId="35" xfId="0" applyNumberFormat="1" applyFont="1" applyBorder="1" applyAlignment="1">
      <alignment horizontal="left" wrapText="1" readingOrder="1"/>
    </xf>
    <xf numFmtId="0" fontId="25" fillId="0" borderId="37" xfId="0" applyNumberFormat="1" applyFont="1" applyBorder="1" applyAlignment="1">
      <alignment horizontal="center" vertical="center" wrapText="1" readingOrder="1"/>
    </xf>
    <xf numFmtId="49" fontId="25" fillId="0" borderId="34" xfId="0" applyNumberFormat="1" applyFont="1" applyBorder="1" applyAlignment="1">
      <alignment horizontal="center" vertical="center" wrapText="1" readingOrder="1"/>
    </xf>
    <xf numFmtId="49" fontId="25" fillId="0" borderId="36" xfId="0" applyNumberFormat="1" applyFont="1" applyBorder="1" applyAlignment="1">
      <alignment horizontal="center" vertical="center" wrapText="1" readingOrder="1"/>
    </xf>
    <xf numFmtId="49" fontId="25" fillId="0" borderId="44" xfId="0" applyNumberFormat="1" applyFont="1" applyBorder="1" applyAlignment="1">
      <alignment horizontal="center" vertical="center" wrapText="1" readingOrder="1"/>
    </xf>
    <xf numFmtId="49" fontId="25" fillId="0" borderId="43" xfId="0" applyNumberFormat="1" applyFont="1" applyBorder="1" applyAlignment="1">
      <alignment horizontal="center" vertical="center" wrapText="1" readingOrder="1"/>
    </xf>
    <xf numFmtId="166" fontId="29" fillId="0" borderId="39" xfId="0" applyNumberFormat="1" applyFont="1" applyBorder="1" applyAlignment="1">
      <alignment horizontal="left" vertical="top" wrapText="1" readingOrder="1"/>
    </xf>
    <xf numFmtId="49" fontId="29" fillId="0" borderId="39" xfId="0" applyNumberFormat="1" applyFont="1" applyBorder="1" applyAlignment="1">
      <alignment horizontal="left" vertical="top" wrapText="1" readingOrder="1"/>
    </xf>
    <xf numFmtId="0" fontId="25" fillId="0" borderId="41" xfId="0" applyNumberFormat="1" applyFont="1" applyBorder="1" applyAlignment="1">
      <alignment horizontal="left" wrapText="1" readingOrder="1"/>
    </xf>
    <xf numFmtId="0" fontId="25" fillId="0" borderId="42" xfId="0" applyNumberFormat="1" applyFont="1" applyBorder="1" applyAlignment="1">
      <alignment horizontal="right" vertical="top" wrapText="1" readingOrder="1"/>
    </xf>
    <xf numFmtId="0" fontId="26" fillId="0" borderId="43" xfId="0" applyNumberFormat="1" applyFont="1" applyBorder="1" applyAlignment="1">
      <alignment horizontal="center" wrapText="1" readingOrder="1"/>
    </xf>
    <xf numFmtId="169" fontId="25" fillId="0" borderId="0" xfId="0" applyNumberFormat="1" applyFont="1" applyAlignment="1">
      <alignment horizontal="right" vertical="top" wrapText="1" readingOrder="1"/>
    </xf>
    <xf numFmtId="10" fontId="25" fillId="0" borderId="0" xfId="0" applyNumberFormat="1" applyFont="1" applyAlignment="1">
      <alignment horizontal="right" vertical="top" wrapText="1" readingOrder="1"/>
    </xf>
    <xf numFmtId="0" fontId="25" fillId="0" borderId="41" xfId="0" applyNumberFormat="1" applyFont="1" applyBorder="1" applyAlignment="1">
      <alignment horizontal="left" vertical="center" wrapText="1" readingOrder="1"/>
    </xf>
    <xf numFmtId="0" fontId="32" fillId="0" borderId="0" xfId="0" applyNumberFormat="1" applyFont="1" applyAlignment="1">
      <alignment horizontal="left" vertical="top" wrapText="1" readingOrder="1"/>
    </xf>
    <xf numFmtId="0" fontId="25" fillId="0" borderId="0" xfId="0" applyNumberFormat="1" applyFont="1" applyAlignment="1">
      <alignment horizontal="left" vertical="top" wrapText="1" readingOrder="1"/>
    </xf>
    <xf numFmtId="167" fontId="25" fillId="0" borderId="0" xfId="0" applyNumberFormat="1" applyFont="1" applyAlignment="1">
      <alignment horizontal="right" vertical="top" wrapText="1" readingOrder="1"/>
    </xf>
    <xf numFmtId="0" fontId="31" fillId="6" borderId="42" xfId="0" applyNumberFormat="1" applyFont="1" applyFill="1" applyBorder="1" applyAlignment="1">
      <alignment horizontal="center" wrapText="1" readingOrder="1"/>
    </xf>
    <xf numFmtId="49" fontId="25" fillId="0" borderId="37" xfId="0" applyNumberFormat="1" applyFont="1" applyBorder="1" applyAlignment="1">
      <alignment horizontal="center" vertical="center" wrapText="1" readingOrder="1"/>
    </xf>
    <xf numFmtId="49" fontId="25" fillId="0" borderId="41" xfId="0" applyNumberFormat="1" applyFont="1" applyBorder="1" applyAlignment="1">
      <alignment horizontal="center" vertical="center" wrapText="1" readingOrder="1"/>
    </xf>
    <xf numFmtId="0" fontId="34" fillId="0" borderId="65" xfId="0" applyFont="1" applyBorder="1"/>
    <xf numFmtId="0" fontId="0" fillId="0" borderId="12" xfId="0" applyBorder="1"/>
    <xf numFmtId="0" fontId="0" fillId="0" borderId="66" xfId="0" applyBorder="1"/>
    <xf numFmtId="0" fontId="0" fillId="0" borderId="67" xfId="0" applyBorder="1"/>
  </cellXfs>
  <cellStyles count="9">
    <cellStyle name="Millares" xfId="8" builtinId="3"/>
    <cellStyle name="Millares 4 2" xfId="6" xr:uid="{00000000-0005-0000-0000-000001000000}"/>
    <cellStyle name="Moneda" xfId="1" builtinId="4"/>
    <cellStyle name="Moneda 2" xfId="5" xr:uid="{00000000-0005-0000-0000-000003000000}"/>
    <cellStyle name="Normal" xfId="0" builtinId="0"/>
    <cellStyle name="Normal 2" xfId="4" xr:uid="{00000000-0005-0000-0000-000005000000}"/>
    <cellStyle name="Normal 2 2 2" xfId="3" xr:uid="{00000000-0005-0000-0000-000006000000}"/>
    <cellStyle name="Porcentaje" xfId="2" builtinId="5"/>
    <cellStyle name="Porcentaje 2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DIRECTO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CE-A64D-8FA6-40FAC92D2F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CE-A64D-8FA6-40FAC92D2FD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CE-A64D-8FA6-40FAC92D2FD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CE-A64D-8FA6-40FAC92D2FD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CE-A64D-8FA6-40FAC92D2FD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CE-A64D-8FA6-40FAC92D2FD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CE-A64D-8FA6-40FAC92D2FD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CE-A64D-8FA6-40FAC92D2FDC}"/>
                </c:ext>
              </c:extLst>
            </c:dLbl>
            <c:dLbl>
              <c:idx val="2"/>
              <c:layout>
                <c:manualLayout>
                  <c:x val="9.3805547717071697E-2"/>
                  <c:y val="-6.43160745114395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CE-A64D-8FA6-40FAC92D2FDC}"/>
                </c:ext>
              </c:extLst>
            </c:dLbl>
            <c:dLbl>
              <c:idx val="3"/>
              <c:layout>
                <c:manualLayout>
                  <c:x val="9.3805547717071697E-2"/>
                  <c:y val="-6.43160745114377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CE-A64D-8FA6-40FAC92D2FDC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CE-A64D-8FA6-40FAC92D2FDC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CE-A64D-8FA6-40FAC92D2F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'INDICADORES DE OBRA'!$G$5:$G$10</c:f>
              <c:numCache>
                <c:formatCode>"$"#,##0.00_);\("$"#,##0.00\)</c:formatCode>
                <c:ptCount val="6"/>
                <c:pt idx="0">
                  <c:v>2237873.5499999998</c:v>
                </c:pt>
                <c:pt idx="1">
                  <c:v>1753494.28</c:v>
                </c:pt>
                <c:pt idx="2">
                  <c:v>35257.21</c:v>
                </c:pt>
                <c:pt idx="3">
                  <c:v>53626.26</c:v>
                </c:pt>
                <c:pt idx="4">
                  <c:v>0</c:v>
                </c:pt>
                <c:pt idx="5">
                  <c:v>869270.91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CE-A64D-8FA6-40FAC92D2F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DCE-A64D-8FA6-40FAC92D2FD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DCE-A64D-8FA6-40FAC92D2FD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DCE-A64D-8FA6-40FAC92D2FD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DCE-A64D-8FA6-40FAC92D2FD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DCE-A64D-8FA6-40FAC92D2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'INDICADORES DE OBRA'!$F$5:$F$9</c:f>
              <c:numCache>
                <c:formatCode>"$"#,##0.00_);\("$"#,##0.00\)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7-EDCE-A64D-8FA6-40FAC92D2F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DCE-A64D-8FA6-40FAC92D2F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'TOWNHOUSE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DCE-A64D-8FA6-40FAC92D2F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7997328"/>
        <c:axId val="1457996928"/>
      </c:barChart>
      <c:valAx>
        <c:axId val="1457996928"/>
        <c:scaling>
          <c:orientation val="minMax"/>
        </c:scaling>
        <c:delete val="1"/>
        <c:axPos val="b"/>
        <c:numFmt formatCode="&quot;$&quot;#,##0.00_);\(&quot;$&quot;#,##0.00\)" sourceLinked="1"/>
        <c:majorTickMark val="none"/>
        <c:minorTickMark val="none"/>
        <c:tickLblPos val="nextTo"/>
        <c:crossAx val="1457997328"/>
        <c:crosses val="autoZero"/>
        <c:crossBetween val="between"/>
      </c:valAx>
      <c:catAx>
        <c:axId val="14579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9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 DE SOBRECOSTO</a:t>
            </a:r>
          </a:p>
        </c:rich>
      </c:tx>
      <c:layout>
        <c:manualLayout>
          <c:xMode val="edge"/>
          <c:yMode val="edge"/>
          <c:x val="0.37871800391200638"/>
          <c:y val="1.929482235343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'ANALISIS DE SOBRECOSTOS'!$B$5:$B$7</c:f>
              <c:strCache>
                <c:ptCount val="3"/>
                <c:pt idx="0">
                  <c:v>INDIRECTOS  DE OFICINA</c:v>
                </c:pt>
                <c:pt idx="1">
                  <c:v>INDIRECTOS DE CAMPO</c:v>
                </c:pt>
                <c:pt idx="2">
                  <c:v>UTILIDAD</c:v>
                </c:pt>
              </c:strCache>
            </c:strRef>
          </c:cat>
          <c:val>
            <c:numRef>
              <c:f>'ANALISIS DE SOBRECOSTOS'!$G$5:$G$7</c:f>
              <c:numCache>
                <c:formatCode>_("$"* #,##0.00_);_("$"* \(#,##0.00\);_("$"* "-"??_);_(@_)</c:formatCode>
                <c:ptCount val="3"/>
                <c:pt idx="0">
                  <c:v>405289.39</c:v>
                </c:pt>
                <c:pt idx="1">
                  <c:v>270182.33</c:v>
                </c:pt>
                <c:pt idx="2">
                  <c:v>551457.53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C-B244-AF48-91A4173B0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SOBRECOSTOS'!$B$5:$B$7</c:f>
              <c:strCache>
                <c:ptCount val="3"/>
                <c:pt idx="0">
                  <c:v>INDIRECTOS  DE OFICINA</c:v>
                </c:pt>
                <c:pt idx="1">
                  <c:v>INDIRECTOS DE CAMPO</c:v>
                </c:pt>
                <c:pt idx="2">
                  <c:v>UTILIDAD</c:v>
                </c:pt>
              </c:strCache>
            </c:strRef>
          </c:cat>
          <c:val>
            <c:numRef>
              <c:f>'ANALISIS DE SOBRECOSTOS'!#REF!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C-B244-AF48-91A4173B0C3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2C-B244-AF48-91A4173B0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'ANALISIS DE SOBRECOSTOS'!$B$5:$B$7</c:f>
              <c:strCache>
                <c:ptCount val="3"/>
                <c:pt idx="0">
                  <c:v>INDIRECTOS  DE OFICINA</c:v>
                </c:pt>
                <c:pt idx="1">
                  <c:v>INDIRECTOS DE CAMPO</c:v>
                </c:pt>
                <c:pt idx="2">
                  <c:v>UTILIDAD</c:v>
                </c:pt>
              </c:strCache>
            </c:strRef>
          </c:cat>
          <c:val>
            <c:numRef>
              <c:f>'TOWNHOUSE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2C-B244-AF48-91A4173B0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7997328"/>
        <c:axId val="1457996928"/>
      </c:barChart>
      <c:valAx>
        <c:axId val="1457996928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457997328"/>
        <c:crosses val="autoZero"/>
        <c:crossBetween val="between"/>
      </c:valAx>
      <c:catAx>
        <c:axId val="14579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9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</xdr:rowOff>
    </xdr:from>
    <xdr:to>
      <xdr:col>0</xdr:col>
      <xdr:colOff>9324975</xdr:colOff>
      <xdr:row>19</xdr:row>
      <xdr:rowOff>13770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C1FA20-E7F3-4C0B-AEB4-DCB6B05A6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04850"/>
          <a:ext cx="9124950" cy="3376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510671</xdr:colOff>
      <xdr:row>14</xdr:row>
      <xdr:rowOff>98778</xdr:rowOff>
    </xdr:from>
    <xdr:to>
      <xdr:col>6</xdr:col>
      <xdr:colOff>491218</xdr:colOff>
      <xdr:row>35</xdr:row>
      <xdr:rowOff>24342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9D006-6EDA-C449-A70A-521A9B414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428761</xdr:colOff>
      <xdr:row>12</xdr:row>
      <xdr:rowOff>20625</xdr:rowOff>
    </xdr:from>
    <xdr:to>
      <xdr:col>6</xdr:col>
      <xdr:colOff>409308</xdr:colOff>
      <xdr:row>27</xdr:row>
      <xdr:rowOff>7672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920BF3-B0BE-2E4F-B9AE-D73670FE0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903654</xdr:colOff>
      <xdr:row>33</xdr:row>
      <xdr:rowOff>977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28D9FF9-26A9-F445-99B4-BDC5F149D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077" y="6144846"/>
          <a:ext cx="10858500" cy="59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3</xdr:row>
      <xdr:rowOff>101600</xdr:rowOff>
    </xdr:from>
    <xdr:to>
      <xdr:col>2</xdr:col>
      <xdr:colOff>742950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BA96A-0D6F-AA43-AD0E-75282A7E12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114300"/>
          <a:ext cx="666750" cy="749300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6</xdr:col>
      <xdr:colOff>0</xdr:colOff>
      <xdr:row>14</xdr:row>
      <xdr:rowOff>39243</xdr:rowOff>
    </xdr:from>
    <xdr:to>
      <xdr:col>6</xdr:col>
      <xdr:colOff>507019</xdr:colOff>
      <xdr:row>14</xdr:row>
      <xdr:rowOff>94107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98B93561-699E-FC4D-BEEF-E887776B7F98}"/>
            </a:ext>
          </a:extLst>
        </xdr:cNvPr>
        <xdr:cNvSpPr/>
      </xdr:nvSpPr>
      <xdr:spPr>
        <a:xfrm>
          <a:off x="4114800" y="1588643"/>
          <a:ext cx="507019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6</xdr:col>
      <xdr:colOff>253509</xdr:colOff>
      <xdr:row>18</xdr:row>
      <xdr:rowOff>39243</xdr:rowOff>
    </xdr:from>
    <xdr:to>
      <xdr:col>7</xdr:col>
      <xdr:colOff>491922</xdr:colOff>
      <xdr:row>18</xdr:row>
      <xdr:rowOff>94107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2985728D-F4F8-E047-AB3A-E71A1702B803}"/>
            </a:ext>
          </a:extLst>
        </xdr:cNvPr>
        <xdr:cNvSpPr/>
      </xdr:nvSpPr>
      <xdr:spPr>
        <a:xfrm>
          <a:off x="4368309" y="2083943"/>
          <a:ext cx="1152813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6</xdr:col>
      <xdr:colOff>507019</xdr:colOff>
      <xdr:row>22</xdr:row>
      <xdr:rowOff>39243</xdr:rowOff>
    </xdr:from>
    <xdr:to>
      <xdr:col>8</xdr:col>
      <xdr:colOff>491922</xdr:colOff>
      <xdr:row>22</xdr:row>
      <xdr:rowOff>94107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DF4C54F2-B369-2341-8517-55705F0AE716}"/>
            </a:ext>
          </a:extLst>
        </xdr:cNvPr>
        <xdr:cNvSpPr/>
      </xdr:nvSpPr>
      <xdr:spPr>
        <a:xfrm>
          <a:off x="4621819" y="2579243"/>
          <a:ext cx="1839103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7</xdr:col>
      <xdr:colOff>228158</xdr:colOff>
      <xdr:row>26</xdr:row>
      <xdr:rowOff>39243</xdr:rowOff>
    </xdr:from>
    <xdr:to>
      <xdr:col>10</xdr:col>
      <xdr:colOff>177457</xdr:colOff>
      <xdr:row>26</xdr:row>
      <xdr:rowOff>94107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4BE35F75-1FB2-1A4C-9FE6-E5D283010A99}"/>
            </a:ext>
          </a:extLst>
        </xdr:cNvPr>
        <xdr:cNvSpPr/>
      </xdr:nvSpPr>
      <xdr:spPr>
        <a:xfrm>
          <a:off x="5257358" y="3074543"/>
          <a:ext cx="2133699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7</xdr:col>
      <xdr:colOff>304211</xdr:colOff>
      <xdr:row>30</xdr:row>
      <xdr:rowOff>39243</xdr:rowOff>
    </xdr:from>
    <xdr:to>
      <xdr:col>8</xdr:col>
      <xdr:colOff>542624</xdr:colOff>
      <xdr:row>30</xdr:row>
      <xdr:rowOff>94107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D2BD40D3-EF53-1849-88D7-0BD814F964A1}"/>
            </a:ext>
          </a:extLst>
        </xdr:cNvPr>
        <xdr:cNvSpPr/>
      </xdr:nvSpPr>
      <xdr:spPr>
        <a:xfrm>
          <a:off x="5333411" y="3569843"/>
          <a:ext cx="1178213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7</xdr:col>
      <xdr:colOff>608423</xdr:colOff>
      <xdr:row>34</xdr:row>
      <xdr:rowOff>39243</xdr:rowOff>
    </xdr:from>
    <xdr:to>
      <xdr:col>12</xdr:col>
      <xdr:colOff>536642</xdr:colOff>
      <xdr:row>34</xdr:row>
      <xdr:rowOff>94107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4A359B1B-8A1F-3A4E-B18B-1229C3BF00D8}"/>
            </a:ext>
          </a:extLst>
        </xdr:cNvPr>
        <xdr:cNvSpPr/>
      </xdr:nvSpPr>
      <xdr:spPr>
        <a:xfrm>
          <a:off x="5637623" y="4065143"/>
          <a:ext cx="3115919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10</xdr:col>
      <xdr:colOff>0</xdr:colOff>
      <xdr:row>38</xdr:row>
      <xdr:rowOff>39243</xdr:rowOff>
    </xdr:from>
    <xdr:to>
      <xdr:col>10</xdr:col>
      <xdr:colOff>633774</xdr:colOff>
      <xdr:row>38</xdr:row>
      <xdr:rowOff>94107</xdr:rowOff>
    </xdr:to>
    <xdr:sp macro="" textlink="">
      <xdr:nvSpPr>
        <xdr:cNvPr id="9" name="Rectangle 10">
          <a:extLst>
            <a:ext uri="{FF2B5EF4-FFF2-40B4-BE49-F238E27FC236}">
              <a16:creationId xmlns:a16="http://schemas.microsoft.com/office/drawing/2014/main" id="{2A63FEE5-397A-C546-B0CC-8B29BBF3F4EA}"/>
            </a:ext>
          </a:extLst>
        </xdr:cNvPr>
        <xdr:cNvSpPr/>
      </xdr:nvSpPr>
      <xdr:spPr>
        <a:xfrm>
          <a:off x="7213600" y="4560443"/>
          <a:ext cx="633774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10</xdr:col>
      <xdr:colOff>456317</xdr:colOff>
      <xdr:row>42</xdr:row>
      <xdr:rowOff>39243</xdr:rowOff>
    </xdr:from>
    <xdr:to>
      <xdr:col>12</xdr:col>
      <xdr:colOff>384537</xdr:colOff>
      <xdr:row>42</xdr:row>
      <xdr:rowOff>94107</xdr:rowOff>
    </xdr:to>
    <xdr:sp macro="" textlink="">
      <xdr:nvSpPr>
        <xdr:cNvPr id="10" name="Rectangle 11">
          <a:extLst>
            <a:ext uri="{FF2B5EF4-FFF2-40B4-BE49-F238E27FC236}">
              <a16:creationId xmlns:a16="http://schemas.microsoft.com/office/drawing/2014/main" id="{3DBFCE93-5ABE-6344-9189-B62E03194B93}"/>
            </a:ext>
          </a:extLst>
        </xdr:cNvPr>
        <xdr:cNvSpPr/>
      </xdr:nvSpPr>
      <xdr:spPr>
        <a:xfrm>
          <a:off x="7669917" y="5055743"/>
          <a:ext cx="931520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19369</xdr:colOff>
      <xdr:row>46</xdr:row>
      <xdr:rowOff>39243</xdr:rowOff>
    </xdr:from>
    <xdr:to>
      <xdr:col>13</xdr:col>
      <xdr:colOff>0</xdr:colOff>
      <xdr:row>46</xdr:row>
      <xdr:rowOff>94107</xdr:rowOff>
    </xdr:to>
    <xdr:sp macro="" textlink="">
      <xdr:nvSpPr>
        <xdr:cNvPr id="11" name="Rectangle 12">
          <a:extLst>
            <a:ext uri="{FF2B5EF4-FFF2-40B4-BE49-F238E27FC236}">
              <a16:creationId xmlns:a16="http://schemas.microsoft.com/office/drawing/2014/main" id="{B14ABABF-98FB-FA46-A8E5-93CE3B789C5F}"/>
            </a:ext>
          </a:extLst>
        </xdr:cNvPr>
        <xdr:cNvSpPr/>
      </xdr:nvSpPr>
      <xdr:spPr>
        <a:xfrm>
          <a:off x="8236269" y="5551043"/>
          <a:ext cx="933131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19369</xdr:colOff>
      <xdr:row>49</xdr:row>
      <xdr:rowOff>39243</xdr:rowOff>
    </xdr:from>
    <xdr:to>
      <xdr:col>13</xdr:col>
      <xdr:colOff>101404</xdr:colOff>
      <xdr:row>49</xdr:row>
      <xdr:rowOff>94107</xdr:rowOff>
    </xdr:to>
    <xdr:sp macro="" textlink="">
      <xdr:nvSpPr>
        <xdr:cNvPr id="12" name="Rectangle 13">
          <a:extLst>
            <a:ext uri="{FF2B5EF4-FFF2-40B4-BE49-F238E27FC236}">
              <a16:creationId xmlns:a16="http://schemas.microsoft.com/office/drawing/2014/main" id="{9028CC37-4A82-C046-9E2B-51D8ED339BAE}"/>
            </a:ext>
          </a:extLst>
        </xdr:cNvPr>
        <xdr:cNvSpPr/>
      </xdr:nvSpPr>
      <xdr:spPr>
        <a:xfrm>
          <a:off x="8236269" y="5970143"/>
          <a:ext cx="1034535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95422</xdr:colOff>
      <xdr:row>53</xdr:row>
      <xdr:rowOff>39243</xdr:rowOff>
    </xdr:from>
    <xdr:to>
      <xdr:col>12</xdr:col>
      <xdr:colOff>714099</xdr:colOff>
      <xdr:row>53</xdr:row>
      <xdr:rowOff>94107</xdr:rowOff>
    </xdr:to>
    <xdr:sp macro="" textlink="">
      <xdr:nvSpPr>
        <xdr:cNvPr id="13" name="Rectangle 14">
          <a:extLst>
            <a:ext uri="{FF2B5EF4-FFF2-40B4-BE49-F238E27FC236}">
              <a16:creationId xmlns:a16="http://schemas.microsoft.com/office/drawing/2014/main" id="{E581718E-7480-4946-A33E-C923E8F51089}"/>
            </a:ext>
          </a:extLst>
        </xdr:cNvPr>
        <xdr:cNvSpPr/>
      </xdr:nvSpPr>
      <xdr:spPr>
        <a:xfrm>
          <a:off x="8312322" y="6465443"/>
          <a:ext cx="618677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95422</xdr:colOff>
      <xdr:row>57</xdr:row>
      <xdr:rowOff>39243</xdr:rowOff>
    </xdr:from>
    <xdr:to>
      <xdr:col>13</xdr:col>
      <xdr:colOff>456317</xdr:colOff>
      <xdr:row>57</xdr:row>
      <xdr:rowOff>94107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262F26A1-443D-284B-AD87-48705BA29ED5}"/>
            </a:ext>
          </a:extLst>
        </xdr:cNvPr>
        <xdr:cNvSpPr/>
      </xdr:nvSpPr>
      <xdr:spPr>
        <a:xfrm>
          <a:off x="8312322" y="6960743"/>
          <a:ext cx="1313395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10</xdr:col>
      <xdr:colOff>405615</xdr:colOff>
      <xdr:row>61</xdr:row>
      <xdr:rowOff>39243</xdr:rowOff>
    </xdr:from>
    <xdr:to>
      <xdr:col>12</xdr:col>
      <xdr:colOff>333835</xdr:colOff>
      <xdr:row>61</xdr:row>
      <xdr:rowOff>94107</xdr:rowOff>
    </xdr:to>
    <xdr:sp macro="" textlink="">
      <xdr:nvSpPr>
        <xdr:cNvPr id="15" name="Rectangle 16">
          <a:extLst>
            <a:ext uri="{FF2B5EF4-FFF2-40B4-BE49-F238E27FC236}">
              <a16:creationId xmlns:a16="http://schemas.microsoft.com/office/drawing/2014/main" id="{8DF65AC6-8AFE-F742-8941-EA73FF25B6AC}"/>
            </a:ext>
          </a:extLst>
        </xdr:cNvPr>
        <xdr:cNvSpPr/>
      </xdr:nvSpPr>
      <xdr:spPr>
        <a:xfrm>
          <a:off x="7619215" y="7456043"/>
          <a:ext cx="931520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146124</xdr:colOff>
      <xdr:row>65</xdr:row>
      <xdr:rowOff>39243</xdr:rowOff>
    </xdr:from>
    <xdr:to>
      <xdr:col>13</xdr:col>
      <xdr:colOff>0</xdr:colOff>
      <xdr:row>65</xdr:row>
      <xdr:rowOff>94107</xdr:rowOff>
    </xdr:to>
    <xdr:sp macro="" textlink="">
      <xdr:nvSpPr>
        <xdr:cNvPr id="16" name="Rectangle 17">
          <a:extLst>
            <a:ext uri="{FF2B5EF4-FFF2-40B4-BE49-F238E27FC236}">
              <a16:creationId xmlns:a16="http://schemas.microsoft.com/office/drawing/2014/main" id="{8943CECD-503D-D249-AF39-02D9C7A5F3E7}"/>
            </a:ext>
          </a:extLst>
        </xdr:cNvPr>
        <xdr:cNvSpPr/>
      </xdr:nvSpPr>
      <xdr:spPr>
        <a:xfrm>
          <a:off x="8363024" y="7951343"/>
          <a:ext cx="806376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374282</xdr:colOff>
      <xdr:row>69</xdr:row>
      <xdr:rowOff>39243</xdr:rowOff>
    </xdr:from>
    <xdr:to>
      <xdr:col>13</xdr:col>
      <xdr:colOff>126755</xdr:colOff>
      <xdr:row>69</xdr:row>
      <xdr:rowOff>94107</xdr:rowOff>
    </xdr:to>
    <xdr:sp macro="" textlink="">
      <xdr:nvSpPr>
        <xdr:cNvPr id="17" name="Rectangle 18">
          <a:extLst>
            <a:ext uri="{FF2B5EF4-FFF2-40B4-BE49-F238E27FC236}">
              <a16:creationId xmlns:a16="http://schemas.microsoft.com/office/drawing/2014/main" id="{80A5EBB6-B2AB-374E-94C0-9E3F6318657F}"/>
            </a:ext>
          </a:extLst>
        </xdr:cNvPr>
        <xdr:cNvSpPr/>
      </xdr:nvSpPr>
      <xdr:spPr>
        <a:xfrm>
          <a:off x="8591182" y="8446643"/>
          <a:ext cx="704973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475686</xdr:colOff>
      <xdr:row>73</xdr:row>
      <xdr:rowOff>39243</xdr:rowOff>
    </xdr:from>
    <xdr:to>
      <xdr:col>13</xdr:col>
      <xdr:colOff>152106</xdr:colOff>
      <xdr:row>73</xdr:row>
      <xdr:rowOff>94107</xdr:rowOff>
    </xdr:to>
    <xdr:sp macro="" textlink="">
      <xdr:nvSpPr>
        <xdr:cNvPr id="18" name="Rectangle 19">
          <a:extLst>
            <a:ext uri="{FF2B5EF4-FFF2-40B4-BE49-F238E27FC236}">
              <a16:creationId xmlns:a16="http://schemas.microsoft.com/office/drawing/2014/main" id="{938337BE-9360-C642-81F0-D016B9520CA0}"/>
            </a:ext>
          </a:extLst>
        </xdr:cNvPr>
        <xdr:cNvSpPr/>
      </xdr:nvSpPr>
      <xdr:spPr>
        <a:xfrm>
          <a:off x="8692586" y="8941943"/>
          <a:ext cx="628920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475686</xdr:colOff>
      <xdr:row>77</xdr:row>
      <xdr:rowOff>39243</xdr:rowOff>
    </xdr:from>
    <xdr:to>
      <xdr:col>13</xdr:col>
      <xdr:colOff>202808</xdr:colOff>
      <xdr:row>77</xdr:row>
      <xdr:rowOff>94107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2702ABDB-DD5A-C44C-A65E-918D10451EA3}"/>
            </a:ext>
          </a:extLst>
        </xdr:cNvPr>
        <xdr:cNvSpPr/>
      </xdr:nvSpPr>
      <xdr:spPr>
        <a:xfrm>
          <a:off x="8692586" y="9437243"/>
          <a:ext cx="679622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12</xdr:col>
      <xdr:colOff>602441</xdr:colOff>
      <xdr:row>81</xdr:row>
      <xdr:rowOff>39243</xdr:rowOff>
    </xdr:from>
    <xdr:to>
      <xdr:col>13</xdr:col>
      <xdr:colOff>202808</xdr:colOff>
      <xdr:row>81</xdr:row>
      <xdr:rowOff>94107</xdr:rowOff>
    </xdr:to>
    <xdr:sp macro="" textlink="">
      <xdr:nvSpPr>
        <xdr:cNvPr id="20" name="Rectangle 21">
          <a:extLst>
            <a:ext uri="{FF2B5EF4-FFF2-40B4-BE49-F238E27FC236}">
              <a16:creationId xmlns:a16="http://schemas.microsoft.com/office/drawing/2014/main" id="{86B8B445-AEBB-4747-8C4A-67AAE356F72F}"/>
            </a:ext>
          </a:extLst>
        </xdr:cNvPr>
        <xdr:cNvSpPr/>
      </xdr:nvSpPr>
      <xdr:spPr>
        <a:xfrm>
          <a:off x="8819341" y="9932543"/>
          <a:ext cx="552867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  <xdr:twoCellAnchor>
    <xdr:from>
      <xdr:col>13</xdr:col>
      <xdr:colOff>380264</xdr:colOff>
      <xdr:row>84</xdr:row>
      <xdr:rowOff>39243</xdr:rowOff>
    </xdr:from>
    <xdr:to>
      <xdr:col>14</xdr:col>
      <xdr:colOff>175178</xdr:colOff>
      <xdr:row>84</xdr:row>
      <xdr:rowOff>94107</xdr:rowOff>
    </xdr:to>
    <xdr:sp macro="" textlink="">
      <xdr:nvSpPr>
        <xdr:cNvPr id="21" name="Rectangle 22">
          <a:extLst>
            <a:ext uri="{FF2B5EF4-FFF2-40B4-BE49-F238E27FC236}">
              <a16:creationId xmlns:a16="http://schemas.microsoft.com/office/drawing/2014/main" id="{8CD3F70F-75A1-6A4C-BB59-30F59B0F1A91}"/>
            </a:ext>
          </a:extLst>
        </xdr:cNvPr>
        <xdr:cNvSpPr/>
      </xdr:nvSpPr>
      <xdr:spPr>
        <a:xfrm>
          <a:off x="9549664" y="10351643"/>
          <a:ext cx="277514" cy="54864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7506-53F0-4C8D-95A4-C3D023EEBDE1}">
  <dimension ref="A2:A24"/>
  <sheetViews>
    <sheetView workbookViewId="0">
      <selection activeCell="F12" sqref="F12"/>
    </sheetView>
  </sheetViews>
  <sheetFormatPr baseColWidth="10" defaultRowHeight="15" x14ac:dyDescent="0.25"/>
  <cols>
    <col min="1" max="1" width="146.28515625" bestFit="1" customWidth="1"/>
  </cols>
  <sheetData>
    <row r="2" spans="1:1" ht="15.75" thickBot="1" x14ac:dyDescent="0.3"/>
    <row r="3" spans="1:1" ht="24" thickBot="1" x14ac:dyDescent="0.4">
      <c r="A3" s="209" t="s">
        <v>566</v>
      </c>
    </row>
    <row r="4" spans="1:1" x14ac:dyDescent="0.25">
      <c r="A4" s="210"/>
    </row>
    <row r="5" spans="1:1" x14ac:dyDescent="0.25">
      <c r="A5" s="210"/>
    </row>
    <row r="6" spans="1:1" x14ac:dyDescent="0.25">
      <c r="A6" s="210"/>
    </row>
    <row r="7" spans="1:1" x14ac:dyDescent="0.25">
      <c r="A7" s="210"/>
    </row>
    <row r="8" spans="1:1" x14ac:dyDescent="0.25">
      <c r="A8" s="210"/>
    </row>
    <row r="9" spans="1:1" x14ac:dyDescent="0.25">
      <c r="A9" s="210"/>
    </row>
    <row r="10" spans="1:1" x14ac:dyDescent="0.25">
      <c r="A10" s="210"/>
    </row>
    <row r="11" spans="1:1" x14ac:dyDescent="0.25">
      <c r="A11" s="210"/>
    </row>
    <row r="12" spans="1:1" x14ac:dyDescent="0.25">
      <c r="A12" s="210"/>
    </row>
    <row r="13" spans="1:1" x14ac:dyDescent="0.25">
      <c r="A13" s="210"/>
    </row>
    <row r="14" spans="1:1" x14ac:dyDescent="0.25">
      <c r="A14" s="210"/>
    </row>
    <row r="15" spans="1:1" x14ac:dyDescent="0.25">
      <c r="A15" s="210"/>
    </row>
    <row r="16" spans="1:1" x14ac:dyDescent="0.25">
      <c r="A16" s="210"/>
    </row>
    <row r="17" spans="1:1" x14ac:dyDescent="0.25">
      <c r="A17" s="210"/>
    </row>
    <row r="18" spans="1:1" x14ac:dyDescent="0.25">
      <c r="A18" s="210"/>
    </row>
    <row r="19" spans="1:1" ht="40.5" customHeight="1" x14ac:dyDescent="0.25">
      <c r="A19" s="210"/>
    </row>
    <row r="20" spans="1:1" ht="17.25" customHeight="1" x14ac:dyDescent="0.25">
      <c r="A20" s="211" t="s">
        <v>567</v>
      </c>
    </row>
    <row r="21" spans="1:1" x14ac:dyDescent="0.25">
      <c r="A21" s="211"/>
    </row>
    <row r="22" spans="1:1" x14ac:dyDescent="0.25">
      <c r="A22" s="211" t="s">
        <v>568</v>
      </c>
    </row>
    <row r="23" spans="1:1" x14ac:dyDescent="0.25">
      <c r="A23" s="211"/>
    </row>
    <row r="24" spans="1:1" ht="15.75" thickBot="1" x14ac:dyDescent="0.3">
      <c r="A24" s="212" t="s">
        <v>569</v>
      </c>
    </row>
  </sheetData>
  <sheetProtection algorithmName="SHA-512" hashValue="Ws+lKCfN/ZDCs4FvqCJyqR4hvrwCe3eYcorekGy1WbMGMLFE86sa8FfnzItU80pfdq/pQ2BjC/f61eWTz9gfwg==" saltValue="B5XMgzJMf8uB6Y9eyOBPVA==" spinCount="100000" sheet="1" objects="1" scenarios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F958-EC5C-FF4C-B014-532890ED03D2}">
  <dimension ref="B1:G258"/>
  <sheetViews>
    <sheetView tabSelected="1" topLeftCell="A33" workbookViewId="0">
      <selection activeCell="C12" sqref="C12"/>
    </sheetView>
  </sheetViews>
  <sheetFormatPr baseColWidth="10" defaultColWidth="10.85546875" defaultRowHeight="18.75" x14ac:dyDescent="0.3"/>
  <cols>
    <col min="1" max="1" width="10.85546875" style="17"/>
    <col min="2" max="2" width="11" style="18" bestFit="1" customWidth="1"/>
    <col min="3" max="3" width="63.42578125" style="17" customWidth="1"/>
    <col min="4" max="4" width="10.85546875" style="18"/>
    <col min="5" max="5" width="16" style="61" customWidth="1"/>
    <col min="6" max="6" width="16.28515625" style="19" customWidth="1"/>
    <col min="7" max="7" width="24" style="19" customWidth="1"/>
    <col min="8" max="16384" width="10.85546875" style="17"/>
  </cols>
  <sheetData>
    <row r="1" spans="2:7" x14ac:dyDescent="0.3">
      <c r="B1" s="125" t="s">
        <v>28</v>
      </c>
      <c r="C1" s="125"/>
      <c r="D1" s="125"/>
      <c r="E1" s="125"/>
      <c r="F1" s="125"/>
      <c r="G1" s="125"/>
    </row>
    <row r="2" spans="2:7" x14ac:dyDescent="0.3">
      <c r="B2" s="126"/>
      <c r="C2" s="126"/>
      <c r="D2" s="126"/>
      <c r="E2" s="126"/>
      <c r="F2" s="126"/>
      <c r="G2" s="126"/>
    </row>
    <row r="3" spans="2:7" x14ac:dyDescent="0.3">
      <c r="B3" s="16" t="s">
        <v>26</v>
      </c>
      <c r="C3" s="15" t="s">
        <v>27</v>
      </c>
      <c r="D3" s="16" t="s">
        <v>5</v>
      </c>
      <c r="E3" s="15" t="s">
        <v>6</v>
      </c>
      <c r="F3" s="69" t="s">
        <v>7</v>
      </c>
      <c r="G3" s="69" t="s">
        <v>15</v>
      </c>
    </row>
    <row r="4" spans="2:7" ht="26.25" x14ac:dyDescent="0.4">
      <c r="B4" s="18">
        <v>1</v>
      </c>
      <c r="C4" s="59" t="s">
        <v>528</v>
      </c>
      <c r="D4" s="60"/>
      <c r="E4" s="65">
        <v>1</v>
      </c>
      <c r="F4" s="70"/>
      <c r="G4" s="71">
        <v>6176467.6200000001</v>
      </c>
    </row>
    <row r="5" spans="2:7" s="63" customFormat="1" x14ac:dyDescent="0.3">
      <c r="B5" s="62">
        <v>2</v>
      </c>
      <c r="C5" s="63" t="s">
        <v>43</v>
      </c>
      <c r="D5" s="62"/>
      <c r="E5" s="66">
        <v>1</v>
      </c>
      <c r="F5" s="64">
        <v>126129.41</v>
      </c>
      <c r="G5" s="64">
        <v>126129.41</v>
      </c>
    </row>
    <row r="6" spans="2:7" x14ac:dyDescent="0.3">
      <c r="B6" s="18">
        <v>3</v>
      </c>
      <c r="C6" s="17" t="s">
        <v>44</v>
      </c>
      <c r="D6" s="18" t="s">
        <v>42</v>
      </c>
      <c r="E6" s="67">
        <f>147.7*5</f>
        <v>738.5</v>
      </c>
      <c r="F6" s="19">
        <v>10.93</v>
      </c>
      <c r="G6" s="19">
        <v>8071.81</v>
      </c>
    </row>
    <row r="7" spans="2:7" x14ac:dyDescent="0.3">
      <c r="B7" s="18">
        <v>4</v>
      </c>
      <c r="C7" s="17" t="s">
        <v>45</v>
      </c>
      <c r="D7" s="18" t="s">
        <v>42</v>
      </c>
      <c r="E7" s="67">
        <f>147.7*5</f>
        <v>738.5</v>
      </c>
      <c r="F7" s="19">
        <v>12.6</v>
      </c>
      <c r="G7" s="19">
        <v>9305.1</v>
      </c>
    </row>
    <row r="8" spans="2:7" x14ac:dyDescent="0.3">
      <c r="B8" s="62">
        <v>5</v>
      </c>
      <c r="C8" s="17" t="s">
        <v>46</v>
      </c>
      <c r="D8" s="18" t="s">
        <v>47</v>
      </c>
      <c r="E8" s="67">
        <v>207.26</v>
      </c>
      <c r="F8" s="19">
        <v>197.01</v>
      </c>
      <c r="G8" s="19">
        <v>40832.29</v>
      </c>
    </row>
    <row r="9" spans="2:7" s="63" customFormat="1" x14ac:dyDescent="0.3">
      <c r="B9" s="18">
        <v>6</v>
      </c>
      <c r="C9" s="63" t="s">
        <v>48</v>
      </c>
      <c r="D9" s="62" t="s">
        <v>47</v>
      </c>
      <c r="E9" s="66">
        <f>9.24*2</f>
        <v>18.48</v>
      </c>
      <c r="F9" s="64">
        <v>487.09</v>
      </c>
      <c r="G9" s="64">
        <v>9001.42</v>
      </c>
    </row>
    <row r="10" spans="2:7" x14ac:dyDescent="0.3">
      <c r="B10" s="18">
        <v>7</v>
      </c>
      <c r="C10" s="17" t="s">
        <v>49</v>
      </c>
      <c r="D10" s="18" t="s">
        <v>47</v>
      </c>
      <c r="E10" s="67">
        <v>92.72</v>
      </c>
      <c r="F10" s="19">
        <v>114.36</v>
      </c>
      <c r="G10" s="19">
        <v>10603.46</v>
      </c>
    </row>
    <row r="11" spans="2:7" x14ac:dyDescent="0.3">
      <c r="B11" s="62">
        <v>8</v>
      </c>
      <c r="C11" s="17" t="s">
        <v>50</v>
      </c>
      <c r="D11" s="18" t="s">
        <v>47</v>
      </c>
      <c r="E11" s="67">
        <f>19.24*5</f>
        <v>96.199999999999989</v>
      </c>
      <c r="F11" s="19">
        <v>279.08</v>
      </c>
      <c r="G11" s="19">
        <v>26847.5</v>
      </c>
    </row>
    <row r="12" spans="2:7" x14ac:dyDescent="0.3">
      <c r="B12" s="18">
        <v>9</v>
      </c>
      <c r="C12" s="17" t="s">
        <v>51</v>
      </c>
      <c r="D12" s="18" t="s">
        <v>47</v>
      </c>
      <c r="E12" s="67">
        <f>6.41*5</f>
        <v>32.049999999999997</v>
      </c>
      <c r="F12" s="19">
        <v>266.11</v>
      </c>
      <c r="G12" s="19">
        <v>8528.83</v>
      </c>
    </row>
    <row r="13" spans="2:7" x14ac:dyDescent="0.3">
      <c r="B13" s="18">
        <v>10</v>
      </c>
      <c r="C13" s="17" t="s">
        <v>52</v>
      </c>
      <c r="D13" s="18" t="s">
        <v>53</v>
      </c>
      <c r="E13" s="67">
        <f>2*5</f>
        <v>10</v>
      </c>
      <c r="F13" s="19">
        <v>1293.9000000000001</v>
      </c>
      <c r="G13" s="19">
        <v>12939</v>
      </c>
    </row>
    <row r="14" spans="2:7" x14ac:dyDescent="0.3">
      <c r="B14" s="62">
        <v>11</v>
      </c>
      <c r="C14" s="17" t="s">
        <v>54</v>
      </c>
      <c r="E14" s="67">
        <v>1</v>
      </c>
      <c r="F14" s="19">
        <v>379117.23</v>
      </c>
      <c r="G14" s="19">
        <v>379117.23</v>
      </c>
    </row>
    <row r="15" spans="2:7" x14ac:dyDescent="0.3">
      <c r="B15" s="18">
        <v>12</v>
      </c>
      <c r="C15" s="17" t="s">
        <v>55</v>
      </c>
      <c r="D15" s="18" t="s">
        <v>47</v>
      </c>
      <c r="E15" s="67">
        <v>98.18</v>
      </c>
      <c r="F15" s="19">
        <v>1578.23</v>
      </c>
      <c r="G15" s="19">
        <v>154950.62</v>
      </c>
    </row>
    <row r="16" spans="2:7" x14ac:dyDescent="0.3">
      <c r="B16" s="18">
        <v>13</v>
      </c>
      <c r="C16" s="17" t="s">
        <v>56</v>
      </c>
      <c r="D16" s="18" t="s">
        <v>42</v>
      </c>
      <c r="E16" s="67">
        <v>109.09</v>
      </c>
      <c r="F16" s="19">
        <v>149.38999999999999</v>
      </c>
      <c r="G16" s="19">
        <v>16296.96</v>
      </c>
    </row>
    <row r="17" spans="2:7" s="63" customFormat="1" x14ac:dyDescent="0.3">
      <c r="B17" s="62">
        <v>14</v>
      </c>
      <c r="C17" s="63" t="s">
        <v>57</v>
      </c>
      <c r="D17" s="62" t="s">
        <v>24</v>
      </c>
      <c r="E17" s="66">
        <v>22</v>
      </c>
      <c r="F17" s="64">
        <v>1414.14</v>
      </c>
      <c r="G17" s="64">
        <v>31111.08</v>
      </c>
    </row>
    <row r="18" spans="2:7" x14ac:dyDescent="0.3">
      <c r="B18" s="18">
        <v>15</v>
      </c>
      <c r="C18" s="17" t="s">
        <v>58</v>
      </c>
      <c r="D18" s="18" t="s">
        <v>59</v>
      </c>
      <c r="E18" s="67">
        <f>42*0.9+50*0.9</f>
        <v>82.800000000000011</v>
      </c>
      <c r="F18" s="19">
        <v>563.48</v>
      </c>
      <c r="G18" s="19">
        <v>46656.14</v>
      </c>
    </row>
    <row r="19" spans="2:7" x14ac:dyDescent="0.3">
      <c r="B19" s="18">
        <v>16</v>
      </c>
      <c r="C19" s="17" t="s">
        <v>60</v>
      </c>
      <c r="D19" s="18" t="s">
        <v>59</v>
      </c>
      <c r="E19" s="67">
        <f>6*0.9</f>
        <v>5.4</v>
      </c>
      <c r="F19" s="19">
        <v>1010.43</v>
      </c>
      <c r="G19" s="19">
        <v>5456.32</v>
      </c>
    </row>
    <row r="20" spans="2:7" x14ac:dyDescent="0.3">
      <c r="B20" s="62">
        <v>17</v>
      </c>
      <c r="C20" s="17" t="s">
        <v>61</v>
      </c>
      <c r="D20" s="18" t="s">
        <v>59</v>
      </c>
      <c r="E20" s="67">
        <f>16*0.9</f>
        <v>14.4</v>
      </c>
      <c r="F20" s="19">
        <v>808.44</v>
      </c>
      <c r="G20" s="19">
        <v>11641.54</v>
      </c>
    </row>
    <row r="21" spans="2:7" x14ac:dyDescent="0.3">
      <c r="B21" s="18">
        <v>18</v>
      </c>
      <c r="C21" s="17" t="s">
        <v>62</v>
      </c>
      <c r="D21" s="18" t="s">
        <v>59</v>
      </c>
      <c r="E21" s="67">
        <v>320.67</v>
      </c>
      <c r="F21" s="19">
        <v>173.44</v>
      </c>
      <c r="G21" s="19">
        <v>55617</v>
      </c>
    </row>
    <row r="22" spans="2:7" x14ac:dyDescent="0.3">
      <c r="B22" s="18">
        <v>19</v>
      </c>
      <c r="C22" s="17" t="s">
        <v>63</v>
      </c>
      <c r="D22" s="18" t="s">
        <v>42</v>
      </c>
      <c r="E22" s="67">
        <f>80*5</f>
        <v>400</v>
      </c>
      <c r="F22" s="19">
        <v>69.260000000000005</v>
      </c>
      <c r="G22" s="19">
        <v>27704</v>
      </c>
    </row>
    <row r="23" spans="2:7" x14ac:dyDescent="0.3">
      <c r="B23" s="62">
        <v>20</v>
      </c>
      <c r="C23" s="17" t="s">
        <v>64</v>
      </c>
      <c r="D23" s="18" t="s">
        <v>59</v>
      </c>
      <c r="E23" s="67">
        <v>320.67</v>
      </c>
      <c r="F23" s="19">
        <v>63.84</v>
      </c>
      <c r="G23" s="19">
        <v>20471.57</v>
      </c>
    </row>
    <row r="24" spans="2:7" x14ac:dyDescent="0.3">
      <c r="B24" s="18">
        <v>21</v>
      </c>
      <c r="C24" s="17" t="s">
        <v>65</v>
      </c>
      <c r="D24" s="18" t="s">
        <v>42</v>
      </c>
      <c r="E24" s="67">
        <f>80*5</f>
        <v>400</v>
      </c>
      <c r="F24" s="19">
        <v>23.03</v>
      </c>
      <c r="G24" s="19">
        <v>9212</v>
      </c>
    </row>
    <row r="25" spans="2:7" x14ac:dyDescent="0.3">
      <c r="B25" s="18">
        <v>22</v>
      </c>
      <c r="C25" s="17" t="s">
        <v>66</v>
      </c>
      <c r="E25" s="67">
        <v>1</v>
      </c>
      <c r="F25" s="19">
        <v>482067.31</v>
      </c>
      <c r="G25" s="19">
        <v>482067.31</v>
      </c>
    </row>
    <row r="26" spans="2:7" x14ac:dyDescent="0.3">
      <c r="B26" s="62">
        <v>23</v>
      </c>
      <c r="C26" s="17" t="s">
        <v>67</v>
      </c>
      <c r="E26" s="67">
        <v>1</v>
      </c>
      <c r="F26" s="19">
        <v>232350.02</v>
      </c>
      <c r="G26" s="19">
        <v>232350.02</v>
      </c>
    </row>
    <row r="27" spans="2:7" x14ac:dyDescent="0.3">
      <c r="B27" s="18">
        <v>24</v>
      </c>
      <c r="C27" s="17" t="s">
        <v>68</v>
      </c>
      <c r="D27" s="18" t="s">
        <v>42</v>
      </c>
      <c r="E27" s="67">
        <v>505.46</v>
      </c>
      <c r="F27" s="19">
        <v>268.39999999999998</v>
      </c>
      <c r="G27" s="19">
        <v>135665.46</v>
      </c>
    </row>
    <row r="28" spans="2:7" x14ac:dyDescent="0.3">
      <c r="B28" s="18">
        <v>25</v>
      </c>
      <c r="C28" s="17" t="s">
        <v>69</v>
      </c>
      <c r="D28" s="18" t="s">
        <v>42</v>
      </c>
      <c r="E28" s="67">
        <f>+(2.85+0.75+0.75)*1.2*5</f>
        <v>26.099999999999998</v>
      </c>
      <c r="F28" s="19">
        <v>237.62</v>
      </c>
      <c r="G28" s="19">
        <v>6201.88</v>
      </c>
    </row>
    <row r="29" spans="2:7" s="63" customFormat="1" x14ac:dyDescent="0.3">
      <c r="B29" s="62">
        <v>26</v>
      </c>
      <c r="C29" s="63" t="s">
        <v>70</v>
      </c>
      <c r="D29" s="62" t="s">
        <v>59</v>
      </c>
      <c r="E29" s="66">
        <v>252</v>
      </c>
      <c r="F29" s="64">
        <v>196.48</v>
      </c>
      <c r="G29" s="64">
        <v>49512.959999999999</v>
      </c>
    </row>
    <row r="30" spans="2:7" x14ac:dyDescent="0.3">
      <c r="B30" s="18">
        <v>27</v>
      </c>
      <c r="C30" s="17" t="s">
        <v>71</v>
      </c>
      <c r="D30" s="18" t="s">
        <v>59</v>
      </c>
      <c r="E30" s="67">
        <v>48</v>
      </c>
      <c r="F30" s="19">
        <v>84.42</v>
      </c>
      <c r="G30" s="19">
        <v>4052.16</v>
      </c>
    </row>
    <row r="31" spans="2:7" x14ac:dyDescent="0.3">
      <c r="B31" s="18">
        <v>28</v>
      </c>
      <c r="C31" s="17" t="s">
        <v>72</v>
      </c>
      <c r="D31" s="18" t="s">
        <v>59</v>
      </c>
      <c r="E31" s="67">
        <v>191.67</v>
      </c>
      <c r="F31" s="19">
        <v>192.61</v>
      </c>
      <c r="G31" s="19">
        <v>36917.56</v>
      </c>
    </row>
    <row r="32" spans="2:7" x14ac:dyDescent="0.3">
      <c r="B32" s="62">
        <v>29</v>
      </c>
      <c r="C32" s="17" t="s">
        <v>73</v>
      </c>
      <c r="E32" s="67">
        <v>1</v>
      </c>
      <c r="F32" s="19">
        <v>249717.29</v>
      </c>
      <c r="G32" s="19">
        <v>249717.29</v>
      </c>
    </row>
    <row r="33" spans="2:7" s="63" customFormat="1" x14ac:dyDescent="0.3">
      <c r="B33" s="18">
        <v>30</v>
      </c>
      <c r="C33" s="63" t="s">
        <v>68</v>
      </c>
      <c r="D33" s="62" t="s">
        <v>42</v>
      </c>
      <c r="E33" s="66">
        <v>570.24</v>
      </c>
      <c r="F33" s="64">
        <v>268.39999999999998</v>
      </c>
      <c r="G33" s="64">
        <v>153052.42000000001</v>
      </c>
    </row>
    <row r="34" spans="2:7" x14ac:dyDescent="0.3">
      <c r="B34" s="18">
        <v>31</v>
      </c>
      <c r="C34" s="17" t="s">
        <v>74</v>
      </c>
      <c r="D34" s="18" t="s">
        <v>24</v>
      </c>
      <c r="E34" s="67">
        <v>79</v>
      </c>
      <c r="F34" s="19">
        <v>70.739999999999995</v>
      </c>
      <c r="G34" s="19">
        <v>5588.46</v>
      </c>
    </row>
    <row r="35" spans="2:7" x14ac:dyDescent="0.3">
      <c r="B35" s="62">
        <v>32</v>
      </c>
      <c r="C35" s="17" t="s">
        <v>70</v>
      </c>
      <c r="D35" s="18" t="s">
        <v>59</v>
      </c>
      <c r="E35" s="67">
        <v>237</v>
      </c>
      <c r="F35" s="19">
        <v>196.48</v>
      </c>
      <c r="G35" s="19">
        <v>46565.760000000002</v>
      </c>
    </row>
    <row r="36" spans="2:7" s="63" customFormat="1" x14ac:dyDescent="0.3">
      <c r="B36" s="18">
        <v>33</v>
      </c>
      <c r="C36" s="63" t="s">
        <v>71</v>
      </c>
      <c r="D36" s="62" t="s">
        <v>59</v>
      </c>
      <c r="E36" s="66">
        <v>75</v>
      </c>
      <c r="F36" s="64">
        <v>84.42</v>
      </c>
      <c r="G36" s="64">
        <v>6331.5</v>
      </c>
    </row>
    <row r="37" spans="2:7" x14ac:dyDescent="0.3">
      <c r="B37" s="18">
        <v>34</v>
      </c>
      <c r="C37" s="17" t="s">
        <v>72</v>
      </c>
      <c r="D37" s="18" t="s">
        <v>59</v>
      </c>
      <c r="E37" s="67">
        <v>198.22</v>
      </c>
      <c r="F37" s="19">
        <v>192.61</v>
      </c>
      <c r="G37" s="19">
        <v>38179.15</v>
      </c>
    </row>
    <row r="38" spans="2:7" x14ac:dyDescent="0.3">
      <c r="B38" s="62">
        <v>35</v>
      </c>
      <c r="C38" s="17" t="s">
        <v>75</v>
      </c>
      <c r="E38" s="67">
        <v>1</v>
      </c>
      <c r="F38" s="19">
        <v>300386.96000000002</v>
      </c>
      <c r="G38" s="19">
        <v>300386.96000000002</v>
      </c>
    </row>
    <row r="39" spans="2:7" x14ac:dyDescent="0.3">
      <c r="B39" s="18">
        <v>36</v>
      </c>
      <c r="C39" s="17" t="s">
        <v>67</v>
      </c>
      <c r="E39" s="67">
        <v>1</v>
      </c>
      <c r="F39" s="19">
        <v>212610.29</v>
      </c>
      <c r="G39" s="19">
        <v>212610.29</v>
      </c>
    </row>
    <row r="40" spans="2:7" x14ac:dyDescent="0.3">
      <c r="B40" s="18">
        <v>37</v>
      </c>
      <c r="C40" s="17" t="s">
        <v>76</v>
      </c>
      <c r="D40" s="18" t="s">
        <v>59</v>
      </c>
      <c r="E40" s="67" t="s">
        <v>77</v>
      </c>
      <c r="F40" s="19">
        <v>659.52</v>
      </c>
      <c r="G40" s="19">
        <v>45078.19</v>
      </c>
    </row>
    <row r="41" spans="2:7" x14ac:dyDescent="0.3">
      <c r="B41" s="62">
        <v>38</v>
      </c>
      <c r="C41" s="17" t="s">
        <v>78</v>
      </c>
      <c r="D41" s="18" t="s">
        <v>59</v>
      </c>
      <c r="E41" s="67">
        <f>5.8*6</f>
        <v>34.799999999999997</v>
      </c>
      <c r="F41" s="19">
        <v>1073.1099999999999</v>
      </c>
      <c r="G41" s="19">
        <v>37344.230000000003</v>
      </c>
    </row>
    <row r="42" spans="2:7" x14ac:dyDescent="0.3">
      <c r="B42" s="18">
        <v>39</v>
      </c>
      <c r="C42" s="17" t="s">
        <v>79</v>
      </c>
      <c r="D42" s="18" t="s">
        <v>59</v>
      </c>
      <c r="E42" s="67">
        <v>11</v>
      </c>
      <c r="F42" s="19">
        <v>1454.93</v>
      </c>
      <c r="G42" s="19">
        <v>16004.23</v>
      </c>
    </row>
    <row r="43" spans="2:7" x14ac:dyDescent="0.3">
      <c r="B43" s="18">
        <v>40</v>
      </c>
      <c r="C43" s="17" t="s">
        <v>80</v>
      </c>
      <c r="D43" s="18" t="s">
        <v>59</v>
      </c>
      <c r="E43" s="67">
        <f>2*2.8*5</f>
        <v>28</v>
      </c>
      <c r="F43" s="19">
        <v>1713.25</v>
      </c>
      <c r="G43" s="19">
        <v>47971</v>
      </c>
    </row>
    <row r="44" spans="2:7" x14ac:dyDescent="0.3">
      <c r="B44" s="62">
        <v>41</v>
      </c>
      <c r="C44" s="17" t="s">
        <v>81</v>
      </c>
      <c r="D44" s="18" t="s">
        <v>59</v>
      </c>
      <c r="E44" s="67">
        <v>61.25</v>
      </c>
      <c r="F44" s="19">
        <v>959.63</v>
      </c>
      <c r="G44" s="19">
        <v>58777.34</v>
      </c>
    </row>
    <row r="45" spans="2:7" s="63" customFormat="1" x14ac:dyDescent="0.3">
      <c r="B45" s="18">
        <v>42</v>
      </c>
      <c r="C45" s="63" t="s">
        <v>82</v>
      </c>
      <c r="D45" s="62" t="s">
        <v>24</v>
      </c>
      <c r="E45" s="66">
        <f>2*5</f>
        <v>10</v>
      </c>
      <c r="F45" s="64">
        <v>743.53</v>
      </c>
      <c r="G45" s="64">
        <v>7435.3</v>
      </c>
    </row>
    <row r="46" spans="2:7" x14ac:dyDescent="0.3">
      <c r="B46" s="18">
        <v>43</v>
      </c>
      <c r="C46" s="17" t="s">
        <v>73</v>
      </c>
      <c r="E46" s="67">
        <v>1</v>
      </c>
      <c r="F46" s="19">
        <v>87776.67</v>
      </c>
      <c r="G46" s="19">
        <v>87776.67</v>
      </c>
    </row>
    <row r="47" spans="2:7" x14ac:dyDescent="0.3">
      <c r="B47" s="62">
        <v>44</v>
      </c>
      <c r="C47" s="17" t="s">
        <v>76</v>
      </c>
      <c r="D47" s="18" t="s">
        <v>59</v>
      </c>
      <c r="E47" s="67">
        <v>123.55</v>
      </c>
      <c r="F47" s="19">
        <v>659.52</v>
      </c>
      <c r="G47" s="19">
        <v>81483.7</v>
      </c>
    </row>
    <row r="48" spans="2:7" x14ac:dyDescent="0.3">
      <c r="B48" s="18">
        <v>45</v>
      </c>
      <c r="C48" s="17" t="s">
        <v>83</v>
      </c>
      <c r="D48" s="18" t="s">
        <v>36</v>
      </c>
      <c r="E48" s="67">
        <f>5.65*5</f>
        <v>28.25</v>
      </c>
      <c r="F48" s="19">
        <v>222.76</v>
      </c>
      <c r="G48" s="19">
        <v>6292.97</v>
      </c>
    </row>
    <row r="49" spans="2:7" s="63" customFormat="1" x14ac:dyDescent="0.3">
      <c r="B49" s="18">
        <v>46</v>
      </c>
      <c r="C49" s="63" t="s">
        <v>84</v>
      </c>
      <c r="D49" s="62"/>
      <c r="E49" s="66">
        <v>1</v>
      </c>
      <c r="F49" s="64">
        <v>861919.68</v>
      </c>
      <c r="G49" s="64">
        <v>861919.68</v>
      </c>
    </row>
    <row r="50" spans="2:7" x14ac:dyDescent="0.3">
      <c r="B50" s="62">
        <v>47</v>
      </c>
      <c r="C50" s="17" t="s">
        <v>85</v>
      </c>
      <c r="E50" s="67">
        <v>1</v>
      </c>
      <c r="F50" s="19">
        <v>197601.95</v>
      </c>
      <c r="G50" s="19">
        <v>197601.95</v>
      </c>
    </row>
    <row r="51" spans="2:7" x14ac:dyDescent="0.3">
      <c r="B51" s="18">
        <v>48</v>
      </c>
      <c r="C51" s="17" t="s">
        <v>86</v>
      </c>
      <c r="D51" s="18" t="s">
        <v>42</v>
      </c>
      <c r="E51" s="67">
        <v>216.18049999999999</v>
      </c>
      <c r="F51" s="19">
        <v>914.06</v>
      </c>
      <c r="G51" s="19">
        <v>197601.95</v>
      </c>
    </row>
    <row r="52" spans="2:7" x14ac:dyDescent="0.3">
      <c r="B52" s="18">
        <v>49</v>
      </c>
      <c r="C52" s="17" t="s">
        <v>87</v>
      </c>
      <c r="E52" s="67">
        <v>1</v>
      </c>
      <c r="F52" s="19">
        <v>664317.73</v>
      </c>
      <c r="G52" s="19">
        <v>664317.73</v>
      </c>
    </row>
    <row r="53" spans="2:7" s="63" customFormat="1" x14ac:dyDescent="0.3">
      <c r="B53" s="62">
        <v>50</v>
      </c>
      <c r="C53" s="63" t="s">
        <v>88</v>
      </c>
      <c r="D53" s="62" t="s">
        <v>42</v>
      </c>
      <c r="E53" s="66">
        <f>30.53*5</f>
        <v>152.65</v>
      </c>
      <c r="F53" s="64">
        <v>874.07</v>
      </c>
      <c r="G53" s="64">
        <v>133426.79</v>
      </c>
    </row>
    <row r="54" spans="2:7" x14ac:dyDescent="0.3">
      <c r="B54" s="18">
        <v>51</v>
      </c>
      <c r="C54" s="17" t="s">
        <v>86</v>
      </c>
      <c r="D54" s="18" t="s">
        <v>42</v>
      </c>
      <c r="E54" s="67">
        <f>47*5</f>
        <v>235</v>
      </c>
      <c r="F54" s="19">
        <v>914.06</v>
      </c>
      <c r="G54" s="19">
        <v>214804.1</v>
      </c>
    </row>
    <row r="55" spans="2:7" x14ac:dyDescent="0.3">
      <c r="B55" s="18">
        <v>52</v>
      </c>
      <c r="C55" s="17" t="s">
        <v>89</v>
      </c>
      <c r="D55" s="18" t="s">
        <v>59</v>
      </c>
      <c r="E55" s="67">
        <f>5*(11.4+0.78+0.78)</f>
        <v>64.8</v>
      </c>
      <c r="F55" s="19">
        <v>127.21</v>
      </c>
      <c r="G55" s="19">
        <v>8243.2099999999991</v>
      </c>
    </row>
    <row r="56" spans="2:7" x14ac:dyDescent="0.3">
      <c r="B56" s="62">
        <v>53</v>
      </c>
      <c r="C56" s="17" t="s">
        <v>90</v>
      </c>
      <c r="D56" s="18" t="s">
        <v>42</v>
      </c>
      <c r="E56" s="67">
        <f>152.65+235+34</f>
        <v>421.65</v>
      </c>
      <c r="F56" s="19">
        <v>258.39999999999998</v>
      </c>
      <c r="G56" s="19">
        <v>108954.36</v>
      </c>
    </row>
    <row r="57" spans="2:7" s="63" customFormat="1" x14ac:dyDescent="0.3">
      <c r="B57" s="18">
        <v>54</v>
      </c>
      <c r="C57" s="63" t="s">
        <v>91</v>
      </c>
      <c r="D57" s="62" t="s">
        <v>59</v>
      </c>
      <c r="E57" s="66">
        <f>+(2.78+1.72+3.75+3.75+4.35+3.75+6.65)*5+16.57+(1.72+4.28+4.35+5.7)*5</f>
        <v>230.57</v>
      </c>
      <c r="F57" s="64">
        <v>450.34</v>
      </c>
      <c r="G57" s="64">
        <v>103834.89</v>
      </c>
    </row>
    <row r="58" spans="2:7" x14ac:dyDescent="0.3">
      <c r="B58" s="18">
        <v>55</v>
      </c>
      <c r="C58" s="17" t="s">
        <v>92</v>
      </c>
      <c r="D58" s="18" t="s">
        <v>59</v>
      </c>
      <c r="E58" s="67">
        <v>230.57</v>
      </c>
      <c r="F58" s="19">
        <v>51.19</v>
      </c>
      <c r="G58" s="19">
        <v>11802.88</v>
      </c>
    </row>
    <row r="59" spans="2:7" s="63" customFormat="1" x14ac:dyDescent="0.3">
      <c r="B59" s="62">
        <v>56</v>
      </c>
      <c r="C59" s="63" t="s">
        <v>93</v>
      </c>
      <c r="D59" s="62" t="s">
        <v>42</v>
      </c>
      <c r="E59" s="66">
        <v>421.65</v>
      </c>
      <c r="F59" s="64">
        <v>141.82</v>
      </c>
      <c r="G59" s="64">
        <v>59798.400000000001</v>
      </c>
    </row>
    <row r="60" spans="2:7" x14ac:dyDescent="0.3">
      <c r="B60" s="18">
        <v>57</v>
      </c>
      <c r="C60" s="17" t="s">
        <v>94</v>
      </c>
      <c r="D60" s="18" t="s">
        <v>59</v>
      </c>
      <c r="E60" s="67">
        <f>3*6*5</f>
        <v>90</v>
      </c>
      <c r="F60" s="19">
        <v>260.58999999999997</v>
      </c>
      <c r="G60" s="19">
        <v>23453.1</v>
      </c>
    </row>
    <row r="61" spans="2:7" x14ac:dyDescent="0.3">
      <c r="B61" s="18">
        <v>58</v>
      </c>
      <c r="C61" s="17" t="s">
        <v>95</v>
      </c>
      <c r="E61" s="67">
        <v>1</v>
      </c>
      <c r="F61" s="19">
        <v>301916.71999999997</v>
      </c>
      <c r="G61" s="19">
        <v>301916.71999999997</v>
      </c>
    </row>
    <row r="62" spans="2:7" x14ac:dyDescent="0.3">
      <c r="B62" s="62">
        <v>59</v>
      </c>
      <c r="C62" s="17" t="s">
        <v>67</v>
      </c>
      <c r="E62" s="67">
        <v>1</v>
      </c>
      <c r="F62" s="19">
        <v>163047.35999999999</v>
      </c>
      <c r="G62" s="19">
        <v>163047.35999999999</v>
      </c>
    </row>
    <row r="63" spans="2:7" x14ac:dyDescent="0.3">
      <c r="B63" s="18">
        <v>60</v>
      </c>
      <c r="C63" s="17" t="s">
        <v>96</v>
      </c>
      <c r="D63" s="18" t="s">
        <v>42</v>
      </c>
      <c r="E63" s="67">
        <f>+(75.51+11.26)*5</f>
        <v>433.85</v>
      </c>
      <c r="F63" s="19">
        <v>212.54</v>
      </c>
      <c r="G63" s="19">
        <v>92210.48</v>
      </c>
    </row>
    <row r="64" spans="2:7" x14ac:dyDescent="0.3">
      <c r="B64" s="18">
        <v>61</v>
      </c>
      <c r="C64" s="17" t="s">
        <v>97</v>
      </c>
      <c r="D64" s="18" t="s">
        <v>59</v>
      </c>
      <c r="E64" s="67">
        <f>+(4.4+1.07+2.85+1.55)*5</f>
        <v>49.350000000000009</v>
      </c>
      <c r="F64" s="19">
        <v>663.8</v>
      </c>
      <c r="G64" s="19">
        <v>32758.53</v>
      </c>
    </row>
    <row r="65" spans="2:7" x14ac:dyDescent="0.3">
      <c r="B65" s="62">
        <v>62</v>
      </c>
      <c r="C65" s="17" t="s">
        <v>98</v>
      </c>
      <c r="D65" s="18" t="s">
        <v>59</v>
      </c>
      <c r="E65" s="67">
        <f>4.4*5+1.05*5</f>
        <v>27.25</v>
      </c>
      <c r="F65" s="19">
        <v>261.49</v>
      </c>
      <c r="G65" s="19">
        <v>7125.6</v>
      </c>
    </row>
    <row r="66" spans="2:7" s="63" customFormat="1" x14ac:dyDescent="0.3">
      <c r="B66" s="18">
        <v>63</v>
      </c>
      <c r="C66" s="63" t="s">
        <v>99</v>
      </c>
      <c r="D66" s="62" t="s">
        <v>59</v>
      </c>
      <c r="E66" s="66">
        <f>+(3.95+4.5+3.95+3.6)*5</f>
        <v>79.999999999999986</v>
      </c>
      <c r="F66" s="64">
        <v>102.04</v>
      </c>
      <c r="G66" s="64">
        <v>8163.2</v>
      </c>
    </row>
    <row r="67" spans="2:7" x14ac:dyDescent="0.3">
      <c r="B67" s="18">
        <v>64</v>
      </c>
      <c r="C67" s="17" t="s">
        <v>100</v>
      </c>
      <c r="D67" s="18" t="s">
        <v>24</v>
      </c>
      <c r="E67" s="67">
        <f>1*5</f>
        <v>5</v>
      </c>
      <c r="F67" s="19">
        <v>1483.18</v>
      </c>
      <c r="G67" s="19">
        <v>7415.9</v>
      </c>
    </row>
    <row r="68" spans="2:7" s="63" customFormat="1" x14ac:dyDescent="0.3">
      <c r="B68" s="62">
        <v>65</v>
      </c>
      <c r="C68" s="63" t="s">
        <v>102</v>
      </c>
      <c r="D68" s="62" t="s">
        <v>24</v>
      </c>
      <c r="E68" s="66">
        <f>1*5</f>
        <v>5</v>
      </c>
      <c r="F68" s="64">
        <v>777.55</v>
      </c>
      <c r="G68" s="64">
        <v>3887.75</v>
      </c>
    </row>
    <row r="69" spans="2:7" x14ac:dyDescent="0.3">
      <c r="B69" s="18">
        <v>66</v>
      </c>
      <c r="C69" s="17" t="s">
        <v>103</v>
      </c>
      <c r="D69" s="18" t="s">
        <v>24</v>
      </c>
      <c r="E69" s="67">
        <f>1*5</f>
        <v>5</v>
      </c>
      <c r="F69" s="19">
        <v>464.93</v>
      </c>
      <c r="G69" s="19">
        <v>2324.65</v>
      </c>
    </row>
    <row r="70" spans="2:7" x14ac:dyDescent="0.3">
      <c r="B70" s="18">
        <v>67</v>
      </c>
      <c r="C70" s="17" t="s">
        <v>104</v>
      </c>
      <c r="D70" s="18" t="s">
        <v>36</v>
      </c>
      <c r="E70" s="67">
        <f>25*5</f>
        <v>125</v>
      </c>
      <c r="F70" s="19">
        <v>73.290000000000006</v>
      </c>
      <c r="G70" s="19">
        <v>9161.25</v>
      </c>
    </row>
    <row r="71" spans="2:7" x14ac:dyDescent="0.3">
      <c r="B71" s="62">
        <v>68</v>
      </c>
      <c r="C71" s="17" t="s">
        <v>73</v>
      </c>
      <c r="E71" s="67">
        <v>1</v>
      </c>
      <c r="F71" s="19">
        <v>76496.91</v>
      </c>
      <c r="G71" s="19">
        <v>76496.91</v>
      </c>
    </row>
    <row r="72" spans="2:7" x14ac:dyDescent="0.3">
      <c r="B72" s="18">
        <v>69</v>
      </c>
      <c r="C72" s="17" t="s">
        <v>96</v>
      </c>
      <c r="D72" s="18" t="s">
        <v>42</v>
      </c>
      <c r="E72" s="67">
        <f>+(84.2*5)-(30.22*5)-(6.42*5)</f>
        <v>237.79999999999998</v>
      </c>
      <c r="F72" s="19">
        <v>212.54</v>
      </c>
      <c r="G72" s="19">
        <v>50542.01</v>
      </c>
    </row>
    <row r="73" spans="2:7" x14ac:dyDescent="0.3">
      <c r="B73" s="18">
        <v>70</v>
      </c>
      <c r="C73" s="17" t="s">
        <v>97</v>
      </c>
      <c r="D73" s="18" t="s">
        <v>59</v>
      </c>
      <c r="E73" s="67">
        <f>1.55*5</f>
        <v>7.75</v>
      </c>
      <c r="F73" s="19">
        <v>663.8</v>
      </c>
      <c r="G73" s="19">
        <v>5144.45</v>
      </c>
    </row>
    <row r="74" spans="2:7" s="63" customFormat="1" x14ac:dyDescent="0.3">
      <c r="B74" s="62">
        <v>71</v>
      </c>
      <c r="C74" s="63" t="s">
        <v>99</v>
      </c>
      <c r="D74" s="62" t="s">
        <v>59</v>
      </c>
      <c r="E74" s="66">
        <f>+(6.65+3.75+4.35+3.75+3.75)*5</f>
        <v>111.25</v>
      </c>
      <c r="F74" s="64">
        <v>102.04</v>
      </c>
      <c r="G74" s="64">
        <v>11351.95</v>
      </c>
    </row>
    <row r="75" spans="2:7" x14ac:dyDescent="0.3">
      <c r="B75" s="18">
        <v>72</v>
      </c>
      <c r="C75" s="17" t="s">
        <v>105</v>
      </c>
      <c r="D75" s="18" t="s">
        <v>24</v>
      </c>
      <c r="E75" s="67">
        <f>4*5</f>
        <v>20</v>
      </c>
      <c r="F75" s="19">
        <v>271.61</v>
      </c>
      <c r="G75" s="19">
        <v>5432.2</v>
      </c>
    </row>
    <row r="76" spans="2:7" x14ac:dyDescent="0.3">
      <c r="B76" s="18">
        <v>73</v>
      </c>
      <c r="C76" s="17" t="s">
        <v>106</v>
      </c>
      <c r="D76" s="18" t="s">
        <v>107</v>
      </c>
      <c r="E76" s="67">
        <v>5</v>
      </c>
      <c r="F76" s="19">
        <v>805.26</v>
      </c>
      <c r="G76" s="19">
        <v>4026.3</v>
      </c>
    </row>
    <row r="77" spans="2:7" x14ac:dyDescent="0.3">
      <c r="B77" s="62">
        <v>74</v>
      </c>
      <c r="C77" s="17" t="s">
        <v>108</v>
      </c>
      <c r="E77" s="67">
        <v>1</v>
      </c>
      <c r="F77" s="19">
        <v>62372.45</v>
      </c>
      <c r="G77" s="19">
        <v>62372.45</v>
      </c>
    </row>
    <row r="78" spans="2:7" x14ac:dyDescent="0.3">
      <c r="B78" s="18">
        <v>75</v>
      </c>
      <c r="C78" s="17" t="s">
        <v>109</v>
      </c>
      <c r="D78" s="18" t="s">
        <v>24</v>
      </c>
      <c r="E78" s="67">
        <f>5*1</f>
        <v>5</v>
      </c>
      <c r="F78" s="19">
        <v>5056.03</v>
      </c>
      <c r="G78" s="19">
        <v>25280.15</v>
      </c>
    </row>
    <row r="79" spans="2:7" x14ac:dyDescent="0.3">
      <c r="B79" s="18">
        <v>76</v>
      </c>
      <c r="C79" s="17" t="s">
        <v>110</v>
      </c>
      <c r="D79" s="18" t="s">
        <v>24</v>
      </c>
      <c r="E79" s="67">
        <f>17*5</f>
        <v>85</v>
      </c>
      <c r="F79" s="19">
        <v>436.38</v>
      </c>
      <c r="G79" s="19">
        <v>37092.300000000003</v>
      </c>
    </row>
    <row r="80" spans="2:7" s="63" customFormat="1" x14ac:dyDescent="0.3">
      <c r="B80" s="62">
        <v>77</v>
      </c>
      <c r="C80" s="63" t="s">
        <v>111</v>
      </c>
      <c r="D80" s="62"/>
      <c r="E80" s="66">
        <v>1</v>
      </c>
      <c r="F80" s="64">
        <v>78176.95</v>
      </c>
      <c r="G80" s="64">
        <v>78176.95</v>
      </c>
    </row>
    <row r="81" spans="2:7" x14ac:dyDescent="0.3">
      <c r="B81" s="18">
        <v>78</v>
      </c>
      <c r="C81" s="17" t="s">
        <v>112</v>
      </c>
      <c r="D81" s="18" t="s">
        <v>59</v>
      </c>
      <c r="E81" s="67">
        <f>15.07*5</f>
        <v>75.349999999999994</v>
      </c>
      <c r="F81" s="19">
        <v>638.16999999999996</v>
      </c>
      <c r="G81" s="19">
        <v>48086.11</v>
      </c>
    </row>
    <row r="82" spans="2:7" x14ac:dyDescent="0.3">
      <c r="B82" s="18">
        <v>79</v>
      </c>
      <c r="C82" s="17" t="s">
        <v>113</v>
      </c>
      <c r="D82" s="18" t="s">
        <v>42</v>
      </c>
      <c r="E82" s="67">
        <f>5.2*5</f>
        <v>26</v>
      </c>
      <c r="F82" s="19">
        <v>1157.3399999999999</v>
      </c>
      <c r="G82" s="19">
        <v>30090.84</v>
      </c>
    </row>
    <row r="83" spans="2:7" s="63" customFormat="1" x14ac:dyDescent="0.3">
      <c r="B83" s="62">
        <v>80</v>
      </c>
      <c r="C83" s="63" t="s">
        <v>114</v>
      </c>
      <c r="D83" s="62"/>
      <c r="E83" s="66">
        <v>1</v>
      </c>
      <c r="F83" s="64">
        <v>354182.47</v>
      </c>
      <c r="G83" s="64">
        <v>354182.47</v>
      </c>
    </row>
    <row r="84" spans="2:7" x14ac:dyDescent="0.3">
      <c r="B84" s="18">
        <v>81</v>
      </c>
      <c r="C84" s="17" t="s">
        <v>115</v>
      </c>
      <c r="E84" s="67">
        <v>1</v>
      </c>
      <c r="F84" s="19">
        <v>123769.47</v>
      </c>
      <c r="G84" s="19">
        <v>123769.47</v>
      </c>
    </row>
    <row r="85" spans="2:7" x14ac:dyDescent="0.3">
      <c r="B85" s="18">
        <v>82</v>
      </c>
      <c r="C85" s="17" t="s">
        <v>116</v>
      </c>
      <c r="D85" s="18" t="s">
        <v>117</v>
      </c>
      <c r="E85" s="67">
        <f>5*2</f>
        <v>10</v>
      </c>
      <c r="F85" s="19">
        <v>541.64</v>
      </c>
      <c r="G85" s="19">
        <v>5416.4</v>
      </c>
    </row>
    <row r="86" spans="2:7" x14ac:dyDescent="0.3">
      <c r="B86" s="62">
        <v>83</v>
      </c>
      <c r="C86" s="17" t="s">
        <v>118</v>
      </c>
      <c r="D86" s="18" t="s">
        <v>117</v>
      </c>
      <c r="E86" s="67">
        <f>6*5</f>
        <v>30</v>
      </c>
      <c r="F86" s="19">
        <v>541.64</v>
      </c>
      <c r="G86" s="19">
        <v>16249.2</v>
      </c>
    </row>
    <row r="87" spans="2:7" x14ac:dyDescent="0.3">
      <c r="B87" s="18">
        <v>84</v>
      </c>
      <c r="C87" s="17" t="s">
        <v>119</v>
      </c>
      <c r="D87" s="18" t="s">
        <v>117</v>
      </c>
      <c r="E87" s="67">
        <f>3*5</f>
        <v>15</v>
      </c>
      <c r="F87" s="19">
        <v>541.64</v>
      </c>
      <c r="G87" s="19">
        <v>8124.6</v>
      </c>
    </row>
    <row r="88" spans="2:7" s="63" customFormat="1" x14ac:dyDescent="0.3">
      <c r="B88" s="18">
        <v>85</v>
      </c>
      <c r="C88" s="63" t="s">
        <v>120</v>
      </c>
      <c r="D88" s="62" t="s">
        <v>117</v>
      </c>
      <c r="E88" s="66">
        <f>4*5</f>
        <v>20</v>
      </c>
      <c r="F88" s="64">
        <v>562</v>
      </c>
      <c r="G88" s="64">
        <v>11240</v>
      </c>
    </row>
    <row r="89" spans="2:7" x14ac:dyDescent="0.3">
      <c r="B89" s="62">
        <v>86</v>
      </c>
      <c r="C89" s="17" t="s">
        <v>121</v>
      </c>
      <c r="D89" s="18" t="s">
        <v>117</v>
      </c>
      <c r="E89" s="67">
        <v>10</v>
      </c>
      <c r="F89" s="19">
        <v>573.23</v>
      </c>
      <c r="G89" s="19">
        <v>5732.3</v>
      </c>
    </row>
    <row r="90" spans="2:7" x14ac:dyDescent="0.3">
      <c r="B90" s="18">
        <v>87</v>
      </c>
      <c r="C90" s="17" t="s">
        <v>122</v>
      </c>
      <c r="D90" s="18" t="s">
        <v>117</v>
      </c>
      <c r="E90" s="67">
        <v>10</v>
      </c>
      <c r="F90" s="19">
        <v>507.38</v>
      </c>
      <c r="G90" s="19">
        <v>5073.8</v>
      </c>
    </row>
    <row r="91" spans="2:7" s="63" customFormat="1" x14ac:dyDescent="0.3">
      <c r="B91" s="18">
        <v>88</v>
      </c>
      <c r="C91" s="63" t="s">
        <v>123</v>
      </c>
      <c r="D91" s="62" t="s">
        <v>117</v>
      </c>
      <c r="E91" s="66">
        <f>5*5</f>
        <v>25</v>
      </c>
      <c r="F91" s="64">
        <v>541.64</v>
      </c>
      <c r="G91" s="64">
        <v>13541</v>
      </c>
    </row>
    <row r="92" spans="2:7" x14ac:dyDescent="0.3">
      <c r="B92" s="62">
        <v>89</v>
      </c>
      <c r="C92" s="17" t="s">
        <v>124</v>
      </c>
      <c r="D92" s="18" t="s">
        <v>24</v>
      </c>
      <c r="E92" s="67">
        <v>5</v>
      </c>
      <c r="F92" s="19">
        <v>3040.27</v>
      </c>
      <c r="G92" s="19">
        <v>15201.35</v>
      </c>
    </row>
    <row r="93" spans="2:7" x14ac:dyDescent="0.3">
      <c r="B93" s="18">
        <v>90</v>
      </c>
      <c r="C93" s="17" t="s">
        <v>46</v>
      </c>
      <c r="D93" s="18" t="s">
        <v>47</v>
      </c>
      <c r="E93" s="67">
        <f>30*5*0.3*0.6</f>
        <v>27</v>
      </c>
      <c r="F93" s="19">
        <v>197.01</v>
      </c>
      <c r="G93" s="19">
        <v>5319.27</v>
      </c>
    </row>
    <row r="94" spans="2:7" s="63" customFormat="1" x14ac:dyDescent="0.3">
      <c r="B94" s="18">
        <v>91</v>
      </c>
      <c r="C94" s="63" t="s">
        <v>125</v>
      </c>
      <c r="D94" s="62" t="s">
        <v>36</v>
      </c>
      <c r="E94" s="66">
        <f>+(22+2+1+2+1+2+1+2+1+2+1+2+1)*5+(4+16+2+2+2+1+1+1)*5</f>
        <v>345</v>
      </c>
      <c r="F94" s="64">
        <v>93.47</v>
      </c>
      <c r="G94" s="64">
        <v>32247.15</v>
      </c>
    </row>
    <row r="95" spans="2:7" x14ac:dyDescent="0.3">
      <c r="B95" s="62">
        <v>92</v>
      </c>
      <c r="C95" s="17" t="s">
        <v>126</v>
      </c>
      <c r="D95" s="18" t="s">
        <v>24</v>
      </c>
      <c r="E95" s="67">
        <v>5</v>
      </c>
      <c r="F95" s="19">
        <v>1124.8800000000001</v>
      </c>
      <c r="G95" s="19">
        <v>5624.4</v>
      </c>
    </row>
    <row r="96" spans="2:7" x14ac:dyDescent="0.3">
      <c r="B96" s="18">
        <v>93</v>
      </c>
      <c r="C96" s="17" t="s">
        <v>127</v>
      </c>
      <c r="E96" s="67">
        <v>1</v>
      </c>
      <c r="F96" s="19">
        <v>230413</v>
      </c>
      <c r="G96" s="19">
        <v>230413</v>
      </c>
    </row>
    <row r="97" spans="2:7" x14ac:dyDescent="0.3">
      <c r="B97" s="18">
        <v>94</v>
      </c>
      <c r="C97" s="17" t="s">
        <v>128</v>
      </c>
      <c r="E97" s="67">
        <v>1</v>
      </c>
      <c r="F97" s="19">
        <v>32289</v>
      </c>
      <c r="G97" s="19">
        <v>32289</v>
      </c>
    </row>
    <row r="98" spans="2:7" x14ac:dyDescent="0.3">
      <c r="B98" s="62">
        <v>95</v>
      </c>
      <c r="C98" s="17" t="s">
        <v>129</v>
      </c>
      <c r="D98" s="18" t="s">
        <v>24</v>
      </c>
      <c r="E98" s="67">
        <f>1*5</f>
        <v>5</v>
      </c>
      <c r="F98" s="19">
        <v>2926.08</v>
      </c>
      <c r="G98" s="19">
        <v>14630.4</v>
      </c>
    </row>
    <row r="99" spans="2:7" x14ac:dyDescent="0.3">
      <c r="B99" s="18">
        <v>96</v>
      </c>
      <c r="C99" s="17" t="s">
        <v>130</v>
      </c>
      <c r="D99" s="18" t="s">
        <v>24</v>
      </c>
      <c r="E99" s="67">
        <f>5*1</f>
        <v>5</v>
      </c>
      <c r="F99" s="19">
        <v>2253.37</v>
      </c>
      <c r="G99" s="19">
        <v>11266.85</v>
      </c>
    </row>
    <row r="100" spans="2:7" x14ac:dyDescent="0.3">
      <c r="B100" s="18">
        <v>97</v>
      </c>
      <c r="C100" s="63" t="s">
        <v>131</v>
      </c>
      <c r="D100" s="62" t="s">
        <v>24</v>
      </c>
      <c r="E100" s="66">
        <f>5*5</f>
        <v>25</v>
      </c>
      <c r="F100" s="64">
        <v>255.67</v>
      </c>
      <c r="G100" s="64">
        <v>6391.75</v>
      </c>
    </row>
    <row r="101" spans="2:7" x14ac:dyDescent="0.3">
      <c r="B101" s="62">
        <v>98</v>
      </c>
      <c r="C101" s="17" t="s">
        <v>132</v>
      </c>
      <c r="E101" s="61">
        <v>1</v>
      </c>
      <c r="F101" s="19">
        <v>198124</v>
      </c>
      <c r="G101" s="19">
        <v>198124</v>
      </c>
    </row>
    <row r="102" spans="2:7" x14ac:dyDescent="0.3">
      <c r="B102" s="18">
        <v>99</v>
      </c>
      <c r="C102" s="17" t="s">
        <v>133</v>
      </c>
      <c r="D102" s="18" t="s">
        <v>24</v>
      </c>
      <c r="E102" s="61">
        <f>2*5</f>
        <v>10</v>
      </c>
      <c r="F102" s="19">
        <v>1147.1300000000001</v>
      </c>
      <c r="G102" s="19">
        <v>11471.3</v>
      </c>
    </row>
    <row r="103" spans="2:7" x14ac:dyDescent="0.3">
      <c r="B103" s="18">
        <v>100</v>
      </c>
      <c r="C103" s="17" t="s">
        <v>134</v>
      </c>
      <c r="D103" s="18" t="s">
        <v>24</v>
      </c>
      <c r="E103" s="61">
        <v>10</v>
      </c>
      <c r="F103" s="19">
        <v>1689.2</v>
      </c>
      <c r="G103" s="19">
        <v>16892</v>
      </c>
    </row>
    <row r="104" spans="2:7" x14ac:dyDescent="0.3">
      <c r="B104" s="62">
        <v>101</v>
      </c>
      <c r="C104" s="17" t="s">
        <v>135</v>
      </c>
      <c r="D104" s="18" t="s">
        <v>24</v>
      </c>
      <c r="E104" s="61">
        <v>10</v>
      </c>
      <c r="F104" s="19">
        <v>422.36</v>
      </c>
      <c r="G104" s="19">
        <v>4223.6000000000004</v>
      </c>
    </row>
    <row r="105" spans="2:7" x14ac:dyDescent="0.3">
      <c r="B105" s="18">
        <v>102</v>
      </c>
      <c r="C105" s="17" t="s">
        <v>136</v>
      </c>
      <c r="D105" s="18" t="s">
        <v>24</v>
      </c>
      <c r="E105" s="61">
        <f>3*5</f>
        <v>15</v>
      </c>
      <c r="F105" s="19">
        <v>3009.73</v>
      </c>
      <c r="G105" s="19">
        <v>45145.95</v>
      </c>
    </row>
    <row r="106" spans="2:7" x14ac:dyDescent="0.3">
      <c r="B106" s="18">
        <v>103</v>
      </c>
      <c r="C106" s="63" t="s">
        <v>137</v>
      </c>
      <c r="D106" s="62" t="s">
        <v>24</v>
      </c>
      <c r="E106" s="66">
        <f>3*5</f>
        <v>15</v>
      </c>
      <c r="F106" s="64">
        <v>2351.02</v>
      </c>
      <c r="G106" s="64">
        <v>35265.300000000003</v>
      </c>
    </row>
    <row r="107" spans="2:7" x14ac:dyDescent="0.3">
      <c r="B107" s="62">
        <v>104</v>
      </c>
      <c r="C107" s="17" t="s">
        <v>138</v>
      </c>
      <c r="D107" s="18" t="s">
        <v>24</v>
      </c>
      <c r="E107" s="61">
        <v>15</v>
      </c>
      <c r="F107" s="19">
        <v>2381.09</v>
      </c>
      <c r="G107" s="19">
        <v>35716.35</v>
      </c>
    </row>
    <row r="108" spans="2:7" x14ac:dyDescent="0.3">
      <c r="B108" s="18">
        <v>105</v>
      </c>
      <c r="C108" s="17" t="s">
        <v>139</v>
      </c>
      <c r="D108" s="18" t="s">
        <v>24</v>
      </c>
      <c r="E108" s="61">
        <v>10</v>
      </c>
      <c r="F108" s="19">
        <v>776.56</v>
      </c>
      <c r="G108" s="19">
        <v>7765.6</v>
      </c>
    </row>
    <row r="109" spans="2:7" x14ac:dyDescent="0.3">
      <c r="B109" s="18">
        <v>106</v>
      </c>
      <c r="C109" s="17" t="s">
        <v>140</v>
      </c>
      <c r="D109" s="18" t="s">
        <v>24</v>
      </c>
      <c r="E109" s="61">
        <v>5</v>
      </c>
      <c r="F109" s="19">
        <v>4689.1400000000003</v>
      </c>
      <c r="G109" s="19">
        <v>23445.7</v>
      </c>
    </row>
    <row r="110" spans="2:7" x14ac:dyDescent="0.3">
      <c r="B110" s="62">
        <v>107</v>
      </c>
      <c r="C110" s="17" t="s">
        <v>141</v>
      </c>
      <c r="D110" s="18" t="s">
        <v>24</v>
      </c>
      <c r="E110" s="61">
        <v>10</v>
      </c>
      <c r="F110" s="19">
        <v>801.33</v>
      </c>
      <c r="G110" s="19">
        <v>8013.3</v>
      </c>
    </row>
    <row r="111" spans="2:7" x14ac:dyDescent="0.3">
      <c r="B111" s="18">
        <v>108</v>
      </c>
      <c r="C111" s="17" t="s">
        <v>142</v>
      </c>
      <c r="D111" s="18" t="s">
        <v>24</v>
      </c>
      <c r="E111" s="61">
        <v>10</v>
      </c>
      <c r="F111" s="19">
        <v>312.95</v>
      </c>
      <c r="G111" s="19">
        <v>3129.5</v>
      </c>
    </row>
    <row r="112" spans="2:7" x14ac:dyDescent="0.3">
      <c r="B112" s="18">
        <v>109</v>
      </c>
      <c r="C112" s="17" t="s">
        <v>143</v>
      </c>
      <c r="D112" s="18" t="s">
        <v>24</v>
      </c>
      <c r="E112" s="61">
        <v>15</v>
      </c>
      <c r="F112" s="19">
        <v>470.36</v>
      </c>
      <c r="G112" s="19">
        <v>7055.4</v>
      </c>
    </row>
    <row r="113" spans="2:7" x14ac:dyDescent="0.3">
      <c r="B113" s="62">
        <v>110</v>
      </c>
      <c r="C113" s="17" t="s">
        <v>144</v>
      </c>
    </row>
    <row r="114" spans="2:7" x14ac:dyDescent="0.3">
      <c r="B114" s="18">
        <v>111</v>
      </c>
      <c r="D114" s="18">
        <v>1</v>
      </c>
      <c r="E114" s="68">
        <v>346076.85</v>
      </c>
      <c r="F114" s="19">
        <v>346076.85</v>
      </c>
    </row>
    <row r="115" spans="2:7" x14ac:dyDescent="0.3">
      <c r="B115" s="18">
        <v>112</v>
      </c>
      <c r="C115" s="17" t="s">
        <v>145</v>
      </c>
      <c r="E115" s="61">
        <v>1</v>
      </c>
      <c r="F115" s="19">
        <v>176842.86</v>
      </c>
      <c r="G115" s="19">
        <v>176842.86</v>
      </c>
    </row>
    <row r="116" spans="2:7" x14ac:dyDescent="0.3">
      <c r="B116" s="62">
        <v>113</v>
      </c>
      <c r="C116" s="63" t="s">
        <v>146</v>
      </c>
      <c r="D116" s="62" t="s">
        <v>24</v>
      </c>
      <c r="E116" s="66">
        <f>3*5</f>
        <v>15</v>
      </c>
      <c r="F116" s="64">
        <v>2045.95</v>
      </c>
      <c r="G116" s="64">
        <v>30689.25</v>
      </c>
    </row>
    <row r="117" spans="2:7" x14ac:dyDescent="0.3">
      <c r="B117" s="18">
        <v>114</v>
      </c>
      <c r="C117" s="17" t="s">
        <v>147</v>
      </c>
      <c r="D117" s="18" t="s">
        <v>117</v>
      </c>
      <c r="E117" s="61">
        <f>3*5</f>
        <v>15</v>
      </c>
      <c r="F117" s="19">
        <v>505.56</v>
      </c>
      <c r="G117" s="19">
        <v>7583.4</v>
      </c>
    </row>
    <row r="118" spans="2:7" x14ac:dyDescent="0.3">
      <c r="B118" s="18">
        <v>115</v>
      </c>
      <c r="C118" s="17" t="s">
        <v>148</v>
      </c>
      <c r="D118" s="18" t="s">
        <v>117</v>
      </c>
      <c r="E118" s="61">
        <f>3*5</f>
        <v>15</v>
      </c>
      <c r="F118" s="19">
        <v>505.56</v>
      </c>
      <c r="G118" s="19">
        <v>7583.4</v>
      </c>
    </row>
    <row r="119" spans="2:7" x14ac:dyDescent="0.3">
      <c r="B119" s="62">
        <v>116</v>
      </c>
      <c r="C119" s="17" t="s">
        <v>149</v>
      </c>
      <c r="D119" s="18" t="s">
        <v>117</v>
      </c>
      <c r="E119" s="61">
        <f>5*1</f>
        <v>5</v>
      </c>
      <c r="F119" s="19">
        <v>505.56</v>
      </c>
      <c r="G119" s="19">
        <v>2527.8000000000002</v>
      </c>
    </row>
    <row r="120" spans="2:7" x14ac:dyDescent="0.3">
      <c r="B120" s="18">
        <v>117</v>
      </c>
      <c r="C120" s="17" t="s">
        <v>150</v>
      </c>
      <c r="D120" s="18" t="s">
        <v>24</v>
      </c>
      <c r="E120" s="61">
        <v>5</v>
      </c>
      <c r="F120" s="19">
        <v>505.56</v>
      </c>
      <c r="G120" s="19">
        <v>2527.8000000000002</v>
      </c>
    </row>
    <row r="121" spans="2:7" x14ac:dyDescent="0.3">
      <c r="B121" s="18">
        <v>118</v>
      </c>
      <c r="C121" s="17" t="s">
        <v>151</v>
      </c>
      <c r="D121" s="18" t="s">
        <v>24</v>
      </c>
      <c r="E121" s="61">
        <v>10</v>
      </c>
      <c r="F121" s="19">
        <v>1143.5</v>
      </c>
      <c r="G121" s="19">
        <v>11435</v>
      </c>
    </row>
    <row r="122" spans="2:7" x14ac:dyDescent="0.3">
      <c r="B122" s="62">
        <v>119</v>
      </c>
      <c r="C122" s="17" t="s">
        <v>152</v>
      </c>
      <c r="D122" s="18" t="s">
        <v>117</v>
      </c>
      <c r="E122" s="61">
        <f>2*7</f>
        <v>14</v>
      </c>
      <c r="F122" s="19">
        <v>486.76</v>
      </c>
      <c r="G122" s="19">
        <v>6814.64</v>
      </c>
    </row>
    <row r="123" spans="2:7" x14ac:dyDescent="0.3">
      <c r="B123" s="18">
        <v>120</v>
      </c>
      <c r="C123" s="17" t="s">
        <v>46</v>
      </c>
      <c r="D123" s="18" t="s">
        <v>47</v>
      </c>
      <c r="E123" s="61">
        <v>27</v>
      </c>
      <c r="F123" s="19">
        <v>197.01</v>
      </c>
      <c r="G123" s="19">
        <v>5319.27</v>
      </c>
    </row>
    <row r="124" spans="2:7" x14ac:dyDescent="0.3">
      <c r="B124" s="18">
        <v>121</v>
      </c>
      <c r="C124" s="17" t="s">
        <v>153</v>
      </c>
      <c r="D124" s="18" t="s">
        <v>59</v>
      </c>
      <c r="E124" s="61">
        <f>+(22+6+6+6+6+6)*5+(3.5+6+6+6+6)*5</f>
        <v>397.5</v>
      </c>
      <c r="F124" s="19">
        <v>166.74</v>
      </c>
      <c r="G124" s="19">
        <v>66279.149999999994</v>
      </c>
    </row>
    <row r="125" spans="2:7" x14ac:dyDescent="0.3">
      <c r="B125" s="62">
        <v>122</v>
      </c>
      <c r="C125" s="63" t="s">
        <v>154</v>
      </c>
      <c r="D125" s="62" t="s">
        <v>24</v>
      </c>
      <c r="E125" s="66">
        <v>15</v>
      </c>
      <c r="F125" s="64">
        <v>484.83</v>
      </c>
      <c r="G125" s="64">
        <v>7272.45</v>
      </c>
    </row>
    <row r="126" spans="2:7" x14ac:dyDescent="0.3">
      <c r="B126" s="18">
        <v>123</v>
      </c>
      <c r="C126" s="17" t="s">
        <v>155</v>
      </c>
      <c r="D126" s="18" t="s">
        <v>117</v>
      </c>
      <c r="E126" s="61">
        <v>15</v>
      </c>
      <c r="F126" s="19">
        <v>666.52</v>
      </c>
      <c r="G126" s="19">
        <v>9997.7999999999993</v>
      </c>
    </row>
    <row r="127" spans="2:7" x14ac:dyDescent="0.3">
      <c r="B127" s="18">
        <v>124</v>
      </c>
      <c r="C127" s="17" t="s">
        <v>156</v>
      </c>
      <c r="D127" s="18" t="s">
        <v>24</v>
      </c>
      <c r="E127" s="61">
        <v>5</v>
      </c>
      <c r="F127" s="19">
        <v>2770.35</v>
      </c>
      <c r="G127" s="19">
        <v>13851.75</v>
      </c>
    </row>
    <row r="128" spans="2:7" x14ac:dyDescent="0.3">
      <c r="B128" s="62">
        <v>125</v>
      </c>
      <c r="C128" s="17" t="s">
        <v>157</v>
      </c>
      <c r="D128" s="18" t="s">
        <v>117</v>
      </c>
      <c r="E128" s="61">
        <v>5</v>
      </c>
      <c r="F128" s="19">
        <v>992.23</v>
      </c>
      <c r="G128" s="19">
        <v>4961.1499999999996</v>
      </c>
    </row>
    <row r="129" spans="2:7" x14ac:dyDescent="0.3">
      <c r="B129" s="18">
        <v>126</v>
      </c>
      <c r="C129" s="17" t="s">
        <v>158</v>
      </c>
      <c r="E129" s="61">
        <v>1</v>
      </c>
      <c r="F129" s="19">
        <v>169233.99</v>
      </c>
      <c r="G129" s="19">
        <v>169233.99</v>
      </c>
    </row>
    <row r="130" spans="2:7" x14ac:dyDescent="0.3">
      <c r="B130" s="18">
        <v>127</v>
      </c>
      <c r="C130" s="17" t="s">
        <v>55</v>
      </c>
      <c r="D130" s="18" t="s">
        <v>47</v>
      </c>
      <c r="E130" s="61">
        <f>+(2.3+2.4+2.3+2.4)*0.3*1.5*5</f>
        <v>21.149999999999991</v>
      </c>
      <c r="F130" s="19">
        <v>1578.23</v>
      </c>
      <c r="G130" s="19">
        <v>33379.56</v>
      </c>
    </row>
    <row r="131" spans="2:7" x14ac:dyDescent="0.3">
      <c r="B131" s="62">
        <v>128</v>
      </c>
      <c r="C131" s="17" t="s">
        <v>159</v>
      </c>
      <c r="D131" s="18" t="s">
        <v>42</v>
      </c>
      <c r="E131" s="61">
        <f>5.76*5</f>
        <v>28.799999999999997</v>
      </c>
      <c r="F131" s="19">
        <v>149.38999999999999</v>
      </c>
      <c r="G131" s="19">
        <v>4302.43</v>
      </c>
    </row>
    <row r="132" spans="2:7" x14ac:dyDescent="0.3">
      <c r="B132" s="18">
        <v>129</v>
      </c>
      <c r="C132" s="17" t="s">
        <v>58</v>
      </c>
      <c r="D132" s="18" t="s">
        <v>59</v>
      </c>
      <c r="E132" s="61">
        <f>1.8*4*5</f>
        <v>36</v>
      </c>
      <c r="F132" s="19">
        <v>563.48</v>
      </c>
      <c r="G132" s="19">
        <v>20285.28</v>
      </c>
    </row>
    <row r="133" spans="2:7" x14ac:dyDescent="0.3">
      <c r="B133" s="18">
        <v>130</v>
      </c>
      <c r="C133" s="17" t="s">
        <v>160</v>
      </c>
      <c r="D133" s="18" t="s">
        <v>24</v>
      </c>
      <c r="E133" s="61">
        <v>5</v>
      </c>
      <c r="F133" s="19">
        <v>1373.8</v>
      </c>
      <c r="G133" s="19">
        <v>6869</v>
      </c>
    </row>
    <row r="134" spans="2:7" x14ac:dyDescent="0.3">
      <c r="B134" s="62">
        <v>131</v>
      </c>
      <c r="C134" s="17" t="s">
        <v>88</v>
      </c>
      <c r="D134" s="18" t="s">
        <v>42</v>
      </c>
      <c r="E134" s="61">
        <f>2.5*2.5*5</f>
        <v>31.25</v>
      </c>
      <c r="F134" s="19">
        <v>874.07</v>
      </c>
      <c r="G134" s="19">
        <v>27314.69</v>
      </c>
    </row>
    <row r="135" spans="2:7" x14ac:dyDescent="0.3">
      <c r="B135" s="18">
        <v>132</v>
      </c>
      <c r="C135" s="17" t="s">
        <v>161</v>
      </c>
      <c r="D135" s="18" t="s">
        <v>42</v>
      </c>
      <c r="E135" s="61">
        <f>+(2.3+2.4)*3*2*5</f>
        <v>140.99999999999997</v>
      </c>
      <c r="F135" s="19">
        <v>175.38</v>
      </c>
      <c r="G135" s="19">
        <v>24728.58</v>
      </c>
    </row>
    <row r="136" spans="2:7" x14ac:dyDescent="0.3">
      <c r="B136" s="18">
        <v>133</v>
      </c>
      <c r="C136" s="17" t="s">
        <v>162</v>
      </c>
      <c r="D136" s="18" t="s">
        <v>24</v>
      </c>
      <c r="E136" s="61">
        <v>5</v>
      </c>
      <c r="F136" s="19">
        <v>6296.25</v>
      </c>
      <c r="G136" s="19">
        <v>31481.25</v>
      </c>
    </row>
    <row r="137" spans="2:7" x14ac:dyDescent="0.3">
      <c r="B137" s="62">
        <v>134</v>
      </c>
      <c r="C137" s="17" t="s">
        <v>163</v>
      </c>
      <c r="D137" s="18" t="s">
        <v>42</v>
      </c>
      <c r="E137" s="61">
        <v>5</v>
      </c>
      <c r="F137" s="19">
        <v>2349.3000000000002</v>
      </c>
      <c r="G137" s="19">
        <v>11746.5</v>
      </c>
    </row>
    <row r="138" spans="2:7" x14ac:dyDescent="0.3">
      <c r="B138" s="18">
        <v>135</v>
      </c>
      <c r="C138" s="17" t="s">
        <v>164</v>
      </c>
      <c r="D138" s="18" t="s">
        <v>42</v>
      </c>
      <c r="E138" s="61">
        <v>5</v>
      </c>
      <c r="F138" s="19">
        <v>1825.34</v>
      </c>
      <c r="G138" s="19">
        <v>9126.7000000000007</v>
      </c>
    </row>
    <row r="139" spans="2:7" x14ac:dyDescent="0.3">
      <c r="B139" s="18">
        <v>136</v>
      </c>
      <c r="C139" s="17" t="s">
        <v>165</v>
      </c>
      <c r="E139" s="61">
        <v>1</v>
      </c>
      <c r="F139" s="19">
        <v>403005.8</v>
      </c>
      <c r="G139" s="19">
        <v>403005.8</v>
      </c>
    </row>
    <row r="140" spans="2:7" x14ac:dyDescent="0.3">
      <c r="B140" s="62">
        <v>137</v>
      </c>
      <c r="C140" s="63" t="s">
        <v>166</v>
      </c>
      <c r="D140" s="62"/>
      <c r="E140" s="66">
        <v>1</v>
      </c>
      <c r="F140" s="64">
        <v>214444.79999999999</v>
      </c>
      <c r="G140" s="64">
        <v>214444.79999999999</v>
      </c>
    </row>
    <row r="141" spans="2:7" x14ac:dyDescent="0.3">
      <c r="B141" s="18">
        <v>138</v>
      </c>
      <c r="C141" s="17" t="s">
        <v>167</v>
      </c>
      <c r="D141" s="18" t="s">
        <v>117</v>
      </c>
      <c r="E141" s="61">
        <f>40+5+10+15+5+10+5</f>
        <v>90</v>
      </c>
      <c r="F141" s="19">
        <v>680.64</v>
      </c>
      <c r="G141" s="19">
        <v>61257.599999999999</v>
      </c>
    </row>
    <row r="142" spans="2:7" x14ac:dyDescent="0.3">
      <c r="B142" s="18">
        <v>139</v>
      </c>
      <c r="C142" s="17" t="s">
        <v>168</v>
      </c>
      <c r="D142" s="18" t="s">
        <v>117</v>
      </c>
      <c r="E142" s="61">
        <f>10*5</f>
        <v>50</v>
      </c>
      <c r="F142" s="19">
        <v>676.73</v>
      </c>
      <c r="G142" s="19">
        <v>33836.5</v>
      </c>
    </row>
    <row r="143" spans="2:7" x14ac:dyDescent="0.3">
      <c r="B143" s="62">
        <v>140</v>
      </c>
      <c r="C143" s="17" t="s">
        <v>169</v>
      </c>
      <c r="D143" s="18" t="s">
        <v>117</v>
      </c>
      <c r="E143" s="61">
        <f>3*5</f>
        <v>15</v>
      </c>
      <c r="F143" s="19">
        <v>1920.97</v>
      </c>
      <c r="G143" s="19">
        <v>28814.55</v>
      </c>
    </row>
    <row r="144" spans="2:7" x14ac:dyDescent="0.3">
      <c r="B144" s="18">
        <v>141</v>
      </c>
      <c r="C144" s="17" t="s">
        <v>170</v>
      </c>
      <c r="D144" s="18" t="s">
        <v>24</v>
      </c>
      <c r="E144" s="61">
        <f>5*1</f>
        <v>5</v>
      </c>
      <c r="F144" s="19">
        <v>5555.72</v>
      </c>
      <c r="G144" s="19">
        <v>27778.6</v>
      </c>
    </row>
    <row r="145" spans="2:7" x14ac:dyDescent="0.3">
      <c r="B145" s="18">
        <v>142</v>
      </c>
      <c r="C145" s="17" t="s">
        <v>171</v>
      </c>
      <c r="D145" s="18" t="s">
        <v>117</v>
      </c>
      <c r="E145" s="61">
        <f>2*5</f>
        <v>10</v>
      </c>
      <c r="F145" s="19">
        <v>1618.19</v>
      </c>
      <c r="G145" s="19">
        <v>16181.9</v>
      </c>
    </row>
    <row r="146" spans="2:7" x14ac:dyDescent="0.3">
      <c r="B146" s="62">
        <v>143</v>
      </c>
      <c r="C146" s="63" t="s">
        <v>172</v>
      </c>
      <c r="D146" s="62" t="s">
        <v>24</v>
      </c>
      <c r="E146" s="66">
        <v>10</v>
      </c>
      <c r="F146" s="64">
        <v>211.29</v>
      </c>
      <c r="G146" s="64">
        <v>2112.9</v>
      </c>
    </row>
    <row r="147" spans="2:7" x14ac:dyDescent="0.3">
      <c r="B147" s="18">
        <v>144</v>
      </c>
      <c r="C147" s="17" t="s">
        <v>173</v>
      </c>
      <c r="D147" s="18" t="s">
        <v>36</v>
      </c>
      <c r="E147" s="61">
        <f>3*20*5</f>
        <v>300</v>
      </c>
      <c r="F147" s="19">
        <v>101.23</v>
      </c>
      <c r="G147" s="19">
        <v>30369</v>
      </c>
    </row>
    <row r="148" spans="2:7" x14ac:dyDescent="0.3">
      <c r="B148" s="18">
        <v>145</v>
      </c>
      <c r="C148" s="17" t="s">
        <v>174</v>
      </c>
      <c r="D148" s="18" t="s">
        <v>36</v>
      </c>
      <c r="E148" s="61">
        <v>125</v>
      </c>
      <c r="F148" s="19">
        <v>51.25</v>
      </c>
      <c r="G148" s="19">
        <v>6406.25</v>
      </c>
    </row>
    <row r="149" spans="2:7" x14ac:dyDescent="0.3">
      <c r="B149" s="62">
        <v>146</v>
      </c>
      <c r="C149" s="17" t="s">
        <v>175</v>
      </c>
      <c r="D149" s="18" t="s">
        <v>36</v>
      </c>
      <c r="E149" s="61">
        <v>150</v>
      </c>
      <c r="F149" s="19">
        <v>51.25</v>
      </c>
      <c r="G149" s="19">
        <v>7687.5</v>
      </c>
    </row>
    <row r="150" spans="2:7" x14ac:dyDescent="0.3">
      <c r="B150" s="18">
        <v>147</v>
      </c>
      <c r="C150" s="17" t="s">
        <v>176</v>
      </c>
      <c r="E150" s="61">
        <v>1</v>
      </c>
      <c r="F150" s="19">
        <v>91416.2</v>
      </c>
      <c r="G150" s="19">
        <v>91416.2</v>
      </c>
    </row>
    <row r="151" spans="2:7" x14ac:dyDescent="0.3">
      <c r="B151" s="18">
        <v>148</v>
      </c>
      <c r="C151" s="17" t="s">
        <v>177</v>
      </c>
      <c r="D151" s="18" t="s">
        <v>24</v>
      </c>
      <c r="E151" s="61">
        <f>6*5</f>
        <v>30</v>
      </c>
      <c r="F151" s="19">
        <v>201.14</v>
      </c>
      <c r="G151" s="19">
        <v>6034.2</v>
      </c>
    </row>
    <row r="152" spans="2:7" x14ac:dyDescent="0.3">
      <c r="B152" s="62">
        <v>149</v>
      </c>
      <c r="C152" s="17" t="s">
        <v>178</v>
      </c>
      <c r="D152" s="18" t="s">
        <v>24</v>
      </c>
      <c r="E152" s="61">
        <f>4*5</f>
        <v>20</v>
      </c>
      <c r="F152" s="19">
        <v>187.09</v>
      </c>
      <c r="G152" s="19">
        <v>3741.8</v>
      </c>
    </row>
    <row r="153" spans="2:7" x14ac:dyDescent="0.3">
      <c r="B153" s="18">
        <v>150</v>
      </c>
      <c r="C153" s="17" t="s">
        <v>179</v>
      </c>
      <c r="D153" s="18" t="s">
        <v>24</v>
      </c>
      <c r="E153" s="61">
        <f>1*5</f>
        <v>5</v>
      </c>
      <c r="F153" s="19">
        <v>705.86</v>
      </c>
      <c r="G153" s="19">
        <v>3529.3</v>
      </c>
    </row>
    <row r="154" spans="2:7" x14ac:dyDescent="0.3">
      <c r="B154" s="18">
        <v>151</v>
      </c>
      <c r="C154" s="17" t="s">
        <v>180</v>
      </c>
      <c r="D154" s="18" t="s">
        <v>24</v>
      </c>
      <c r="E154" s="61">
        <f>8*5</f>
        <v>40</v>
      </c>
      <c r="F154" s="19">
        <v>415.15</v>
      </c>
      <c r="G154" s="19">
        <v>16606</v>
      </c>
    </row>
    <row r="155" spans="2:7" x14ac:dyDescent="0.3">
      <c r="B155" s="62">
        <v>152</v>
      </c>
      <c r="C155" s="17" t="s">
        <v>181</v>
      </c>
      <c r="D155" s="18" t="s">
        <v>24</v>
      </c>
      <c r="E155" s="61">
        <v>5</v>
      </c>
      <c r="F155" s="19">
        <v>815.7</v>
      </c>
      <c r="G155" s="19">
        <v>4078.5</v>
      </c>
    </row>
    <row r="156" spans="2:7" x14ac:dyDescent="0.3">
      <c r="B156" s="18">
        <v>153</v>
      </c>
      <c r="C156" s="63" t="s">
        <v>182</v>
      </c>
      <c r="D156" s="62" t="s">
        <v>24</v>
      </c>
      <c r="E156" s="66">
        <v>10</v>
      </c>
      <c r="F156" s="64">
        <v>752.74</v>
      </c>
      <c r="G156" s="64">
        <v>7527.4</v>
      </c>
    </row>
    <row r="157" spans="2:7" x14ac:dyDescent="0.3">
      <c r="B157" s="18">
        <v>154</v>
      </c>
      <c r="C157" s="17" t="s">
        <v>183</v>
      </c>
      <c r="D157" s="18" t="s">
        <v>24</v>
      </c>
      <c r="E157" s="61">
        <v>15</v>
      </c>
      <c r="F157" s="19">
        <v>708.66</v>
      </c>
      <c r="G157" s="19">
        <v>10629.9</v>
      </c>
    </row>
    <row r="158" spans="2:7" x14ac:dyDescent="0.3">
      <c r="B158" s="62">
        <v>155</v>
      </c>
      <c r="C158" s="63" t="s">
        <v>184</v>
      </c>
      <c r="D158" s="62" t="s">
        <v>24</v>
      </c>
      <c r="E158" s="66">
        <v>5</v>
      </c>
      <c r="F158" s="64">
        <v>1094.3900000000001</v>
      </c>
      <c r="G158" s="64">
        <v>5471.95</v>
      </c>
    </row>
    <row r="159" spans="2:7" x14ac:dyDescent="0.3">
      <c r="B159" s="18">
        <v>156</v>
      </c>
      <c r="C159" s="17" t="s">
        <v>185</v>
      </c>
      <c r="D159" s="18" t="s">
        <v>24</v>
      </c>
      <c r="E159" s="61">
        <v>10</v>
      </c>
      <c r="F159" s="19">
        <v>1289.99</v>
      </c>
      <c r="G159" s="19">
        <v>12899.9</v>
      </c>
    </row>
    <row r="160" spans="2:7" x14ac:dyDescent="0.3">
      <c r="B160" s="18">
        <v>157</v>
      </c>
      <c r="C160" s="17" t="s">
        <v>186</v>
      </c>
      <c r="D160" s="18" t="s">
        <v>24</v>
      </c>
      <c r="E160" s="61">
        <v>5</v>
      </c>
      <c r="F160" s="19">
        <v>4179.45</v>
      </c>
      <c r="G160" s="19">
        <v>20897.25</v>
      </c>
    </row>
    <row r="161" spans="2:7" x14ac:dyDescent="0.3">
      <c r="B161" s="62">
        <v>158</v>
      </c>
      <c r="C161" s="17" t="s">
        <v>187</v>
      </c>
      <c r="E161" s="61">
        <v>1</v>
      </c>
      <c r="F161" s="19">
        <v>75788.149999999994</v>
      </c>
      <c r="G161" s="19">
        <v>75788.149999999994</v>
      </c>
    </row>
    <row r="162" spans="2:7" x14ac:dyDescent="0.3">
      <c r="B162" s="18">
        <v>159</v>
      </c>
      <c r="C162" s="17" t="s">
        <v>188</v>
      </c>
      <c r="D162" s="18" t="s">
        <v>117</v>
      </c>
      <c r="E162" s="61">
        <v>5</v>
      </c>
      <c r="F162" s="19">
        <v>694.85</v>
      </c>
      <c r="G162" s="19">
        <v>3474.25</v>
      </c>
    </row>
    <row r="163" spans="2:7" x14ac:dyDescent="0.3">
      <c r="B163" s="18">
        <v>160</v>
      </c>
      <c r="C163" s="17" t="s">
        <v>189</v>
      </c>
      <c r="D163" s="18" t="s">
        <v>117</v>
      </c>
      <c r="E163" s="61">
        <f>25+0+5</f>
        <v>30</v>
      </c>
      <c r="F163" s="19">
        <v>680.64</v>
      </c>
      <c r="G163" s="19">
        <v>20419.2</v>
      </c>
    </row>
    <row r="164" spans="2:7" x14ac:dyDescent="0.3">
      <c r="B164" s="62">
        <v>161</v>
      </c>
      <c r="C164" s="17" t="s">
        <v>168</v>
      </c>
      <c r="D164" s="18" t="s">
        <v>117</v>
      </c>
      <c r="E164" s="61">
        <f>6*5</f>
        <v>30</v>
      </c>
      <c r="F164" s="19">
        <v>676.73</v>
      </c>
      <c r="G164" s="19">
        <v>20301.900000000001</v>
      </c>
    </row>
    <row r="165" spans="2:7" x14ac:dyDescent="0.3">
      <c r="B165" s="18">
        <v>162</v>
      </c>
      <c r="C165" s="63" t="s">
        <v>190</v>
      </c>
      <c r="D165" s="62" t="s">
        <v>117</v>
      </c>
      <c r="E165" s="66">
        <f>1*5</f>
        <v>5</v>
      </c>
      <c r="F165" s="64">
        <v>1618.19</v>
      </c>
      <c r="G165" s="64">
        <v>8090.95</v>
      </c>
    </row>
    <row r="166" spans="2:7" x14ac:dyDescent="0.3">
      <c r="B166" s="18">
        <v>163</v>
      </c>
      <c r="C166" s="17" t="s">
        <v>191</v>
      </c>
      <c r="D166" s="18" t="s">
        <v>24</v>
      </c>
      <c r="E166" s="61">
        <f>3*5</f>
        <v>15</v>
      </c>
      <c r="F166" s="19">
        <v>1214.6400000000001</v>
      </c>
      <c r="G166" s="19">
        <v>18219.599999999999</v>
      </c>
    </row>
    <row r="167" spans="2:7" x14ac:dyDescent="0.3">
      <c r="B167" s="62">
        <v>164</v>
      </c>
      <c r="C167" s="63" t="s">
        <v>172</v>
      </c>
      <c r="D167" s="62" t="s">
        <v>24</v>
      </c>
      <c r="E167" s="66">
        <f>5*5</f>
        <v>25</v>
      </c>
      <c r="F167" s="64">
        <v>211.29</v>
      </c>
      <c r="G167" s="64">
        <v>5282.25</v>
      </c>
    </row>
    <row r="168" spans="2:7" x14ac:dyDescent="0.3">
      <c r="B168" s="18">
        <v>165</v>
      </c>
      <c r="C168" s="17" t="s">
        <v>192</v>
      </c>
      <c r="E168" s="61">
        <v>1</v>
      </c>
      <c r="F168" s="19">
        <v>21356.65</v>
      </c>
      <c r="G168" s="19">
        <v>21356.65</v>
      </c>
    </row>
    <row r="169" spans="2:7" x14ac:dyDescent="0.3">
      <c r="B169" s="18">
        <v>166</v>
      </c>
      <c r="C169" s="17" t="s">
        <v>177</v>
      </c>
      <c r="D169" s="18" t="s">
        <v>24</v>
      </c>
      <c r="E169" s="61">
        <f>5*5</f>
        <v>25</v>
      </c>
      <c r="F169" s="19">
        <v>201.14</v>
      </c>
      <c r="G169" s="19">
        <v>5028.5</v>
      </c>
    </row>
    <row r="170" spans="2:7" x14ac:dyDescent="0.3">
      <c r="B170" s="62">
        <v>167</v>
      </c>
      <c r="C170" s="17" t="s">
        <v>178</v>
      </c>
      <c r="D170" s="18" t="s">
        <v>24</v>
      </c>
      <c r="E170" s="61">
        <f>2*5</f>
        <v>10</v>
      </c>
      <c r="F170" s="19">
        <v>187.09</v>
      </c>
      <c r="G170" s="19">
        <v>1870.9</v>
      </c>
    </row>
    <row r="171" spans="2:7" x14ac:dyDescent="0.3">
      <c r="B171" s="18">
        <v>168</v>
      </c>
      <c r="C171" s="17" t="s">
        <v>180</v>
      </c>
      <c r="D171" s="18" t="s">
        <v>24</v>
      </c>
      <c r="E171" s="61">
        <f>5*5</f>
        <v>25</v>
      </c>
      <c r="F171" s="19">
        <v>415.15</v>
      </c>
      <c r="G171" s="19">
        <v>10378.75</v>
      </c>
    </row>
    <row r="172" spans="2:7" x14ac:dyDescent="0.3">
      <c r="B172" s="18">
        <v>169</v>
      </c>
      <c r="C172" s="17" t="s">
        <v>193</v>
      </c>
      <c r="D172" s="18" t="s">
        <v>24</v>
      </c>
      <c r="E172" s="61">
        <f>1*5</f>
        <v>5</v>
      </c>
      <c r="F172" s="19">
        <v>815.7</v>
      </c>
      <c r="G172" s="19">
        <v>4078.5</v>
      </c>
    </row>
    <row r="173" spans="2:7" x14ac:dyDescent="0.3">
      <c r="B173" s="62">
        <v>170</v>
      </c>
      <c r="C173" s="17" t="s">
        <v>194</v>
      </c>
      <c r="E173" s="61">
        <v>1</v>
      </c>
      <c r="F173" s="19">
        <v>19506.599999999999</v>
      </c>
      <c r="G173" s="19">
        <v>19506.599999999999</v>
      </c>
    </row>
    <row r="174" spans="2:7" x14ac:dyDescent="0.3">
      <c r="B174" s="18">
        <v>171</v>
      </c>
      <c r="C174" s="17" t="s">
        <v>67</v>
      </c>
      <c r="E174" s="61">
        <v>1</v>
      </c>
      <c r="F174" s="19">
        <v>13004.4</v>
      </c>
      <c r="G174" s="19">
        <v>13004.4</v>
      </c>
    </row>
    <row r="175" spans="2:7" x14ac:dyDescent="0.3">
      <c r="B175" s="18">
        <v>172</v>
      </c>
      <c r="C175" s="17" t="s">
        <v>195</v>
      </c>
      <c r="D175" s="18" t="s">
        <v>24</v>
      </c>
      <c r="E175" s="61">
        <f>2*5</f>
        <v>10</v>
      </c>
      <c r="F175" s="19">
        <v>650.22</v>
      </c>
      <c r="G175" s="19">
        <v>6502.2</v>
      </c>
    </row>
    <row r="176" spans="2:7" x14ac:dyDescent="0.3">
      <c r="B176" s="62">
        <v>173</v>
      </c>
      <c r="C176" s="17" t="s">
        <v>196</v>
      </c>
      <c r="D176" s="18" t="s">
        <v>24</v>
      </c>
      <c r="E176" s="61">
        <f>2*5</f>
        <v>10</v>
      </c>
      <c r="F176" s="19">
        <v>650.22</v>
      </c>
      <c r="G176" s="19">
        <v>6502.2</v>
      </c>
    </row>
    <row r="177" spans="2:7" x14ac:dyDescent="0.3">
      <c r="B177" s="18">
        <v>174</v>
      </c>
      <c r="C177" s="17" t="s">
        <v>73</v>
      </c>
      <c r="E177" s="61">
        <v>1</v>
      </c>
      <c r="F177" s="19">
        <v>6502.2</v>
      </c>
      <c r="G177" s="19">
        <v>6502.2</v>
      </c>
    </row>
    <row r="178" spans="2:7" x14ac:dyDescent="0.3">
      <c r="B178" s="18">
        <v>175</v>
      </c>
      <c r="C178" s="17" t="s">
        <v>195</v>
      </c>
      <c r="D178" s="18" t="s">
        <v>24</v>
      </c>
      <c r="E178" s="61">
        <f>1*5</f>
        <v>5</v>
      </c>
      <c r="F178" s="19">
        <v>650.22</v>
      </c>
      <c r="G178" s="19">
        <v>3251.1</v>
      </c>
    </row>
    <row r="179" spans="2:7" x14ac:dyDescent="0.3">
      <c r="B179" s="62">
        <v>176</v>
      </c>
      <c r="C179" s="63" t="s">
        <v>196</v>
      </c>
      <c r="D179" s="62" t="s">
        <v>24</v>
      </c>
      <c r="E179" s="66">
        <f>1*5</f>
        <v>5</v>
      </c>
      <c r="F179" s="64">
        <v>650.22</v>
      </c>
      <c r="G179" s="64">
        <v>3251.1</v>
      </c>
    </row>
    <row r="180" spans="2:7" x14ac:dyDescent="0.3">
      <c r="B180" s="18">
        <v>177</v>
      </c>
      <c r="C180" s="17" t="s">
        <v>197</v>
      </c>
    </row>
    <row r="181" spans="2:7" x14ac:dyDescent="0.3">
      <c r="B181" s="18">
        <v>178</v>
      </c>
      <c r="D181" s="18">
        <v>1</v>
      </c>
      <c r="E181" s="68">
        <v>1265122.04</v>
      </c>
      <c r="F181" s="19">
        <v>1265122.04</v>
      </c>
    </row>
    <row r="182" spans="2:7" x14ac:dyDescent="0.3">
      <c r="B182" s="62">
        <v>179</v>
      </c>
      <c r="C182" s="17" t="s">
        <v>67</v>
      </c>
      <c r="E182" s="61">
        <v>1</v>
      </c>
      <c r="F182" s="19">
        <v>612421.73</v>
      </c>
      <c r="G182" s="19">
        <v>612421.73</v>
      </c>
    </row>
    <row r="183" spans="2:7" x14ac:dyDescent="0.3">
      <c r="B183" s="18">
        <v>180</v>
      </c>
      <c r="C183" s="17" t="s">
        <v>198</v>
      </c>
      <c r="E183" s="61">
        <v>1</v>
      </c>
      <c r="F183" s="19">
        <v>27327.88</v>
      </c>
      <c r="G183" s="19">
        <v>27327.88</v>
      </c>
    </row>
    <row r="184" spans="2:7" x14ac:dyDescent="0.3">
      <c r="B184" s="18">
        <v>181</v>
      </c>
      <c r="C184" s="17" t="s">
        <v>199</v>
      </c>
      <c r="D184" s="18" t="s">
        <v>42</v>
      </c>
      <c r="E184" s="61">
        <v>217.7</v>
      </c>
      <c r="F184" s="19">
        <v>74.099999999999994</v>
      </c>
      <c r="G184" s="19">
        <v>16131.57</v>
      </c>
    </row>
    <row r="185" spans="2:7" x14ac:dyDescent="0.3">
      <c r="B185" s="62">
        <v>182</v>
      </c>
      <c r="C185" s="17" t="s">
        <v>200</v>
      </c>
      <c r="D185" s="18" t="s">
        <v>42</v>
      </c>
      <c r="E185" s="61">
        <v>217.7</v>
      </c>
      <c r="F185" s="19">
        <v>51.43</v>
      </c>
      <c r="G185" s="19">
        <v>11196.31</v>
      </c>
    </row>
    <row r="186" spans="2:7" x14ac:dyDescent="0.3">
      <c r="B186" s="18">
        <v>183</v>
      </c>
      <c r="C186" s="63" t="s">
        <v>201</v>
      </c>
      <c r="D186" s="62"/>
      <c r="E186" s="66">
        <v>1</v>
      </c>
      <c r="F186" s="64">
        <v>277256.62</v>
      </c>
      <c r="G186" s="64">
        <v>277256.62</v>
      </c>
    </row>
    <row r="187" spans="2:7" x14ac:dyDescent="0.3">
      <c r="B187" s="18">
        <v>184</v>
      </c>
      <c r="C187" s="63" t="s">
        <v>202</v>
      </c>
      <c r="D187" s="62" t="s">
        <v>42</v>
      </c>
      <c r="E187" s="66">
        <v>357.6</v>
      </c>
      <c r="F187" s="64">
        <v>556.69000000000005</v>
      </c>
      <c r="G187" s="64">
        <v>199072.34</v>
      </c>
    </row>
    <row r="188" spans="2:7" x14ac:dyDescent="0.3">
      <c r="B188" s="62">
        <v>185</v>
      </c>
      <c r="C188" s="17" t="s">
        <v>203</v>
      </c>
      <c r="D188" s="18" t="s">
        <v>59</v>
      </c>
      <c r="E188" s="61">
        <v>238.46</v>
      </c>
      <c r="F188" s="19">
        <v>114.76</v>
      </c>
      <c r="G188" s="19">
        <v>27365.67</v>
      </c>
    </row>
    <row r="189" spans="2:7" x14ac:dyDescent="0.3">
      <c r="B189" s="18">
        <v>186</v>
      </c>
      <c r="C189" s="17" t="s">
        <v>204</v>
      </c>
      <c r="D189" s="18" t="s">
        <v>42</v>
      </c>
      <c r="E189" s="61">
        <v>59.38</v>
      </c>
      <c r="F189" s="19">
        <v>746.11</v>
      </c>
      <c r="G189" s="19">
        <v>44304.01</v>
      </c>
    </row>
    <row r="190" spans="2:7" x14ac:dyDescent="0.3">
      <c r="B190" s="18">
        <v>187</v>
      </c>
      <c r="C190" s="17" t="s">
        <v>205</v>
      </c>
      <c r="D190" s="18" t="s">
        <v>42</v>
      </c>
      <c r="E190" s="61">
        <v>11.34</v>
      </c>
      <c r="F190" s="19">
        <v>574.48</v>
      </c>
      <c r="G190" s="19">
        <v>6514.6</v>
      </c>
    </row>
    <row r="191" spans="2:7" x14ac:dyDescent="0.3">
      <c r="B191" s="62">
        <v>188</v>
      </c>
      <c r="C191" s="17" t="s">
        <v>206</v>
      </c>
      <c r="E191" s="61">
        <v>1</v>
      </c>
      <c r="F191" s="19">
        <v>307837.23</v>
      </c>
      <c r="G191" s="19">
        <v>307837.23</v>
      </c>
    </row>
    <row r="192" spans="2:7" x14ac:dyDescent="0.3">
      <c r="B192" s="18">
        <v>189</v>
      </c>
      <c r="C192" s="17" t="s">
        <v>207</v>
      </c>
      <c r="D192" s="18" t="s">
        <v>59</v>
      </c>
      <c r="E192" s="61">
        <v>107</v>
      </c>
      <c r="F192" s="19">
        <v>26.79</v>
      </c>
      <c r="G192" s="19">
        <v>2866.53</v>
      </c>
    </row>
    <row r="193" spans="2:7" x14ac:dyDescent="0.3">
      <c r="B193" s="18">
        <v>190</v>
      </c>
      <c r="C193" s="17" t="s">
        <v>208</v>
      </c>
      <c r="D193" s="18" t="s">
        <v>59</v>
      </c>
      <c r="E193" s="61">
        <f>28.55*1.1</f>
        <v>31.405000000000005</v>
      </c>
      <c r="F193" s="19">
        <v>67.45</v>
      </c>
      <c r="G193" s="19">
        <v>2118.27</v>
      </c>
    </row>
    <row r="194" spans="2:7" x14ac:dyDescent="0.3">
      <c r="B194" s="62">
        <v>191</v>
      </c>
      <c r="C194" s="17" t="s">
        <v>209</v>
      </c>
      <c r="D194" s="18" t="s">
        <v>42</v>
      </c>
      <c r="E194" s="61">
        <v>631.35</v>
      </c>
      <c r="F194" s="19">
        <v>110.58</v>
      </c>
      <c r="G194" s="19">
        <v>69814.679999999993</v>
      </c>
    </row>
    <row r="195" spans="2:7" x14ac:dyDescent="0.3">
      <c r="B195" s="18">
        <v>192</v>
      </c>
      <c r="C195" s="17" t="s">
        <v>200</v>
      </c>
      <c r="D195" s="18" t="s">
        <v>42</v>
      </c>
      <c r="E195" s="61">
        <v>1035.6300000000001</v>
      </c>
      <c r="F195" s="19">
        <v>51.43</v>
      </c>
      <c r="G195" s="19">
        <v>53262.45</v>
      </c>
    </row>
    <row r="196" spans="2:7" x14ac:dyDescent="0.3">
      <c r="B196" s="18">
        <v>193</v>
      </c>
      <c r="C196" s="17" t="s">
        <v>161</v>
      </c>
      <c r="D196" s="18" t="s">
        <v>42</v>
      </c>
      <c r="E196" s="61">
        <v>374.12</v>
      </c>
      <c r="F196" s="19">
        <v>175.38</v>
      </c>
      <c r="G196" s="19">
        <v>65613.17</v>
      </c>
    </row>
    <row r="197" spans="2:7" x14ac:dyDescent="0.3">
      <c r="B197" s="62">
        <v>194</v>
      </c>
      <c r="C197" s="17" t="s">
        <v>210</v>
      </c>
      <c r="D197" s="18" t="s">
        <v>42</v>
      </c>
      <c r="E197" s="61">
        <v>108.4</v>
      </c>
      <c r="F197" s="19">
        <v>136.72</v>
      </c>
      <c r="G197" s="19">
        <v>14820.45</v>
      </c>
    </row>
    <row r="198" spans="2:7" x14ac:dyDescent="0.3">
      <c r="B198" s="18">
        <v>195</v>
      </c>
      <c r="C198" s="17" t="s">
        <v>211</v>
      </c>
      <c r="D198" s="18" t="s">
        <v>42</v>
      </c>
      <c r="E198" s="61">
        <f>6.768*5</f>
        <v>33.839999999999996</v>
      </c>
      <c r="F198" s="19">
        <v>552.76</v>
      </c>
      <c r="G198" s="19">
        <v>18705.400000000001</v>
      </c>
    </row>
    <row r="199" spans="2:7" x14ac:dyDescent="0.3">
      <c r="B199" s="18">
        <v>196</v>
      </c>
      <c r="C199" s="17" t="s">
        <v>212</v>
      </c>
      <c r="D199" s="18" t="s">
        <v>59</v>
      </c>
      <c r="E199" s="61">
        <f>1.64*5</f>
        <v>8.1999999999999993</v>
      </c>
      <c r="F199" s="19">
        <v>273.10000000000002</v>
      </c>
      <c r="G199" s="19">
        <v>2239.42</v>
      </c>
    </row>
    <row r="200" spans="2:7" x14ac:dyDescent="0.3">
      <c r="B200" s="62">
        <v>197</v>
      </c>
      <c r="C200" s="17" t="s">
        <v>213</v>
      </c>
      <c r="D200" s="18" t="s">
        <v>42</v>
      </c>
      <c r="E200" s="61">
        <v>54.81</v>
      </c>
      <c r="F200" s="19">
        <v>975</v>
      </c>
      <c r="G200" s="19">
        <v>53439.75</v>
      </c>
    </row>
    <row r="201" spans="2:7" x14ac:dyDescent="0.3">
      <c r="B201" s="18">
        <v>198</v>
      </c>
      <c r="C201" s="17" t="s">
        <v>211</v>
      </c>
      <c r="D201" s="18" t="s">
        <v>42</v>
      </c>
      <c r="E201" s="61">
        <v>45.15</v>
      </c>
      <c r="F201" s="19">
        <v>552.76</v>
      </c>
      <c r="G201" s="19">
        <v>24957.11</v>
      </c>
    </row>
    <row r="202" spans="2:7" x14ac:dyDescent="0.3">
      <c r="B202" s="18">
        <v>199</v>
      </c>
      <c r="C202" s="17" t="s">
        <v>111</v>
      </c>
      <c r="E202" s="61">
        <v>1</v>
      </c>
      <c r="F202" s="19">
        <v>77231.289999999994</v>
      </c>
      <c r="G202" s="19">
        <v>77231.289999999994</v>
      </c>
    </row>
    <row r="203" spans="2:7" x14ac:dyDescent="0.3">
      <c r="B203" s="62">
        <v>200</v>
      </c>
      <c r="C203" s="17" t="s">
        <v>200</v>
      </c>
      <c r="D203" s="18" t="s">
        <v>42</v>
      </c>
      <c r="E203" s="61">
        <f>11.7*6*5</f>
        <v>350.99999999999994</v>
      </c>
      <c r="F203" s="19">
        <v>51.43</v>
      </c>
      <c r="G203" s="19">
        <v>18051.93</v>
      </c>
    </row>
    <row r="204" spans="2:7" x14ac:dyDescent="0.3">
      <c r="B204" s="18">
        <v>201</v>
      </c>
      <c r="C204" s="17" t="s">
        <v>204</v>
      </c>
      <c r="D204" s="18" t="s">
        <v>42</v>
      </c>
      <c r="E204" s="61">
        <f>6.15*5</f>
        <v>30.75</v>
      </c>
      <c r="F204" s="19">
        <v>746.11</v>
      </c>
      <c r="G204" s="19">
        <v>22942.880000000001</v>
      </c>
    </row>
    <row r="205" spans="2:7" x14ac:dyDescent="0.3">
      <c r="B205" s="18">
        <v>202</v>
      </c>
      <c r="C205" s="17" t="s">
        <v>214</v>
      </c>
      <c r="D205" s="18" t="s">
        <v>36</v>
      </c>
      <c r="E205" s="61">
        <f>16.5*5</f>
        <v>82.5</v>
      </c>
      <c r="F205" s="19">
        <v>439.23</v>
      </c>
      <c r="G205" s="19">
        <v>36236.480000000003</v>
      </c>
    </row>
    <row r="206" spans="2:7" x14ac:dyDescent="0.3">
      <c r="B206" s="62">
        <v>203</v>
      </c>
      <c r="C206" s="17" t="s">
        <v>73</v>
      </c>
      <c r="E206" s="61">
        <v>1</v>
      </c>
      <c r="F206" s="19">
        <v>425635.31</v>
      </c>
      <c r="G206" s="19">
        <v>425635.31</v>
      </c>
    </row>
    <row r="207" spans="2:7" x14ac:dyDescent="0.3">
      <c r="B207" s="18">
        <v>204</v>
      </c>
      <c r="C207" s="17" t="s">
        <v>198</v>
      </c>
      <c r="E207" s="61">
        <v>1</v>
      </c>
      <c r="F207" s="19">
        <v>44023.37</v>
      </c>
      <c r="G207" s="19">
        <v>44023.37</v>
      </c>
    </row>
    <row r="208" spans="2:7" x14ac:dyDescent="0.3">
      <c r="B208" s="18">
        <v>205</v>
      </c>
      <c r="C208" s="17" t="s">
        <v>199</v>
      </c>
      <c r="D208" s="18" t="s">
        <v>42</v>
      </c>
      <c r="E208" s="61">
        <v>350.7</v>
      </c>
      <c r="F208" s="19">
        <v>74.099999999999994</v>
      </c>
      <c r="G208" s="19">
        <v>25986.87</v>
      </c>
    </row>
    <row r="209" spans="2:7" x14ac:dyDescent="0.3">
      <c r="B209" s="62">
        <v>206</v>
      </c>
      <c r="C209" s="17" t="s">
        <v>200</v>
      </c>
      <c r="D209" s="18" t="s">
        <v>42</v>
      </c>
      <c r="E209" s="61">
        <v>350.7</v>
      </c>
      <c r="F209" s="19">
        <v>51.43</v>
      </c>
      <c r="G209" s="19">
        <v>18036.5</v>
      </c>
    </row>
    <row r="210" spans="2:7" x14ac:dyDescent="0.3">
      <c r="B210" s="18">
        <v>207</v>
      </c>
      <c r="C210" s="17" t="s">
        <v>201</v>
      </c>
      <c r="E210" s="61">
        <v>1</v>
      </c>
      <c r="F210" s="19">
        <v>127704.73</v>
      </c>
      <c r="G210" s="19">
        <v>127704.73</v>
      </c>
    </row>
    <row r="211" spans="2:7" x14ac:dyDescent="0.3">
      <c r="B211" s="18">
        <v>208</v>
      </c>
      <c r="C211" s="17" t="s">
        <v>202</v>
      </c>
      <c r="D211" s="18" t="s">
        <v>42</v>
      </c>
      <c r="E211" s="61">
        <v>188.8</v>
      </c>
      <c r="F211" s="19">
        <v>556.69000000000005</v>
      </c>
      <c r="G211" s="19">
        <v>105103.07</v>
      </c>
    </row>
    <row r="212" spans="2:7" x14ac:dyDescent="0.3">
      <c r="B212" s="62">
        <v>209</v>
      </c>
      <c r="C212" s="17" t="s">
        <v>203</v>
      </c>
      <c r="D212" s="18" t="s">
        <v>59</v>
      </c>
      <c r="E212" s="61">
        <v>140.18</v>
      </c>
      <c r="F212" s="19">
        <v>114.76</v>
      </c>
      <c r="G212" s="19">
        <v>16087.06</v>
      </c>
    </row>
    <row r="213" spans="2:7" x14ac:dyDescent="0.3">
      <c r="B213" s="18">
        <v>210</v>
      </c>
      <c r="C213" s="17" t="s">
        <v>205</v>
      </c>
      <c r="D213" s="18" t="s">
        <v>42</v>
      </c>
      <c r="E213" s="61">
        <v>11.34</v>
      </c>
      <c r="F213" s="19">
        <v>574.48</v>
      </c>
      <c r="G213" s="19">
        <v>6514.6</v>
      </c>
    </row>
    <row r="214" spans="2:7" x14ac:dyDescent="0.3">
      <c r="B214" s="18">
        <v>211</v>
      </c>
      <c r="C214" s="17" t="s">
        <v>206</v>
      </c>
      <c r="E214" s="61">
        <v>1</v>
      </c>
      <c r="F214" s="19">
        <v>253907.21</v>
      </c>
      <c r="G214" s="19">
        <v>253907.21</v>
      </c>
    </row>
    <row r="215" spans="2:7" x14ac:dyDescent="0.3">
      <c r="B215" s="62">
        <v>212</v>
      </c>
      <c r="C215" s="17" t="s">
        <v>215</v>
      </c>
      <c r="D215" s="18" t="s">
        <v>42</v>
      </c>
      <c r="E215" s="61">
        <v>716.75</v>
      </c>
      <c r="F215" s="19">
        <v>110.58</v>
      </c>
      <c r="G215" s="19">
        <v>79258.22</v>
      </c>
    </row>
    <row r="216" spans="2:7" x14ac:dyDescent="0.3">
      <c r="B216" s="18">
        <v>213</v>
      </c>
      <c r="C216" s="17" t="s">
        <v>161</v>
      </c>
      <c r="D216" s="18" t="s">
        <v>42</v>
      </c>
      <c r="E216" s="61">
        <v>464.06</v>
      </c>
      <c r="F216" s="19">
        <v>175.38</v>
      </c>
      <c r="G216" s="19">
        <v>81386.84</v>
      </c>
    </row>
    <row r="217" spans="2:7" x14ac:dyDescent="0.3">
      <c r="B217" s="18">
        <v>214</v>
      </c>
      <c r="C217" s="17" t="s">
        <v>200</v>
      </c>
      <c r="D217" s="18" t="s">
        <v>42</v>
      </c>
      <c r="E217" s="61">
        <v>1216.23</v>
      </c>
      <c r="F217" s="19">
        <v>51.43</v>
      </c>
      <c r="G217" s="19">
        <v>62550.71</v>
      </c>
    </row>
    <row r="218" spans="2:7" x14ac:dyDescent="0.3">
      <c r="B218" s="62">
        <v>215</v>
      </c>
      <c r="C218" s="17" t="s">
        <v>210</v>
      </c>
      <c r="D218" s="18" t="s">
        <v>42</v>
      </c>
      <c r="E218" s="61">
        <v>43</v>
      </c>
      <c r="F218" s="19">
        <v>136.72</v>
      </c>
      <c r="G218" s="19">
        <v>5878.96</v>
      </c>
    </row>
    <row r="219" spans="2:7" x14ac:dyDescent="0.3">
      <c r="B219" s="18">
        <v>216</v>
      </c>
      <c r="C219" s="17" t="s">
        <v>212</v>
      </c>
      <c r="D219" s="18" t="s">
        <v>59</v>
      </c>
      <c r="E219" s="61">
        <f>1.64*5</f>
        <v>8.1999999999999993</v>
      </c>
      <c r="F219" s="19">
        <v>273.10000000000002</v>
      </c>
      <c r="G219" s="19">
        <v>2239.42</v>
      </c>
    </row>
    <row r="220" spans="2:7" x14ac:dyDescent="0.3">
      <c r="B220" s="18">
        <v>217</v>
      </c>
      <c r="C220" s="17" t="s">
        <v>216</v>
      </c>
      <c r="D220" s="18" t="s">
        <v>42</v>
      </c>
      <c r="E220" s="61">
        <v>45.15</v>
      </c>
      <c r="F220" s="19">
        <v>500.4</v>
      </c>
      <c r="G220" s="19">
        <v>22593.06</v>
      </c>
    </row>
    <row r="221" spans="2:7" x14ac:dyDescent="0.3">
      <c r="B221" s="62">
        <v>218</v>
      </c>
      <c r="C221" s="17" t="s">
        <v>217</v>
      </c>
    </row>
    <row r="222" spans="2:7" x14ac:dyDescent="0.3">
      <c r="B222" s="18">
        <v>219</v>
      </c>
      <c r="D222" s="18">
        <v>1</v>
      </c>
      <c r="E222" s="68">
        <v>149833.71</v>
      </c>
      <c r="F222" s="19">
        <v>149833.71</v>
      </c>
    </row>
    <row r="223" spans="2:7" x14ac:dyDescent="0.3">
      <c r="B223" s="18">
        <v>220</v>
      </c>
      <c r="C223" s="17" t="s">
        <v>218</v>
      </c>
      <c r="D223" s="18" t="s">
        <v>36</v>
      </c>
      <c r="E223" s="61">
        <v>37.75</v>
      </c>
      <c r="F223" s="19">
        <v>2545.02</v>
      </c>
      <c r="G223" s="19">
        <v>96074.51</v>
      </c>
    </row>
    <row r="224" spans="2:7" x14ac:dyDescent="0.3">
      <c r="B224" s="62">
        <v>221</v>
      </c>
      <c r="C224" s="17" t="s">
        <v>219</v>
      </c>
      <c r="D224" s="18" t="s">
        <v>59</v>
      </c>
      <c r="E224" s="61">
        <v>22</v>
      </c>
      <c r="F224" s="19">
        <v>2443.6</v>
      </c>
      <c r="G224" s="19">
        <v>53759.199999999997</v>
      </c>
    </row>
    <row r="225" spans="2:7" x14ac:dyDescent="0.3">
      <c r="B225" s="18">
        <v>222</v>
      </c>
      <c r="C225" s="17" t="s">
        <v>128</v>
      </c>
      <c r="E225" s="61">
        <v>1</v>
      </c>
      <c r="F225" s="19">
        <v>100740</v>
      </c>
      <c r="G225" s="19">
        <v>100740</v>
      </c>
    </row>
    <row r="226" spans="2:7" x14ac:dyDescent="0.3">
      <c r="B226" s="18">
        <v>223</v>
      </c>
      <c r="C226" s="17" t="s">
        <v>220</v>
      </c>
      <c r="D226" s="18" t="s">
        <v>221</v>
      </c>
      <c r="E226" s="61">
        <v>5</v>
      </c>
      <c r="F226" s="19">
        <v>20148</v>
      </c>
      <c r="G226" s="19">
        <v>100740</v>
      </c>
    </row>
    <row r="227" spans="2:7" x14ac:dyDescent="0.3">
      <c r="B227" s="62">
        <v>224</v>
      </c>
      <c r="C227" s="17" t="s">
        <v>37</v>
      </c>
      <c r="E227" s="61">
        <v>1</v>
      </c>
      <c r="F227" s="19">
        <v>503106.65</v>
      </c>
      <c r="G227" s="19">
        <v>503106.65</v>
      </c>
    </row>
    <row r="228" spans="2:7" x14ac:dyDescent="0.3">
      <c r="B228" s="18">
        <v>225</v>
      </c>
      <c r="C228" s="17" t="s">
        <v>222</v>
      </c>
      <c r="D228" s="18" t="s">
        <v>24</v>
      </c>
      <c r="E228" s="61">
        <f>3*5</f>
        <v>15</v>
      </c>
      <c r="F228" s="19">
        <v>12426.29</v>
      </c>
      <c r="G228" s="19">
        <v>186394.35</v>
      </c>
    </row>
    <row r="229" spans="2:7" x14ac:dyDescent="0.3">
      <c r="B229" s="18">
        <v>226</v>
      </c>
      <c r="C229" s="17" t="s">
        <v>223</v>
      </c>
      <c r="D229" s="18" t="s">
        <v>24</v>
      </c>
      <c r="E229" s="61">
        <f>1*5</f>
        <v>5</v>
      </c>
      <c r="F229" s="19">
        <v>10779.18</v>
      </c>
      <c r="G229" s="19">
        <v>53895.9</v>
      </c>
    </row>
    <row r="230" spans="2:7" x14ac:dyDescent="0.3">
      <c r="B230" s="62">
        <v>227</v>
      </c>
      <c r="C230" s="17" t="s">
        <v>224</v>
      </c>
    </row>
    <row r="231" spans="2:7" x14ac:dyDescent="0.3">
      <c r="B231" s="18">
        <v>228</v>
      </c>
      <c r="C231" s="17" t="s">
        <v>24</v>
      </c>
      <c r="D231" s="18" t="s">
        <v>101</v>
      </c>
      <c r="E231" s="68">
        <v>3101.59</v>
      </c>
      <c r="F231" s="19">
        <v>15507.95</v>
      </c>
    </row>
    <row r="232" spans="2:7" x14ac:dyDescent="0.3">
      <c r="B232" s="18">
        <v>229</v>
      </c>
      <c r="C232" s="17" t="s">
        <v>226</v>
      </c>
      <c r="D232" s="18" t="s">
        <v>24</v>
      </c>
      <c r="E232" s="61">
        <f>1*5</f>
        <v>5</v>
      </c>
      <c r="F232" s="19">
        <v>3594.99</v>
      </c>
      <c r="G232" s="19">
        <v>17974.95</v>
      </c>
    </row>
    <row r="233" spans="2:7" x14ac:dyDescent="0.3">
      <c r="B233" s="62">
        <v>230</v>
      </c>
      <c r="C233" s="17" t="s">
        <v>227</v>
      </c>
      <c r="D233" s="18" t="s">
        <v>24</v>
      </c>
      <c r="E233" s="61">
        <v>5</v>
      </c>
      <c r="F233" s="19">
        <v>7429.58</v>
      </c>
      <c r="G233" s="19">
        <v>37147.9</v>
      </c>
    </row>
    <row r="234" spans="2:7" x14ac:dyDescent="0.3">
      <c r="B234" s="18">
        <v>231</v>
      </c>
      <c r="C234" s="17" t="s">
        <v>228</v>
      </c>
      <c r="D234" s="18" t="s">
        <v>24</v>
      </c>
      <c r="E234" s="61">
        <v>10</v>
      </c>
      <c r="F234" s="19">
        <v>5796.61</v>
      </c>
      <c r="G234" s="19">
        <v>57966.1</v>
      </c>
    </row>
    <row r="235" spans="2:7" x14ac:dyDescent="0.3">
      <c r="B235" s="18">
        <v>232</v>
      </c>
      <c r="C235" s="17" t="s">
        <v>229</v>
      </c>
      <c r="D235" s="18" t="s">
        <v>24</v>
      </c>
      <c r="E235" s="61">
        <f>1*5</f>
        <v>5</v>
      </c>
      <c r="F235" s="19">
        <v>7341.5</v>
      </c>
      <c r="G235" s="19">
        <v>36707.5</v>
      </c>
    </row>
    <row r="236" spans="2:7" x14ac:dyDescent="0.3">
      <c r="B236" s="62">
        <v>233</v>
      </c>
      <c r="C236" s="17" t="s">
        <v>230</v>
      </c>
    </row>
    <row r="237" spans="2:7" x14ac:dyDescent="0.3">
      <c r="B237" s="18">
        <v>234</v>
      </c>
      <c r="C237" s="17" t="s">
        <v>24</v>
      </c>
      <c r="D237" s="18" t="s">
        <v>101</v>
      </c>
      <c r="E237" s="68">
        <v>11962.88</v>
      </c>
      <c r="F237" s="19">
        <v>59814.400000000001</v>
      </c>
    </row>
    <row r="238" spans="2:7" x14ac:dyDescent="0.3">
      <c r="B238" s="18">
        <v>235</v>
      </c>
      <c r="C238" s="17" t="s">
        <v>231</v>
      </c>
      <c r="D238" s="18" t="s">
        <v>24</v>
      </c>
      <c r="E238" s="61">
        <v>5</v>
      </c>
      <c r="F238" s="19">
        <v>7539.52</v>
      </c>
      <c r="G238" s="19">
        <v>37697.599999999999</v>
      </c>
    </row>
    <row r="239" spans="2:7" x14ac:dyDescent="0.3">
      <c r="B239" s="62">
        <v>236</v>
      </c>
      <c r="C239" s="17" t="s">
        <v>232</v>
      </c>
      <c r="E239" s="61">
        <v>1</v>
      </c>
      <c r="F239" s="19">
        <v>202969.55</v>
      </c>
      <c r="G239" s="19">
        <v>202969.55</v>
      </c>
    </row>
    <row r="240" spans="2:7" x14ac:dyDescent="0.3">
      <c r="B240" s="18">
        <v>237</v>
      </c>
      <c r="C240" s="17" t="s">
        <v>233</v>
      </c>
      <c r="D240" s="18" t="s">
        <v>24</v>
      </c>
      <c r="E240" s="61">
        <f>1*5</f>
        <v>5</v>
      </c>
      <c r="F240" s="19">
        <v>33793.96</v>
      </c>
      <c r="G240" s="19">
        <v>168969.8</v>
      </c>
    </row>
    <row r="241" spans="2:7" x14ac:dyDescent="0.3">
      <c r="B241" s="18">
        <v>238</v>
      </c>
      <c r="C241" s="17" t="s">
        <v>234</v>
      </c>
      <c r="D241" s="18" t="s">
        <v>36</v>
      </c>
      <c r="E241" s="61">
        <f>9*5</f>
        <v>45</v>
      </c>
      <c r="F241" s="19">
        <v>755.55</v>
      </c>
      <c r="G241" s="19">
        <v>33999.75</v>
      </c>
    </row>
    <row r="242" spans="2:7" x14ac:dyDescent="0.3">
      <c r="B242" s="62">
        <v>239</v>
      </c>
      <c r="C242" s="17" t="s">
        <v>235</v>
      </c>
      <c r="E242" s="61">
        <v>1</v>
      </c>
      <c r="F242" s="19">
        <v>160554.29999999999</v>
      </c>
      <c r="G242" s="19">
        <v>160554.29999999999</v>
      </c>
    </row>
    <row r="243" spans="2:7" x14ac:dyDescent="0.3">
      <c r="B243" s="18">
        <v>240</v>
      </c>
      <c r="C243" s="17" t="s">
        <v>236</v>
      </c>
      <c r="D243" s="18" t="s">
        <v>24</v>
      </c>
      <c r="E243" s="61">
        <f>1*5</f>
        <v>5</v>
      </c>
      <c r="F243" s="19">
        <v>10388.81</v>
      </c>
      <c r="G243" s="19">
        <v>51944.05</v>
      </c>
    </row>
    <row r="244" spans="2:7" x14ac:dyDescent="0.3">
      <c r="B244" s="18">
        <v>241</v>
      </c>
      <c r="C244" s="17" t="s">
        <v>237</v>
      </c>
      <c r="D244" s="18" t="s">
        <v>24</v>
      </c>
      <c r="E244" s="61">
        <f>5*5</f>
        <v>25</v>
      </c>
      <c r="F244" s="19">
        <v>4344.41</v>
      </c>
      <c r="G244" s="19">
        <v>108610.25</v>
      </c>
    </row>
    <row r="245" spans="2:7" x14ac:dyDescent="0.3">
      <c r="B245" s="62">
        <v>242</v>
      </c>
      <c r="C245" s="17" t="s">
        <v>238</v>
      </c>
      <c r="E245" s="61">
        <v>1</v>
      </c>
      <c r="F245" s="19">
        <v>141403.92000000001</v>
      </c>
      <c r="G245" s="19">
        <v>141403.92000000001</v>
      </c>
    </row>
    <row r="246" spans="2:7" x14ac:dyDescent="0.3">
      <c r="B246" s="18">
        <v>243</v>
      </c>
      <c r="C246" s="17" t="s">
        <v>50</v>
      </c>
      <c r="D246" s="18" t="s">
        <v>47</v>
      </c>
      <c r="E246" s="61">
        <f>40*0.3*5</f>
        <v>60</v>
      </c>
      <c r="F246" s="19">
        <v>279.08</v>
      </c>
      <c r="G246" s="19">
        <v>16744.8</v>
      </c>
    </row>
    <row r="247" spans="2:7" x14ac:dyDescent="0.3">
      <c r="B247" s="18">
        <v>244</v>
      </c>
      <c r="C247" s="17" t="s">
        <v>51</v>
      </c>
      <c r="D247" s="18" t="s">
        <v>47</v>
      </c>
      <c r="E247" s="61">
        <f>40*0.1*5</f>
        <v>20</v>
      </c>
      <c r="F247" s="19">
        <v>266.11</v>
      </c>
      <c r="G247" s="19">
        <v>5322.2</v>
      </c>
    </row>
    <row r="248" spans="2:7" x14ac:dyDescent="0.3">
      <c r="B248" s="62">
        <v>245</v>
      </c>
      <c r="C248" s="17" t="s">
        <v>239</v>
      </c>
      <c r="D248" s="18" t="s">
        <v>42</v>
      </c>
      <c r="E248" s="61">
        <f>36*5</f>
        <v>180</v>
      </c>
      <c r="F248" s="19">
        <v>582.74</v>
      </c>
      <c r="G248" s="19">
        <v>104893.2</v>
      </c>
    </row>
    <row r="249" spans="2:7" x14ac:dyDescent="0.3">
      <c r="B249" s="18">
        <v>246</v>
      </c>
      <c r="C249" s="17" t="s">
        <v>240</v>
      </c>
      <c r="D249" s="18" t="s">
        <v>59</v>
      </c>
      <c r="E249" s="61">
        <f>6.65*5+6*6</f>
        <v>69.25</v>
      </c>
      <c r="F249" s="19">
        <v>138.61000000000001</v>
      </c>
      <c r="G249" s="19">
        <v>9598.74</v>
      </c>
    </row>
    <row r="250" spans="2:7" x14ac:dyDescent="0.3">
      <c r="B250" s="18">
        <v>247</v>
      </c>
      <c r="C250" s="17" t="s">
        <v>241</v>
      </c>
      <c r="D250" s="18" t="s">
        <v>42</v>
      </c>
      <c r="E250" s="61">
        <f>+(6.65)*5+(0.55*4.26)*5</f>
        <v>44.965000000000003</v>
      </c>
      <c r="F250" s="19">
        <v>107.75</v>
      </c>
      <c r="G250" s="19">
        <v>4844.9799999999996</v>
      </c>
    </row>
    <row r="251" spans="2:7" x14ac:dyDescent="0.3">
      <c r="B251" s="62">
        <v>248</v>
      </c>
      <c r="C251" s="17" t="s">
        <v>242</v>
      </c>
      <c r="E251" s="61">
        <v>1</v>
      </c>
      <c r="F251" s="19">
        <v>121959.4</v>
      </c>
      <c r="G251" s="19">
        <v>121959.4</v>
      </c>
    </row>
    <row r="252" spans="2:7" x14ac:dyDescent="0.3">
      <c r="B252" s="18">
        <v>249</v>
      </c>
      <c r="C252" s="17" t="s">
        <v>243</v>
      </c>
      <c r="D252" s="18" t="s">
        <v>221</v>
      </c>
      <c r="E252" s="61">
        <f>1*5</f>
        <v>5</v>
      </c>
      <c r="F252" s="19">
        <v>9279.23</v>
      </c>
      <c r="G252" s="19">
        <v>46396.15</v>
      </c>
    </row>
    <row r="253" spans="2:7" x14ac:dyDescent="0.3">
      <c r="B253" s="18">
        <v>250</v>
      </c>
      <c r="C253" s="17" t="s">
        <v>244</v>
      </c>
      <c r="D253" s="18" t="s">
        <v>24</v>
      </c>
      <c r="E253" s="61">
        <v>5</v>
      </c>
      <c r="F253" s="19">
        <v>9318.4500000000007</v>
      </c>
      <c r="G253" s="19">
        <v>46592.25</v>
      </c>
    </row>
    <row r="254" spans="2:7" x14ac:dyDescent="0.3">
      <c r="B254" s="62">
        <v>251</v>
      </c>
      <c r="C254" s="17" t="s">
        <v>245</v>
      </c>
      <c r="D254" s="18" t="s">
        <v>59</v>
      </c>
      <c r="E254" s="61">
        <f>18*5</f>
        <v>90</v>
      </c>
      <c r="F254" s="19">
        <v>321.89999999999998</v>
      </c>
      <c r="G254" s="19">
        <v>28971</v>
      </c>
    </row>
    <row r="255" spans="2:7" x14ac:dyDescent="0.3">
      <c r="B255" s="18">
        <v>252</v>
      </c>
      <c r="C255" s="17" t="s">
        <v>246</v>
      </c>
      <c r="E255" s="61">
        <v>1</v>
      </c>
      <c r="F255" s="19">
        <v>28125.78</v>
      </c>
      <c r="G255" s="19">
        <v>28125.78</v>
      </c>
    </row>
    <row r="256" spans="2:7" x14ac:dyDescent="0.3">
      <c r="B256" s="18">
        <v>253</v>
      </c>
      <c r="C256" s="17" t="s">
        <v>247</v>
      </c>
      <c r="D256" s="18" t="s">
        <v>221</v>
      </c>
      <c r="E256" s="61">
        <f>2*5</f>
        <v>10</v>
      </c>
      <c r="F256" s="19">
        <v>1520.79</v>
      </c>
      <c r="G256" s="19">
        <v>15207.9</v>
      </c>
    </row>
    <row r="257" spans="2:7" x14ac:dyDescent="0.3">
      <c r="B257" s="62">
        <v>254</v>
      </c>
      <c r="C257" s="17" t="s">
        <v>248</v>
      </c>
      <c r="D257" s="18" t="s">
        <v>221</v>
      </c>
      <c r="E257" s="61">
        <v>2.5</v>
      </c>
      <c r="F257" s="19">
        <v>2770.35</v>
      </c>
      <c r="G257" s="19">
        <v>6925.88</v>
      </c>
    </row>
    <row r="258" spans="2:7" x14ac:dyDescent="0.3">
      <c r="B258" s="18">
        <v>255</v>
      </c>
      <c r="C258" s="17" t="s">
        <v>249</v>
      </c>
      <c r="D258" s="18" t="s">
        <v>42</v>
      </c>
      <c r="E258" s="61">
        <v>700</v>
      </c>
      <c r="F258" s="19">
        <v>8.56</v>
      </c>
      <c r="G258" s="19">
        <v>5992</v>
      </c>
    </row>
  </sheetData>
  <mergeCells count="1">
    <mergeCell ref="B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0F7D-3C10-554C-8EFF-14EC14177A24}">
  <sheetPr>
    <outlinePr summaryBelow="0"/>
  </sheetPr>
  <dimension ref="A1:J428"/>
  <sheetViews>
    <sheetView showGridLines="0" topLeftCell="A17" zoomScale="130" zoomScaleNormal="130" workbookViewId="0">
      <selection activeCell="I21" sqref="I21"/>
    </sheetView>
  </sheetViews>
  <sheetFormatPr baseColWidth="10" defaultColWidth="7.140625" defaultRowHeight="15" x14ac:dyDescent="0.25"/>
  <cols>
    <col min="1" max="1" width="7.140625" style="1"/>
    <col min="2" max="2" width="43.85546875" style="1" customWidth="1"/>
    <col min="3" max="3" width="9.42578125" style="8" customWidth="1"/>
    <col min="4" max="4" width="9.42578125" style="7" customWidth="1"/>
    <col min="5" max="5" width="12.140625" style="1" customWidth="1"/>
    <col min="6" max="6" width="12.85546875" style="1" customWidth="1"/>
    <col min="7" max="7" width="13.140625" style="5" customWidth="1"/>
    <col min="8" max="8" width="25.140625" style="1" customWidth="1"/>
    <col min="9" max="9" width="12.140625" style="1" bestFit="1" customWidth="1"/>
    <col min="10" max="10" width="11.140625" style="1" bestFit="1" customWidth="1"/>
    <col min="11" max="16384" width="7.140625" style="1"/>
  </cols>
  <sheetData>
    <row r="1" spans="1:9" ht="35.1" customHeight="1" x14ac:dyDescent="0.25">
      <c r="A1" s="127" t="s">
        <v>529</v>
      </c>
      <c r="B1" s="35" t="s">
        <v>0</v>
      </c>
      <c r="C1" s="133" t="s">
        <v>528</v>
      </c>
      <c r="D1" s="134"/>
      <c r="E1" s="134"/>
      <c r="F1" s="134"/>
      <c r="G1" s="135"/>
    </row>
    <row r="2" spans="1:9" x14ac:dyDescent="0.25">
      <c r="A2" s="128"/>
      <c r="B2" s="28" t="s">
        <v>9</v>
      </c>
      <c r="C2" s="136">
        <v>43464</v>
      </c>
      <c r="D2" s="137"/>
      <c r="E2" s="137"/>
      <c r="F2" s="137"/>
      <c r="G2" s="138"/>
    </row>
    <row r="3" spans="1:9" x14ac:dyDescent="0.25">
      <c r="A3" s="128"/>
      <c r="B3" s="28" t="s">
        <v>16</v>
      </c>
      <c r="C3" s="137" t="s">
        <v>35</v>
      </c>
      <c r="D3" s="137"/>
      <c r="E3" s="137"/>
      <c r="F3" s="137"/>
      <c r="G3" s="138"/>
    </row>
    <row r="4" spans="1:9" x14ac:dyDescent="0.25">
      <c r="A4" s="128"/>
      <c r="B4" s="29" t="s">
        <v>1</v>
      </c>
      <c r="C4" s="143">
        <f>SUM(C5:D10)</f>
        <v>0.99990000000000001</v>
      </c>
      <c r="D4" s="144"/>
      <c r="E4" s="20"/>
      <c r="F4" s="20"/>
      <c r="G4" s="36">
        <f>SUM(F5:G10)</f>
        <v>4949522.21</v>
      </c>
    </row>
    <row r="5" spans="1:9" x14ac:dyDescent="0.25">
      <c r="A5" s="128"/>
      <c r="B5" s="30" t="s">
        <v>2</v>
      </c>
      <c r="C5" s="139">
        <v>0.4521</v>
      </c>
      <c r="D5" s="139"/>
      <c r="E5" s="10"/>
      <c r="F5" s="10"/>
      <c r="G5" s="37">
        <v>2237873.5499999998</v>
      </c>
      <c r="H5" s="2"/>
      <c r="I5" s="3"/>
    </row>
    <row r="6" spans="1:9" x14ac:dyDescent="0.25">
      <c r="A6" s="128"/>
      <c r="B6" s="28" t="s">
        <v>3</v>
      </c>
      <c r="C6" s="139">
        <v>0.3543</v>
      </c>
      <c r="D6" s="139"/>
      <c r="E6" s="10"/>
      <c r="F6" s="10"/>
      <c r="G6" s="37">
        <v>1753494.28</v>
      </c>
      <c r="H6" s="4"/>
      <c r="I6" s="3"/>
    </row>
    <row r="7" spans="1:9" x14ac:dyDescent="0.25">
      <c r="A7" s="128"/>
      <c r="B7" s="28" t="s">
        <v>10</v>
      </c>
      <c r="C7" s="139">
        <v>7.1000000000000004E-3</v>
      </c>
      <c r="D7" s="139"/>
      <c r="E7" s="10"/>
      <c r="F7" s="10"/>
      <c r="G7" s="37">
        <v>35257.21</v>
      </c>
      <c r="H7" s="4"/>
      <c r="I7" s="3"/>
    </row>
    <row r="8" spans="1:9" x14ac:dyDescent="0.25">
      <c r="A8" s="128"/>
      <c r="B8" s="28" t="s">
        <v>11</v>
      </c>
      <c r="C8" s="139">
        <v>1.0800000000000001E-2</v>
      </c>
      <c r="D8" s="139"/>
      <c r="E8" s="10"/>
      <c r="F8" s="10"/>
      <c r="G8" s="37">
        <v>53626.26</v>
      </c>
      <c r="H8" s="4"/>
      <c r="I8" s="3"/>
    </row>
    <row r="9" spans="1:9" x14ac:dyDescent="0.25">
      <c r="A9" s="128"/>
      <c r="B9" s="31" t="s">
        <v>12</v>
      </c>
      <c r="C9" s="139">
        <v>0</v>
      </c>
      <c r="D9" s="139"/>
      <c r="E9" s="10"/>
      <c r="F9" s="10"/>
      <c r="G9" s="37">
        <v>0</v>
      </c>
      <c r="I9" s="3"/>
    </row>
    <row r="10" spans="1:9" x14ac:dyDescent="0.25">
      <c r="A10" s="128"/>
      <c r="B10" s="28" t="s">
        <v>21</v>
      </c>
      <c r="C10" s="139">
        <v>0.17560000000000001</v>
      </c>
      <c r="D10" s="139"/>
      <c r="E10" s="10"/>
      <c r="F10" s="10"/>
      <c r="G10" s="37">
        <v>869270.91</v>
      </c>
      <c r="I10" s="3"/>
    </row>
    <row r="11" spans="1:9" customFormat="1" ht="16.5" customHeight="1" x14ac:dyDescent="0.25">
      <c r="A11" s="128"/>
      <c r="B11" s="29" t="s">
        <v>18</v>
      </c>
      <c r="C11" s="140"/>
      <c r="D11" s="141"/>
      <c r="E11" s="141"/>
      <c r="F11" s="141"/>
      <c r="G11" s="142"/>
    </row>
    <row r="12" spans="1:9" customFormat="1" x14ac:dyDescent="0.25">
      <c r="A12" s="128"/>
      <c r="B12" s="30" t="s">
        <v>19</v>
      </c>
      <c r="C12" s="131">
        <v>2.5</v>
      </c>
      <c r="D12" s="131"/>
      <c r="E12" s="131"/>
      <c r="F12" s="131"/>
      <c r="G12" s="132"/>
    </row>
    <row r="13" spans="1:9" customFormat="1" x14ac:dyDescent="0.25">
      <c r="A13" s="128"/>
      <c r="B13" s="28" t="s">
        <v>20</v>
      </c>
      <c r="C13" s="129">
        <v>88.36</v>
      </c>
      <c r="D13" s="129"/>
      <c r="E13" s="129"/>
      <c r="F13" s="129"/>
      <c r="G13" s="130"/>
    </row>
    <row r="15" spans="1:9" x14ac:dyDescent="0.25">
      <c r="A15"/>
      <c r="B15"/>
      <c r="C15"/>
      <c r="D15"/>
      <c r="E15"/>
      <c r="F15"/>
      <c r="G15"/>
    </row>
    <row r="16" spans="1:9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x14ac:dyDescent="0.25">
      <c r="A18"/>
      <c r="B18"/>
      <c r="C18"/>
      <c r="D18"/>
      <c r="E18"/>
      <c r="F18"/>
      <c r="G18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  <row r="21" spans="1:7" x14ac:dyDescent="0.25">
      <c r="A21"/>
      <c r="B21"/>
      <c r="C21"/>
      <c r="D21"/>
      <c r="E21"/>
      <c r="F21"/>
      <c r="G21"/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/>
      <c r="B29"/>
      <c r="C29"/>
      <c r="D29"/>
      <c r="E29"/>
      <c r="F29"/>
      <c r="G29"/>
    </row>
    <row r="30" spans="1:7" x14ac:dyDescent="0.25">
      <c r="A30"/>
      <c r="B30"/>
      <c r="C30"/>
      <c r="D30"/>
      <c r="E30"/>
      <c r="F30"/>
      <c r="G30"/>
    </row>
    <row r="31" spans="1:7" x14ac:dyDescent="0.25">
      <c r="A31"/>
      <c r="B31"/>
      <c r="C31"/>
      <c r="D31"/>
      <c r="E31"/>
      <c r="F31"/>
      <c r="G31"/>
    </row>
    <row r="32" spans="1:7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8" x14ac:dyDescent="0.25">
      <c r="A65"/>
      <c r="B65"/>
      <c r="C65"/>
      <c r="D65"/>
      <c r="E65"/>
      <c r="F65"/>
      <c r="G65"/>
    </row>
    <row r="66" spans="1:8" x14ac:dyDescent="0.25">
      <c r="A66"/>
      <c r="B66"/>
      <c r="C66"/>
      <c r="D66"/>
      <c r="E66"/>
      <c r="F66"/>
      <c r="G66"/>
    </row>
    <row r="67" spans="1:8" x14ac:dyDescent="0.25">
      <c r="A67"/>
      <c r="B67"/>
      <c r="C67"/>
      <c r="D67"/>
      <c r="E67"/>
      <c r="F67"/>
      <c r="G67"/>
    </row>
    <row r="68" spans="1:8" x14ac:dyDescent="0.25">
      <c r="A68"/>
      <c r="B68"/>
      <c r="C68"/>
      <c r="D68"/>
      <c r="E68"/>
      <c r="F68"/>
      <c r="G68"/>
    </row>
    <row r="69" spans="1:8" x14ac:dyDescent="0.25">
      <c r="A69"/>
      <c r="B69"/>
      <c r="C69"/>
      <c r="D69"/>
      <c r="E69"/>
      <c r="F69"/>
      <c r="G69"/>
    </row>
    <row r="70" spans="1:8" x14ac:dyDescent="0.25">
      <c r="A70"/>
      <c r="B70"/>
      <c r="C70"/>
      <c r="D70"/>
      <c r="E70"/>
      <c r="F70"/>
      <c r="G70"/>
    </row>
    <row r="71" spans="1:8" x14ac:dyDescent="0.25">
      <c r="A71"/>
      <c r="B71"/>
      <c r="C71"/>
      <c r="D71"/>
      <c r="E71"/>
      <c r="F71"/>
      <c r="G71"/>
    </row>
    <row r="72" spans="1:8" x14ac:dyDescent="0.25">
      <c r="A72"/>
      <c r="B72"/>
      <c r="C72"/>
      <c r="D72"/>
      <c r="E72"/>
      <c r="F72"/>
      <c r="G72"/>
    </row>
    <row r="73" spans="1:8" x14ac:dyDescent="0.25">
      <c r="A73"/>
      <c r="B73"/>
      <c r="C73"/>
      <c r="D73"/>
      <c r="E73"/>
      <c r="F73"/>
      <c r="G73"/>
    </row>
    <row r="74" spans="1:8" x14ac:dyDescent="0.25">
      <c r="A74"/>
      <c r="B74"/>
      <c r="C74"/>
      <c r="D74"/>
      <c r="E74"/>
      <c r="F74"/>
      <c r="G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x14ac:dyDescent="0.25">
      <c r="A192"/>
      <c r="B192"/>
      <c r="C192"/>
      <c r="D192"/>
      <c r="E192"/>
      <c r="F192"/>
      <c r="G192"/>
      <c r="H192"/>
    </row>
    <row r="193" spans="1:8" x14ac:dyDescent="0.25">
      <c r="A193"/>
      <c r="B193"/>
      <c r="C193"/>
      <c r="D193"/>
      <c r="E193"/>
      <c r="F193"/>
      <c r="G193"/>
      <c r="H193"/>
    </row>
    <row r="194" spans="1:8" x14ac:dyDescent="0.25">
      <c r="A194"/>
      <c r="B194"/>
      <c r="C194"/>
      <c r="D194"/>
      <c r="E194"/>
      <c r="F194"/>
      <c r="G194"/>
      <c r="H194"/>
    </row>
    <row r="195" spans="1:8" x14ac:dyDescent="0.25">
      <c r="A195"/>
      <c r="B195"/>
      <c r="C195"/>
      <c r="D195"/>
      <c r="E195"/>
      <c r="F195"/>
      <c r="G195"/>
      <c r="H195"/>
    </row>
    <row r="196" spans="1:8" x14ac:dyDescent="0.25">
      <c r="A196"/>
      <c r="B196"/>
      <c r="C196"/>
      <c r="D196"/>
      <c r="E196"/>
      <c r="F196"/>
      <c r="G196"/>
      <c r="H196"/>
    </row>
    <row r="197" spans="1:8" x14ac:dyDescent="0.25">
      <c r="A197"/>
      <c r="B197"/>
      <c r="C197"/>
      <c r="D197"/>
      <c r="E197"/>
      <c r="F197"/>
      <c r="G197"/>
      <c r="H197"/>
    </row>
    <row r="198" spans="1:8" x14ac:dyDescent="0.25">
      <c r="A198"/>
      <c r="B198"/>
      <c r="C198"/>
      <c r="D198"/>
      <c r="E198"/>
      <c r="F198"/>
      <c r="G198"/>
      <c r="H198"/>
    </row>
    <row r="199" spans="1:8" x14ac:dyDescent="0.25">
      <c r="A199"/>
      <c r="B199"/>
      <c r="C199"/>
      <c r="D199"/>
      <c r="E199"/>
      <c r="F199"/>
      <c r="G199"/>
      <c r="H199"/>
    </row>
    <row r="200" spans="1:8" x14ac:dyDescent="0.25">
      <c r="A200"/>
      <c r="B200"/>
      <c r="C200"/>
      <c r="D200"/>
      <c r="E200"/>
      <c r="F200"/>
      <c r="G200"/>
      <c r="H200"/>
    </row>
    <row r="201" spans="1:8" x14ac:dyDescent="0.25">
      <c r="A201"/>
      <c r="B201"/>
      <c r="C201"/>
      <c r="D201"/>
      <c r="E201"/>
      <c r="F201"/>
      <c r="G201"/>
      <c r="H201"/>
    </row>
    <row r="202" spans="1:8" x14ac:dyDescent="0.25">
      <c r="A202"/>
      <c r="B202"/>
      <c r="C202"/>
      <c r="D202"/>
      <c r="E202"/>
      <c r="F202"/>
      <c r="G202"/>
      <c r="H202"/>
    </row>
    <row r="203" spans="1:8" x14ac:dyDescent="0.25">
      <c r="A203"/>
      <c r="B203"/>
      <c r="C203"/>
      <c r="D203"/>
      <c r="E203"/>
      <c r="F203"/>
      <c r="G203"/>
      <c r="H203"/>
    </row>
    <row r="204" spans="1:8" x14ac:dyDescent="0.25">
      <c r="A204"/>
      <c r="B204"/>
      <c r="C204"/>
      <c r="D204"/>
      <c r="E204"/>
      <c r="F204"/>
      <c r="G204"/>
      <c r="H204"/>
    </row>
    <row r="205" spans="1:8" x14ac:dyDescent="0.25">
      <c r="A205"/>
      <c r="B205"/>
      <c r="C205"/>
      <c r="D205"/>
      <c r="E205"/>
      <c r="F205"/>
      <c r="G205"/>
      <c r="H205"/>
    </row>
    <row r="206" spans="1:8" x14ac:dyDescent="0.25">
      <c r="A206"/>
      <c r="B206"/>
      <c r="C206"/>
      <c r="D206"/>
      <c r="E206"/>
      <c r="F206"/>
      <c r="G206"/>
      <c r="H206"/>
    </row>
    <row r="207" spans="1:8" x14ac:dyDescent="0.25">
      <c r="A207"/>
      <c r="B207"/>
      <c r="C207"/>
      <c r="D207"/>
      <c r="E207"/>
      <c r="F207"/>
      <c r="G207"/>
      <c r="H207"/>
    </row>
    <row r="208" spans="1:8" x14ac:dyDescent="0.25">
      <c r="A208"/>
      <c r="B208"/>
      <c r="C208"/>
      <c r="D208"/>
      <c r="E208"/>
      <c r="F208"/>
      <c r="G208"/>
      <c r="H208"/>
    </row>
    <row r="209" spans="1:8" x14ac:dyDescent="0.25">
      <c r="A209"/>
      <c r="B209"/>
      <c r="C209"/>
      <c r="D209"/>
      <c r="E209"/>
      <c r="F209"/>
      <c r="G209"/>
      <c r="H209"/>
    </row>
    <row r="210" spans="1:8" x14ac:dyDescent="0.25">
      <c r="A210"/>
      <c r="B210"/>
      <c r="C210"/>
      <c r="D210"/>
      <c r="E210"/>
      <c r="F210"/>
      <c r="G210"/>
      <c r="H210"/>
    </row>
    <row r="211" spans="1:8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  <row r="216" spans="1:8" x14ac:dyDescent="0.25">
      <c r="A216"/>
      <c r="B216"/>
      <c r="C216"/>
      <c r="D216"/>
      <c r="E216"/>
      <c r="F216"/>
      <c r="G216"/>
      <c r="H216"/>
    </row>
    <row r="217" spans="1:8" x14ac:dyDescent="0.25">
      <c r="A217"/>
      <c r="B217"/>
      <c r="C217"/>
      <c r="D217"/>
      <c r="E217"/>
      <c r="F217"/>
      <c r="G217"/>
      <c r="H217"/>
    </row>
    <row r="218" spans="1:8" x14ac:dyDescent="0.25">
      <c r="A218"/>
      <c r="B218"/>
      <c r="C218"/>
      <c r="D218"/>
      <c r="E218"/>
      <c r="F218"/>
      <c r="G218"/>
      <c r="H218"/>
    </row>
    <row r="219" spans="1:8" s="6" customFormat="1" x14ac:dyDescent="0.25">
      <c r="A219"/>
      <c r="B219"/>
      <c r="C219"/>
      <c r="D219"/>
      <c r="E219"/>
      <c r="F219"/>
      <c r="G219"/>
      <c r="H219"/>
    </row>
    <row r="220" spans="1:8" s="6" customFormat="1" x14ac:dyDescent="0.25">
      <c r="A220"/>
      <c r="B220"/>
      <c r="C220"/>
      <c r="D220"/>
      <c r="E220"/>
      <c r="F220"/>
      <c r="G220"/>
      <c r="H220"/>
    </row>
    <row r="221" spans="1:8" s="6" customFormat="1" collapsed="1" x14ac:dyDescent="0.25">
      <c r="A221"/>
      <c r="B221"/>
      <c r="C221"/>
      <c r="D221"/>
      <c r="E221"/>
      <c r="F221"/>
      <c r="G221"/>
      <c r="H221"/>
    </row>
    <row r="222" spans="1:8" s="6" customFormat="1" ht="15" customHeight="1" x14ac:dyDescent="0.25">
      <c r="A222"/>
      <c r="B222"/>
      <c r="C222"/>
      <c r="D222"/>
      <c r="E222"/>
      <c r="F222"/>
      <c r="G222"/>
      <c r="H222"/>
    </row>
    <row r="223" spans="1:8" s="6" customFormat="1" ht="15" customHeight="1" x14ac:dyDescent="0.25">
      <c r="A223"/>
      <c r="B223"/>
      <c r="C223"/>
      <c r="D223"/>
      <c r="E223"/>
      <c r="F223"/>
      <c r="G223"/>
      <c r="H223"/>
    </row>
    <row r="224" spans="1:8" s="6" customFormat="1" x14ac:dyDescent="0.25">
      <c r="A224"/>
      <c r="B224"/>
      <c r="C224"/>
      <c r="D224"/>
      <c r="E224"/>
      <c r="F224"/>
      <c r="G224"/>
      <c r="H224"/>
    </row>
    <row r="225" spans="1:8" s="6" customFormat="1" x14ac:dyDescent="0.25">
      <c r="A225"/>
      <c r="B225"/>
      <c r="C225"/>
      <c r="D225"/>
      <c r="E225"/>
      <c r="F225"/>
      <c r="G225"/>
      <c r="H225"/>
    </row>
    <row r="226" spans="1:8" s="6" customFormat="1" x14ac:dyDescent="0.25">
      <c r="A226"/>
      <c r="B226"/>
      <c r="C226"/>
      <c r="D226"/>
      <c r="E226"/>
      <c r="F226"/>
      <c r="G226"/>
      <c r="H226"/>
    </row>
    <row r="227" spans="1:8" s="6" customFormat="1" ht="15" customHeight="1" x14ac:dyDescent="0.25">
      <c r="A227"/>
      <c r="B227"/>
      <c r="C227"/>
      <c r="D227"/>
      <c r="E227"/>
      <c r="F227"/>
      <c r="G227"/>
      <c r="H227"/>
    </row>
    <row r="228" spans="1:8" s="6" customFormat="1" ht="15" customHeight="1" x14ac:dyDescent="0.25">
      <c r="A228"/>
      <c r="B228"/>
      <c r="C228"/>
      <c r="D228"/>
      <c r="E228"/>
      <c r="F228"/>
      <c r="G228"/>
      <c r="H228"/>
    </row>
    <row r="229" spans="1:8" s="6" customFormat="1" x14ac:dyDescent="0.25">
      <c r="A229"/>
      <c r="B229"/>
      <c r="C229"/>
      <c r="D229"/>
      <c r="E229"/>
      <c r="F229"/>
      <c r="G229"/>
      <c r="H229"/>
    </row>
    <row r="230" spans="1:8" s="6" customFormat="1" x14ac:dyDescent="0.25">
      <c r="A230"/>
      <c r="B230"/>
      <c r="C230"/>
      <c r="D230"/>
      <c r="E230"/>
      <c r="F230"/>
      <c r="G230"/>
      <c r="H230"/>
    </row>
    <row r="231" spans="1:8" s="6" customFormat="1" x14ac:dyDescent="0.25">
      <c r="A231"/>
      <c r="B231"/>
      <c r="C231"/>
      <c r="D231"/>
      <c r="E231"/>
      <c r="F231"/>
      <c r="G231"/>
      <c r="H231"/>
    </row>
    <row r="232" spans="1:8" s="6" customFormat="1" x14ac:dyDescent="0.25">
      <c r="A232"/>
      <c r="B232"/>
      <c r="C232"/>
      <c r="D232"/>
      <c r="E232"/>
      <c r="F232"/>
      <c r="G232"/>
      <c r="H232"/>
    </row>
    <row r="233" spans="1:8" s="6" customFormat="1" x14ac:dyDescent="0.25">
      <c r="A233"/>
      <c r="B233"/>
      <c r="C233"/>
      <c r="D233"/>
      <c r="E233"/>
      <c r="F233"/>
      <c r="G233"/>
      <c r="H233"/>
    </row>
    <row r="234" spans="1:8" s="6" customFormat="1" x14ac:dyDescent="0.25">
      <c r="A234"/>
      <c r="B234"/>
      <c r="C234"/>
      <c r="D234"/>
      <c r="E234"/>
      <c r="F234"/>
      <c r="G234"/>
      <c r="H234"/>
    </row>
    <row r="235" spans="1:8" s="6" customFormat="1" x14ac:dyDescent="0.25">
      <c r="A235"/>
      <c r="B235"/>
      <c r="C235"/>
      <c r="D235"/>
      <c r="E235"/>
      <c r="F235"/>
      <c r="G235"/>
      <c r="H235"/>
    </row>
    <row r="236" spans="1:8" s="6" customFormat="1" x14ac:dyDescent="0.25">
      <c r="A236"/>
      <c r="B236"/>
      <c r="C236"/>
      <c r="D236"/>
      <c r="E236"/>
      <c r="F236"/>
      <c r="G236"/>
      <c r="H236"/>
    </row>
    <row r="237" spans="1:8" s="6" customFormat="1" x14ac:dyDescent="0.25">
      <c r="A237"/>
      <c r="B237"/>
      <c r="C237"/>
      <c r="D237"/>
      <c r="E237"/>
      <c r="F237"/>
      <c r="G237"/>
      <c r="H237"/>
    </row>
    <row r="238" spans="1:8" s="6" customFormat="1" x14ac:dyDescent="0.25">
      <c r="A238"/>
      <c r="B238"/>
      <c r="C238"/>
      <c r="D238"/>
      <c r="E238"/>
      <c r="F238"/>
      <c r="G238"/>
      <c r="H238"/>
    </row>
    <row r="239" spans="1:8" x14ac:dyDescent="0.25">
      <c r="A239"/>
      <c r="B239"/>
      <c r="C239"/>
      <c r="D239"/>
      <c r="E239"/>
      <c r="F239"/>
      <c r="G239"/>
      <c r="H239"/>
    </row>
    <row r="240" spans="1:8" x14ac:dyDescent="0.25">
      <c r="A240"/>
      <c r="B240"/>
      <c r="C240"/>
      <c r="D240"/>
      <c r="E240"/>
      <c r="F240"/>
      <c r="G240"/>
      <c r="H240"/>
    </row>
    <row r="241" spans="1:8" x14ac:dyDescent="0.25">
      <c r="A241"/>
      <c r="B241"/>
      <c r="C241"/>
      <c r="D241"/>
      <c r="E241"/>
      <c r="F241"/>
      <c r="G241"/>
      <c r="H241"/>
    </row>
    <row r="242" spans="1:8" x14ac:dyDescent="0.25">
      <c r="A242"/>
      <c r="B242"/>
      <c r="C242"/>
      <c r="D242"/>
      <c r="E242"/>
      <c r="F242"/>
      <c r="G242"/>
      <c r="H242"/>
    </row>
    <row r="243" spans="1:8" x14ac:dyDescent="0.25">
      <c r="A243"/>
      <c r="B243"/>
      <c r="C243"/>
      <c r="D243"/>
      <c r="E243"/>
      <c r="F243"/>
      <c r="G243"/>
      <c r="H243"/>
    </row>
    <row r="244" spans="1:8" x14ac:dyDescent="0.25">
      <c r="A244"/>
      <c r="B244"/>
      <c r="C244"/>
      <c r="D244"/>
      <c r="E244"/>
      <c r="F244"/>
      <c r="G244"/>
      <c r="H244"/>
    </row>
    <row r="245" spans="1:8" ht="15" customHeight="1" x14ac:dyDescent="0.25">
      <c r="A245"/>
      <c r="B245"/>
      <c r="C245"/>
      <c r="D245"/>
      <c r="E245"/>
      <c r="F245"/>
      <c r="G245"/>
      <c r="H245"/>
    </row>
    <row r="246" spans="1:8" ht="15" customHeight="1" x14ac:dyDescent="0.25">
      <c r="A246"/>
      <c r="B246"/>
      <c r="C246"/>
      <c r="D246"/>
      <c r="E246"/>
      <c r="F246"/>
      <c r="G246"/>
      <c r="H246"/>
    </row>
    <row r="247" spans="1:8" x14ac:dyDescent="0.25">
      <c r="A247"/>
      <c r="B247"/>
      <c r="C247"/>
      <c r="D247"/>
      <c r="E247"/>
      <c r="F247"/>
      <c r="G247"/>
      <c r="H247"/>
    </row>
    <row r="248" spans="1:8" x14ac:dyDescent="0.25">
      <c r="A248"/>
      <c r="B248"/>
      <c r="C248"/>
      <c r="D248"/>
      <c r="E248"/>
      <c r="F248"/>
      <c r="G248"/>
      <c r="H248"/>
    </row>
    <row r="249" spans="1:8" x14ac:dyDescent="0.25">
      <c r="A249"/>
      <c r="B249"/>
      <c r="C249"/>
      <c r="D249"/>
      <c r="E249"/>
      <c r="F249"/>
      <c r="G249"/>
      <c r="H249"/>
    </row>
    <row r="250" spans="1:8" x14ac:dyDescent="0.25">
      <c r="A250"/>
      <c r="B250"/>
      <c r="C250"/>
      <c r="D250"/>
      <c r="E250"/>
      <c r="F250"/>
      <c r="G250"/>
      <c r="H250"/>
    </row>
    <row r="251" spans="1:8" x14ac:dyDescent="0.25">
      <c r="A251"/>
      <c r="B251"/>
      <c r="C251"/>
      <c r="D251"/>
      <c r="E251"/>
      <c r="F251"/>
      <c r="G251"/>
      <c r="H251"/>
    </row>
    <row r="252" spans="1:8" x14ac:dyDescent="0.25">
      <c r="A252"/>
      <c r="B252"/>
      <c r="C252"/>
      <c r="D252"/>
      <c r="E252"/>
      <c r="F252"/>
      <c r="G252"/>
      <c r="H252"/>
    </row>
    <row r="253" spans="1:8" x14ac:dyDescent="0.25">
      <c r="A253"/>
      <c r="B253"/>
      <c r="C253"/>
      <c r="D253"/>
      <c r="E253"/>
      <c r="F253"/>
      <c r="G253"/>
      <c r="H253"/>
    </row>
    <row r="254" spans="1:8" x14ac:dyDescent="0.25">
      <c r="A254"/>
      <c r="B254"/>
      <c r="C254"/>
      <c r="D254"/>
      <c r="E254"/>
      <c r="F254"/>
      <c r="G254"/>
      <c r="H254"/>
    </row>
    <row r="255" spans="1:8" x14ac:dyDescent="0.25">
      <c r="A255"/>
      <c r="B255"/>
      <c r="C255"/>
      <c r="D255"/>
      <c r="E255"/>
      <c r="F255"/>
      <c r="G255"/>
      <c r="H255"/>
    </row>
    <row r="256" spans="1:8" x14ac:dyDescent="0.25">
      <c r="A256"/>
      <c r="B256"/>
      <c r="C256"/>
      <c r="D256"/>
      <c r="E256"/>
      <c r="F256"/>
      <c r="G256"/>
      <c r="H256"/>
    </row>
    <row r="257" spans="1:8" x14ac:dyDescent="0.25">
      <c r="A257"/>
      <c r="B257"/>
      <c r="C257"/>
      <c r="D257"/>
      <c r="E257"/>
      <c r="F257"/>
      <c r="G257"/>
      <c r="H257"/>
    </row>
    <row r="258" spans="1:8" x14ac:dyDescent="0.25">
      <c r="A258"/>
      <c r="B258"/>
      <c r="C258"/>
      <c r="D258"/>
      <c r="E258"/>
      <c r="F258"/>
      <c r="G258"/>
      <c r="H258"/>
    </row>
    <row r="259" spans="1:8" x14ac:dyDescent="0.25">
      <c r="A259"/>
      <c r="B259"/>
      <c r="C259"/>
      <c r="D259"/>
      <c r="E259"/>
      <c r="F259"/>
      <c r="G259"/>
      <c r="H259"/>
    </row>
    <row r="260" spans="1:8" x14ac:dyDescent="0.25">
      <c r="A260"/>
      <c r="B260"/>
      <c r="C260"/>
      <c r="D260"/>
      <c r="E260"/>
      <c r="F260"/>
      <c r="G260"/>
      <c r="H260"/>
    </row>
    <row r="261" spans="1:8" x14ac:dyDescent="0.25">
      <c r="A261"/>
      <c r="B261"/>
      <c r="C261"/>
      <c r="D261"/>
      <c r="E261"/>
      <c r="F261"/>
      <c r="G261"/>
      <c r="H261"/>
    </row>
    <row r="262" spans="1:8" x14ac:dyDescent="0.25">
      <c r="A262"/>
      <c r="B262"/>
      <c r="C262"/>
      <c r="D262"/>
      <c r="E262"/>
      <c r="F262"/>
      <c r="G262"/>
      <c r="H262"/>
    </row>
    <row r="263" spans="1:8" x14ac:dyDescent="0.25">
      <c r="A263"/>
      <c r="B263"/>
      <c r="C263"/>
      <c r="D263"/>
      <c r="E263"/>
      <c r="F263"/>
      <c r="G263"/>
      <c r="H263"/>
    </row>
    <row r="264" spans="1:8" x14ac:dyDescent="0.25">
      <c r="A264"/>
      <c r="B264"/>
      <c r="C264"/>
      <c r="D264"/>
      <c r="E264"/>
      <c r="F264"/>
      <c r="G264"/>
      <c r="H264"/>
    </row>
    <row r="265" spans="1:8" x14ac:dyDescent="0.25">
      <c r="A265"/>
      <c r="B265"/>
      <c r="C265"/>
      <c r="D265"/>
      <c r="E265"/>
      <c r="F265"/>
      <c r="G265"/>
      <c r="H265"/>
    </row>
    <row r="266" spans="1:8" x14ac:dyDescent="0.25">
      <c r="A266"/>
      <c r="B266"/>
      <c r="C266"/>
      <c r="D266"/>
      <c r="E266"/>
      <c r="F266"/>
      <c r="G266"/>
      <c r="H266"/>
    </row>
    <row r="267" spans="1:8" x14ac:dyDescent="0.25">
      <c r="A267"/>
      <c r="B267"/>
      <c r="C267"/>
      <c r="D267"/>
      <c r="E267"/>
      <c r="F267"/>
      <c r="G267"/>
      <c r="H267"/>
    </row>
    <row r="268" spans="1:8" x14ac:dyDescent="0.25">
      <c r="A268"/>
      <c r="B268"/>
      <c r="C268"/>
      <c r="D268"/>
      <c r="E268"/>
      <c r="F268"/>
      <c r="G268"/>
      <c r="H268"/>
    </row>
    <row r="269" spans="1:8" x14ac:dyDescent="0.25">
      <c r="A269"/>
      <c r="B269"/>
      <c r="C269"/>
      <c r="D269"/>
      <c r="E269"/>
      <c r="F269"/>
      <c r="G269"/>
      <c r="H269"/>
    </row>
    <row r="270" spans="1:8" x14ac:dyDescent="0.25">
      <c r="A270"/>
      <c r="B270"/>
      <c r="C270"/>
      <c r="D270"/>
      <c r="E270"/>
      <c r="F270"/>
      <c r="G270"/>
      <c r="H270"/>
    </row>
    <row r="271" spans="1:8" x14ac:dyDescent="0.25">
      <c r="A271"/>
      <c r="B271"/>
      <c r="C271"/>
      <c r="D271"/>
      <c r="E271"/>
      <c r="F271"/>
      <c r="G271"/>
      <c r="H271"/>
    </row>
    <row r="272" spans="1:8" x14ac:dyDescent="0.25">
      <c r="A272"/>
      <c r="B272"/>
      <c r="C272"/>
      <c r="D272"/>
      <c r="E272"/>
      <c r="F272"/>
      <c r="G272"/>
      <c r="H272"/>
    </row>
    <row r="273" spans="1:10" x14ac:dyDescent="0.25">
      <c r="A273"/>
      <c r="B273"/>
      <c r="C273"/>
      <c r="D273"/>
      <c r="E273"/>
      <c r="F273"/>
      <c r="G273"/>
      <c r="H273"/>
    </row>
    <row r="274" spans="1:10" x14ac:dyDescent="0.25">
      <c r="A274"/>
      <c r="B274"/>
      <c r="C274"/>
      <c r="D274"/>
      <c r="E274"/>
      <c r="F274"/>
      <c r="G274"/>
      <c r="H274"/>
    </row>
    <row r="275" spans="1:10" x14ac:dyDescent="0.25">
      <c r="A275"/>
      <c r="B275"/>
      <c r="C275"/>
      <c r="D275"/>
      <c r="E275"/>
      <c r="F275"/>
      <c r="G275"/>
      <c r="H275"/>
    </row>
    <row r="276" spans="1:10" x14ac:dyDescent="0.25">
      <c r="A276"/>
      <c r="B276"/>
      <c r="C276"/>
      <c r="D276"/>
      <c r="E276"/>
      <c r="F276"/>
      <c r="G276"/>
      <c r="H276"/>
    </row>
    <row r="277" spans="1:10" x14ac:dyDescent="0.25">
      <c r="A277"/>
      <c r="B277"/>
      <c r="C277"/>
      <c r="D277"/>
      <c r="E277"/>
      <c r="F277"/>
      <c r="G277"/>
      <c r="H277"/>
    </row>
    <row r="278" spans="1:10" x14ac:dyDescent="0.25">
      <c r="A278"/>
      <c r="B278"/>
      <c r="C278"/>
      <c r="D278"/>
      <c r="E278"/>
      <c r="F278"/>
      <c r="G278"/>
      <c r="H278"/>
    </row>
    <row r="279" spans="1:10" x14ac:dyDescent="0.25">
      <c r="A279"/>
      <c r="B279"/>
      <c r="C279"/>
      <c r="D279"/>
      <c r="E279"/>
      <c r="F279"/>
      <c r="G279"/>
      <c r="H279"/>
    </row>
    <row r="280" spans="1:10" x14ac:dyDescent="0.25">
      <c r="A280"/>
      <c r="B280"/>
      <c r="C280"/>
      <c r="D280"/>
      <c r="E280"/>
      <c r="F280"/>
      <c r="G280"/>
      <c r="H280"/>
    </row>
    <row r="281" spans="1:10" x14ac:dyDescent="0.25">
      <c r="A281"/>
      <c r="B281"/>
      <c r="C281"/>
      <c r="D281"/>
      <c r="E281"/>
      <c r="F281"/>
      <c r="G281"/>
      <c r="H281"/>
    </row>
    <row r="282" spans="1:10" s="5" customFormat="1" x14ac:dyDescent="0.25">
      <c r="A282"/>
      <c r="B282"/>
      <c r="C282"/>
      <c r="D282"/>
      <c r="E282"/>
      <c r="F282"/>
      <c r="G282"/>
      <c r="H282"/>
      <c r="I282" s="1"/>
      <c r="J282" s="1"/>
    </row>
    <row r="283" spans="1:10" s="5" customFormat="1" x14ac:dyDescent="0.25">
      <c r="A283"/>
      <c r="B283"/>
      <c r="C283"/>
      <c r="D283"/>
      <c r="E283"/>
      <c r="F283"/>
      <c r="G283"/>
      <c r="H283"/>
      <c r="I283" s="1"/>
      <c r="J283" s="1"/>
    </row>
    <row r="284" spans="1:10" s="5" customFormat="1" x14ac:dyDescent="0.25">
      <c r="A284"/>
      <c r="B284"/>
      <c r="C284"/>
      <c r="D284"/>
      <c r="E284"/>
      <c r="F284"/>
      <c r="G284"/>
      <c r="H284"/>
      <c r="I284" s="1"/>
      <c r="J284" s="1"/>
    </row>
    <row r="285" spans="1:10" s="5" customFormat="1" x14ac:dyDescent="0.25">
      <c r="A285"/>
      <c r="B285"/>
      <c r="C285"/>
      <c r="D285"/>
      <c r="E285"/>
      <c r="F285"/>
      <c r="G285"/>
      <c r="H285"/>
      <c r="I285" s="1"/>
      <c r="J285" s="1"/>
    </row>
    <row r="286" spans="1:10" s="5" customFormat="1" x14ac:dyDescent="0.25">
      <c r="A286"/>
      <c r="B286"/>
      <c r="C286"/>
      <c r="D286"/>
      <c r="E286"/>
      <c r="F286"/>
      <c r="G286"/>
      <c r="H286"/>
      <c r="I286" s="1"/>
      <c r="J286" s="1"/>
    </row>
    <row r="287" spans="1:10" s="5" customFormat="1" x14ac:dyDescent="0.25">
      <c r="A287"/>
      <c r="B287"/>
      <c r="C287"/>
      <c r="D287"/>
      <c r="E287"/>
      <c r="F287"/>
      <c r="G287"/>
      <c r="H287"/>
      <c r="I287" s="1"/>
      <c r="J287" s="1"/>
    </row>
    <row r="288" spans="1:10" s="5" customFormat="1" x14ac:dyDescent="0.25">
      <c r="A288"/>
      <c r="B288"/>
      <c r="C288"/>
      <c r="D288"/>
      <c r="E288"/>
      <c r="F288"/>
      <c r="G288"/>
      <c r="H288"/>
      <c r="I288" s="1"/>
      <c r="J288" s="1"/>
    </row>
    <row r="289" spans="1:10" s="5" customFormat="1" x14ac:dyDescent="0.25">
      <c r="A289"/>
      <c r="B289"/>
      <c r="C289"/>
      <c r="D289"/>
      <c r="E289"/>
      <c r="F289"/>
      <c r="G289"/>
      <c r="H289"/>
      <c r="I289" s="1"/>
      <c r="J289" s="1"/>
    </row>
    <row r="290" spans="1:10" s="5" customFormat="1" x14ac:dyDescent="0.25">
      <c r="A290"/>
      <c r="B290"/>
      <c r="C290"/>
      <c r="D290"/>
      <c r="E290"/>
      <c r="F290"/>
      <c r="G290"/>
      <c r="H290"/>
      <c r="I290" s="1"/>
      <c r="J290" s="1"/>
    </row>
    <row r="291" spans="1:10" s="5" customFormat="1" x14ac:dyDescent="0.25">
      <c r="A291"/>
      <c r="B291"/>
      <c r="C291"/>
      <c r="D291"/>
      <c r="E291"/>
      <c r="F291"/>
      <c r="G291"/>
      <c r="H291"/>
      <c r="I291" s="1"/>
      <c r="J291" s="1"/>
    </row>
    <row r="292" spans="1:10" s="5" customFormat="1" x14ac:dyDescent="0.25">
      <c r="A292"/>
      <c r="B292"/>
      <c r="C292"/>
      <c r="D292"/>
      <c r="E292"/>
      <c r="F292"/>
      <c r="G292"/>
      <c r="H292"/>
      <c r="I292" s="1"/>
      <c r="J292" s="1"/>
    </row>
    <row r="293" spans="1:10" s="5" customFormat="1" x14ac:dyDescent="0.25">
      <c r="A293"/>
      <c r="B293"/>
      <c r="C293"/>
      <c r="D293"/>
      <c r="E293"/>
      <c r="F293"/>
      <c r="G293"/>
      <c r="H293"/>
      <c r="I293" s="1"/>
      <c r="J293" s="1"/>
    </row>
    <row r="294" spans="1:10" s="5" customFormat="1" x14ac:dyDescent="0.25">
      <c r="A294"/>
      <c r="B294"/>
      <c r="C294"/>
      <c r="D294"/>
      <c r="E294"/>
      <c r="F294"/>
      <c r="G294"/>
      <c r="H294"/>
      <c r="I294" s="1"/>
      <c r="J294" s="1"/>
    </row>
    <row r="295" spans="1:10" s="5" customFormat="1" x14ac:dyDescent="0.25">
      <c r="A295"/>
      <c r="B295"/>
      <c r="C295"/>
      <c r="D295"/>
      <c r="E295"/>
      <c r="F295"/>
      <c r="G295"/>
      <c r="H295"/>
      <c r="I295" s="1"/>
      <c r="J295" s="1"/>
    </row>
    <row r="296" spans="1:10" s="5" customFormat="1" x14ac:dyDescent="0.25">
      <c r="A296"/>
      <c r="B296"/>
      <c r="C296"/>
      <c r="D296"/>
      <c r="E296"/>
      <c r="F296"/>
      <c r="G296"/>
      <c r="H296"/>
      <c r="I296" s="1"/>
      <c r="J296" s="1"/>
    </row>
    <row r="297" spans="1:10" s="5" customFormat="1" x14ac:dyDescent="0.25">
      <c r="A297"/>
      <c r="B297"/>
      <c r="C297"/>
      <c r="D297"/>
      <c r="E297"/>
      <c r="F297"/>
      <c r="G297"/>
      <c r="H297"/>
      <c r="I297" s="1"/>
      <c r="J297" s="1"/>
    </row>
    <row r="298" spans="1:10" s="5" customFormat="1" x14ac:dyDescent="0.25">
      <c r="A298"/>
      <c r="B298"/>
      <c r="C298"/>
      <c r="D298"/>
      <c r="E298"/>
      <c r="F298"/>
      <c r="G298"/>
      <c r="H298"/>
      <c r="I298" s="1"/>
      <c r="J298" s="1"/>
    </row>
    <row r="299" spans="1:10" s="5" customFormat="1" x14ac:dyDescent="0.25">
      <c r="A299"/>
      <c r="B299"/>
      <c r="C299"/>
      <c r="D299"/>
      <c r="E299"/>
      <c r="F299"/>
      <c r="G299"/>
      <c r="H299"/>
      <c r="I299" s="1"/>
      <c r="J299" s="1"/>
    </row>
    <row r="300" spans="1:10" s="5" customFormat="1" x14ac:dyDescent="0.25">
      <c r="A300"/>
      <c r="B300"/>
      <c r="C300"/>
      <c r="D300"/>
      <c r="E300"/>
      <c r="F300"/>
      <c r="G300"/>
      <c r="H300"/>
      <c r="I300" s="1"/>
      <c r="J300" s="1"/>
    </row>
    <row r="301" spans="1:10" s="5" customFormat="1" x14ac:dyDescent="0.25">
      <c r="A301"/>
      <c r="B301"/>
      <c r="C301"/>
      <c r="D301"/>
      <c r="E301"/>
      <c r="F301"/>
      <c r="G301"/>
      <c r="H301"/>
      <c r="I301" s="1"/>
      <c r="J301" s="1"/>
    </row>
    <row r="302" spans="1:10" s="5" customFormat="1" x14ac:dyDescent="0.25">
      <c r="A302"/>
      <c r="B302"/>
      <c r="C302"/>
      <c r="D302"/>
      <c r="E302"/>
      <c r="F302"/>
      <c r="G302"/>
      <c r="H302"/>
      <c r="I302" s="1"/>
      <c r="J302" s="1"/>
    </row>
    <row r="303" spans="1:10" s="5" customFormat="1" x14ac:dyDescent="0.25">
      <c r="A303"/>
      <c r="B303"/>
      <c r="C303"/>
      <c r="D303"/>
      <c r="E303"/>
      <c r="F303"/>
      <c r="G303"/>
      <c r="H303"/>
      <c r="I303" s="1"/>
      <c r="J303" s="1"/>
    </row>
    <row r="304" spans="1:10" s="5" customFormat="1" x14ac:dyDescent="0.25">
      <c r="A304"/>
      <c r="B304"/>
      <c r="C304"/>
      <c r="D304"/>
      <c r="E304"/>
      <c r="F304"/>
      <c r="G304"/>
      <c r="H304"/>
      <c r="I304" s="1"/>
      <c r="J304" s="1"/>
    </row>
    <row r="305" spans="1:10" s="5" customFormat="1" x14ac:dyDescent="0.25">
      <c r="A305"/>
      <c r="B305"/>
      <c r="C305"/>
      <c r="D305"/>
      <c r="E305"/>
      <c r="F305"/>
      <c r="G305"/>
      <c r="H305"/>
      <c r="I305" s="1"/>
      <c r="J305" s="1"/>
    </row>
    <row r="306" spans="1:10" s="5" customFormat="1" x14ac:dyDescent="0.25">
      <c r="A306"/>
      <c r="B306"/>
      <c r="C306"/>
      <c r="D306"/>
      <c r="E306"/>
      <c r="F306"/>
      <c r="G306"/>
      <c r="H306"/>
      <c r="I306" s="1"/>
      <c r="J306" s="1"/>
    </row>
    <row r="307" spans="1:10" s="5" customFormat="1" x14ac:dyDescent="0.25">
      <c r="A307"/>
      <c r="B307"/>
      <c r="C307"/>
      <c r="D307"/>
      <c r="E307"/>
      <c r="F307"/>
      <c r="G307"/>
      <c r="H307"/>
      <c r="I307" s="1"/>
      <c r="J307" s="1"/>
    </row>
    <row r="308" spans="1:10" s="5" customFormat="1" x14ac:dyDescent="0.25">
      <c r="A308"/>
      <c r="B308"/>
      <c r="C308"/>
      <c r="D308"/>
      <c r="E308"/>
      <c r="F308"/>
      <c r="G308"/>
      <c r="H308"/>
      <c r="I308" s="1"/>
      <c r="J308" s="1"/>
    </row>
    <row r="309" spans="1:10" s="5" customFormat="1" x14ac:dyDescent="0.25">
      <c r="A309"/>
      <c r="B309"/>
      <c r="C309"/>
      <c r="D309"/>
      <c r="E309"/>
      <c r="F309"/>
      <c r="G309"/>
      <c r="H309"/>
      <c r="I309" s="1"/>
      <c r="J309" s="1"/>
    </row>
    <row r="310" spans="1:10" s="5" customFormat="1" x14ac:dyDescent="0.25">
      <c r="A310"/>
      <c r="B310"/>
      <c r="C310"/>
      <c r="D310"/>
      <c r="E310"/>
      <c r="F310"/>
      <c r="G310"/>
      <c r="H310"/>
      <c r="I310" s="1"/>
      <c r="J310" s="1"/>
    </row>
    <row r="311" spans="1:10" s="5" customFormat="1" x14ac:dyDescent="0.25">
      <c r="A311"/>
      <c r="B311"/>
      <c r="C311"/>
      <c r="D311"/>
      <c r="E311"/>
      <c r="F311"/>
      <c r="G311"/>
      <c r="H311"/>
      <c r="I311" s="1"/>
      <c r="J311" s="1"/>
    </row>
    <row r="312" spans="1:10" s="5" customFormat="1" x14ac:dyDescent="0.25">
      <c r="A312"/>
      <c r="B312"/>
      <c r="C312"/>
      <c r="D312"/>
      <c r="E312"/>
      <c r="F312"/>
      <c r="G312"/>
      <c r="H312"/>
      <c r="I312" s="1"/>
      <c r="J312" s="1"/>
    </row>
    <row r="313" spans="1:10" s="5" customFormat="1" x14ac:dyDescent="0.25">
      <c r="A313"/>
      <c r="B313"/>
      <c r="C313"/>
      <c r="D313"/>
      <c r="E313"/>
      <c r="F313"/>
      <c r="G313"/>
      <c r="H313"/>
      <c r="I313" s="1"/>
      <c r="J313" s="1"/>
    </row>
    <row r="314" spans="1:10" s="5" customFormat="1" x14ac:dyDescent="0.25">
      <c r="A314"/>
      <c r="B314"/>
      <c r="C314"/>
      <c r="D314"/>
      <c r="E314"/>
      <c r="F314"/>
      <c r="G314"/>
      <c r="H314"/>
      <c r="I314" s="1"/>
      <c r="J314" s="1"/>
    </row>
    <row r="315" spans="1:10" s="5" customFormat="1" x14ac:dyDescent="0.25">
      <c r="A315"/>
      <c r="B315"/>
      <c r="C315"/>
      <c r="D315"/>
      <c r="E315"/>
      <c r="F315"/>
      <c r="G315"/>
      <c r="H315"/>
      <c r="I315" s="1"/>
      <c r="J315" s="1"/>
    </row>
    <row r="316" spans="1:10" s="5" customFormat="1" x14ac:dyDescent="0.25">
      <c r="A316"/>
      <c r="B316"/>
      <c r="C316"/>
      <c r="D316"/>
      <c r="E316"/>
      <c r="F316"/>
      <c r="G316"/>
      <c r="H316"/>
      <c r="I316" s="1"/>
      <c r="J316" s="1"/>
    </row>
    <row r="317" spans="1:10" s="5" customFormat="1" x14ac:dyDescent="0.25">
      <c r="A317"/>
      <c r="B317"/>
      <c r="C317"/>
      <c r="D317"/>
      <c r="E317"/>
      <c r="F317"/>
      <c r="G317"/>
      <c r="H317"/>
      <c r="I317" s="1"/>
      <c r="J317" s="1"/>
    </row>
    <row r="318" spans="1:10" s="5" customFormat="1" x14ac:dyDescent="0.25">
      <c r="A318"/>
      <c r="B318"/>
      <c r="C318"/>
      <c r="D318"/>
      <c r="E318"/>
      <c r="F318"/>
      <c r="G318"/>
      <c r="H318"/>
      <c r="I318" s="1"/>
      <c r="J318" s="1"/>
    </row>
    <row r="319" spans="1:10" s="5" customFormat="1" x14ac:dyDescent="0.25">
      <c r="A319"/>
      <c r="B319"/>
      <c r="C319"/>
      <c r="D319"/>
      <c r="E319"/>
      <c r="F319"/>
      <c r="G319"/>
      <c r="H319"/>
      <c r="I319" s="1"/>
      <c r="J319" s="1"/>
    </row>
    <row r="320" spans="1:10" s="5" customFormat="1" x14ac:dyDescent="0.25">
      <c r="A320"/>
      <c r="B320"/>
      <c r="C320"/>
      <c r="D320"/>
      <c r="E320"/>
      <c r="F320"/>
      <c r="G320"/>
      <c r="H320"/>
      <c r="I320" s="1"/>
      <c r="J320" s="1"/>
    </row>
    <row r="321" spans="1:10" s="5" customFormat="1" x14ac:dyDescent="0.25">
      <c r="A321"/>
      <c r="B321"/>
      <c r="C321"/>
      <c r="D321"/>
      <c r="E321"/>
      <c r="F321"/>
      <c r="G321"/>
      <c r="H321"/>
      <c r="I321" s="1"/>
      <c r="J321" s="1"/>
    </row>
    <row r="322" spans="1:10" s="5" customFormat="1" x14ac:dyDescent="0.25">
      <c r="A322"/>
      <c r="B322"/>
      <c r="C322"/>
      <c r="D322"/>
      <c r="E322"/>
      <c r="F322"/>
      <c r="G322"/>
      <c r="H322"/>
      <c r="I322" s="1"/>
      <c r="J322" s="1"/>
    </row>
    <row r="323" spans="1:10" s="5" customFormat="1" x14ac:dyDescent="0.25">
      <c r="A323"/>
      <c r="B323"/>
      <c r="C323"/>
      <c r="D323"/>
      <c r="E323"/>
      <c r="F323"/>
      <c r="G323"/>
      <c r="H323"/>
      <c r="I323" s="1"/>
      <c r="J323" s="1"/>
    </row>
    <row r="324" spans="1:10" s="5" customFormat="1" x14ac:dyDescent="0.25">
      <c r="A324"/>
      <c r="B324"/>
      <c r="C324"/>
      <c r="D324"/>
      <c r="E324"/>
      <c r="F324"/>
      <c r="G324"/>
      <c r="H324"/>
      <c r="I324" s="1"/>
      <c r="J324" s="1"/>
    </row>
    <row r="325" spans="1:10" s="5" customFormat="1" x14ac:dyDescent="0.25">
      <c r="A325"/>
      <c r="B325"/>
      <c r="C325"/>
      <c r="D325"/>
      <c r="E325"/>
      <c r="F325"/>
      <c r="G325"/>
      <c r="H325"/>
      <c r="I325" s="1"/>
      <c r="J325" s="1"/>
    </row>
    <row r="326" spans="1:10" s="5" customFormat="1" x14ac:dyDescent="0.25">
      <c r="A326"/>
      <c r="B326"/>
      <c r="C326"/>
      <c r="D326"/>
      <c r="E326"/>
      <c r="F326"/>
      <c r="G326"/>
      <c r="H326"/>
      <c r="I326" s="1"/>
      <c r="J326" s="1"/>
    </row>
    <row r="327" spans="1:10" s="5" customFormat="1" x14ac:dyDescent="0.25">
      <c r="A327"/>
      <c r="B327"/>
      <c r="C327"/>
      <c r="D327"/>
      <c r="E327"/>
      <c r="F327"/>
      <c r="G327"/>
      <c r="H327"/>
      <c r="I327" s="1"/>
      <c r="J327" s="1"/>
    </row>
    <row r="328" spans="1:10" s="5" customFormat="1" x14ac:dyDescent="0.25">
      <c r="A328"/>
      <c r="B328"/>
      <c r="C328"/>
      <c r="D328"/>
      <c r="E328"/>
      <c r="F328"/>
      <c r="G328"/>
      <c r="H328"/>
      <c r="I328" s="1"/>
      <c r="J328" s="1"/>
    </row>
    <row r="329" spans="1:10" s="5" customFormat="1" x14ac:dyDescent="0.25">
      <c r="A329"/>
      <c r="B329"/>
      <c r="C329"/>
      <c r="D329"/>
      <c r="E329"/>
      <c r="F329"/>
      <c r="G329"/>
      <c r="H329"/>
      <c r="I329" s="1"/>
      <c r="J329" s="1"/>
    </row>
    <row r="330" spans="1:10" s="5" customFormat="1" x14ac:dyDescent="0.25">
      <c r="A330"/>
      <c r="B330"/>
      <c r="C330"/>
      <c r="D330"/>
      <c r="E330"/>
      <c r="F330"/>
      <c r="G330"/>
      <c r="H330"/>
      <c r="I330" s="1"/>
      <c r="J330" s="1"/>
    </row>
    <row r="331" spans="1:10" s="5" customFormat="1" x14ac:dyDescent="0.25">
      <c r="A331"/>
      <c r="B331"/>
      <c r="C331"/>
      <c r="D331"/>
      <c r="E331"/>
      <c r="F331"/>
      <c r="G331"/>
      <c r="H331"/>
      <c r="I331" s="1"/>
      <c r="J331" s="1"/>
    </row>
    <row r="332" spans="1:10" s="5" customFormat="1" x14ac:dyDescent="0.25">
      <c r="A332"/>
      <c r="B332"/>
      <c r="C332"/>
      <c r="D332"/>
      <c r="E332"/>
      <c r="F332"/>
      <c r="G332"/>
      <c r="H332"/>
      <c r="I332" s="1"/>
      <c r="J332" s="1"/>
    </row>
    <row r="333" spans="1:10" s="5" customFormat="1" x14ac:dyDescent="0.25">
      <c r="A333"/>
      <c r="B333"/>
      <c r="C333"/>
      <c r="D333"/>
      <c r="E333"/>
      <c r="F333"/>
      <c r="G333"/>
      <c r="H333"/>
      <c r="I333" s="1"/>
      <c r="J333" s="1"/>
    </row>
    <row r="334" spans="1:10" s="5" customFormat="1" x14ac:dyDescent="0.25">
      <c r="A334"/>
      <c r="B334"/>
      <c r="C334"/>
      <c r="D334"/>
      <c r="E334"/>
      <c r="F334"/>
      <c r="G334"/>
      <c r="H334"/>
      <c r="I334" s="1"/>
      <c r="J334" s="1"/>
    </row>
    <row r="335" spans="1:10" x14ac:dyDescent="0.25">
      <c r="A335"/>
      <c r="B335"/>
      <c r="C335"/>
      <c r="D335"/>
      <c r="E335"/>
      <c r="F335"/>
      <c r="G335"/>
      <c r="H335"/>
    </row>
    <row r="336" spans="1:10" s="5" customFormat="1" x14ac:dyDescent="0.25">
      <c r="A336"/>
      <c r="B336"/>
      <c r="C336"/>
      <c r="D336"/>
      <c r="E336"/>
      <c r="F336"/>
      <c r="G336"/>
      <c r="H336"/>
      <c r="I336" s="1"/>
      <c r="J336" s="1"/>
    </row>
    <row r="337" spans="1:10" s="5" customFormat="1" x14ac:dyDescent="0.25">
      <c r="A337"/>
      <c r="B337"/>
      <c r="C337"/>
      <c r="D337"/>
      <c r="E337"/>
      <c r="F337"/>
      <c r="G337"/>
      <c r="H337"/>
      <c r="I337" s="1"/>
      <c r="J337" s="1"/>
    </row>
    <row r="338" spans="1:10" s="5" customFormat="1" x14ac:dyDescent="0.25">
      <c r="A338"/>
      <c r="B338"/>
      <c r="C338"/>
      <c r="D338"/>
      <c r="E338"/>
      <c r="F338"/>
      <c r="G338"/>
      <c r="H338"/>
      <c r="I338" s="1"/>
      <c r="J338" s="1"/>
    </row>
    <row r="339" spans="1:10" s="5" customFormat="1" x14ac:dyDescent="0.25">
      <c r="A339"/>
      <c r="B339"/>
      <c r="C339"/>
      <c r="D339"/>
      <c r="E339"/>
      <c r="F339"/>
      <c r="G339"/>
      <c r="H339"/>
      <c r="I339" s="1"/>
      <c r="J339" s="1"/>
    </row>
    <row r="340" spans="1:10" s="5" customFormat="1" x14ac:dyDescent="0.25">
      <c r="A340"/>
      <c r="B340"/>
      <c r="C340"/>
      <c r="D340"/>
      <c r="E340"/>
      <c r="F340"/>
      <c r="G340"/>
      <c r="H340"/>
      <c r="I340" s="1"/>
      <c r="J340" s="1"/>
    </row>
    <row r="341" spans="1:10" s="5" customFormat="1" x14ac:dyDescent="0.25">
      <c r="A341"/>
      <c r="B341"/>
      <c r="C341"/>
      <c r="D341"/>
      <c r="E341"/>
      <c r="F341"/>
      <c r="G341"/>
      <c r="H341"/>
      <c r="I341" s="1"/>
      <c r="J341" s="1"/>
    </row>
    <row r="342" spans="1:10" s="5" customFormat="1" x14ac:dyDescent="0.25">
      <c r="A342"/>
      <c r="B342"/>
      <c r="C342"/>
      <c r="D342"/>
      <c r="E342"/>
      <c r="F342"/>
      <c r="G342"/>
      <c r="H342"/>
      <c r="I342" s="1"/>
      <c r="J342" s="1"/>
    </row>
    <row r="343" spans="1:10" s="5" customFormat="1" x14ac:dyDescent="0.25">
      <c r="A343"/>
      <c r="B343"/>
      <c r="C343"/>
      <c r="D343"/>
      <c r="E343"/>
      <c r="F343"/>
      <c r="G343"/>
      <c r="H343"/>
      <c r="I343" s="1"/>
      <c r="J343" s="1"/>
    </row>
    <row r="344" spans="1:10" s="5" customFormat="1" x14ac:dyDescent="0.25">
      <c r="A344"/>
      <c r="B344"/>
      <c r="C344"/>
      <c r="D344"/>
      <c r="E344"/>
      <c r="F344"/>
      <c r="G344"/>
      <c r="H344"/>
      <c r="I344" s="1"/>
      <c r="J344" s="1"/>
    </row>
    <row r="345" spans="1:10" x14ac:dyDescent="0.25">
      <c r="A345"/>
      <c r="B345"/>
      <c r="C345"/>
      <c r="D345"/>
      <c r="E345"/>
      <c r="F345"/>
      <c r="G345"/>
      <c r="H345"/>
    </row>
    <row r="346" spans="1:10" s="5" customFormat="1" x14ac:dyDescent="0.25">
      <c r="A346"/>
      <c r="B346"/>
      <c r="C346"/>
      <c r="D346"/>
      <c r="E346"/>
      <c r="F346"/>
      <c r="G346"/>
      <c r="H346"/>
      <c r="I346" s="1"/>
      <c r="J346" s="1"/>
    </row>
    <row r="347" spans="1:10" s="5" customFormat="1" x14ac:dyDescent="0.25">
      <c r="A347"/>
      <c r="B347"/>
      <c r="C347"/>
      <c r="D347"/>
      <c r="E347"/>
      <c r="F347"/>
      <c r="G347"/>
      <c r="H347"/>
      <c r="I347" s="1"/>
      <c r="J347" s="1"/>
    </row>
    <row r="348" spans="1:10" x14ac:dyDescent="0.25">
      <c r="A348"/>
      <c r="B348"/>
      <c r="C348"/>
      <c r="D348"/>
      <c r="E348"/>
      <c r="F348"/>
      <c r="G348"/>
      <c r="H348"/>
    </row>
    <row r="349" spans="1:10" s="5" customFormat="1" x14ac:dyDescent="0.25">
      <c r="A349"/>
      <c r="B349"/>
      <c r="C349"/>
      <c r="D349"/>
      <c r="E349"/>
      <c r="F349"/>
      <c r="G349"/>
      <c r="H349"/>
      <c r="I349" s="1"/>
      <c r="J349" s="1"/>
    </row>
    <row r="350" spans="1:10" s="5" customFormat="1" x14ac:dyDescent="0.25">
      <c r="A350"/>
      <c r="B350"/>
      <c r="C350"/>
      <c r="D350"/>
      <c r="E350"/>
      <c r="F350"/>
      <c r="G350"/>
      <c r="H350"/>
      <c r="I350" s="1"/>
      <c r="J350" s="1"/>
    </row>
    <row r="351" spans="1:10" s="5" customFormat="1" x14ac:dyDescent="0.25">
      <c r="A351"/>
      <c r="B351"/>
      <c r="C351"/>
      <c r="D351"/>
      <c r="E351"/>
      <c r="F351"/>
      <c r="G351"/>
      <c r="H351"/>
      <c r="I351" s="1"/>
      <c r="J351" s="1"/>
    </row>
    <row r="352" spans="1:10" s="5" customFormat="1" x14ac:dyDescent="0.25">
      <c r="A352"/>
      <c r="B352"/>
      <c r="C352"/>
      <c r="D352"/>
      <c r="E352"/>
      <c r="F352"/>
      <c r="G352"/>
      <c r="H352"/>
      <c r="I352" s="1"/>
      <c r="J352" s="1"/>
    </row>
    <row r="353" spans="1:10" s="5" customFormat="1" x14ac:dyDescent="0.25">
      <c r="A353"/>
      <c r="B353"/>
      <c r="C353"/>
      <c r="D353"/>
      <c r="E353"/>
      <c r="F353"/>
      <c r="G353"/>
      <c r="H353"/>
      <c r="I353" s="1"/>
      <c r="J353" s="1"/>
    </row>
    <row r="354" spans="1:10" s="5" customFormat="1" x14ac:dyDescent="0.25">
      <c r="A354"/>
      <c r="B354"/>
      <c r="C354"/>
      <c r="D354"/>
      <c r="E354"/>
      <c r="F354"/>
      <c r="G354"/>
      <c r="H354"/>
      <c r="I354" s="1"/>
      <c r="J354" s="1"/>
    </row>
    <row r="355" spans="1:10" s="5" customFormat="1" x14ac:dyDescent="0.25">
      <c r="A355"/>
      <c r="B355"/>
      <c r="C355"/>
      <c r="D355"/>
      <c r="E355"/>
      <c r="F355"/>
      <c r="G355"/>
      <c r="H355"/>
      <c r="I355" s="1"/>
      <c r="J355" s="1"/>
    </row>
    <row r="356" spans="1:10" s="5" customFormat="1" x14ac:dyDescent="0.25">
      <c r="A356"/>
      <c r="B356"/>
      <c r="C356"/>
      <c r="D356"/>
      <c r="E356"/>
      <c r="F356"/>
      <c r="G356"/>
      <c r="H356"/>
      <c r="I356" s="1"/>
      <c r="J356" s="1"/>
    </row>
    <row r="357" spans="1:10" s="5" customFormat="1" x14ac:dyDescent="0.25">
      <c r="A357"/>
      <c r="B357"/>
      <c r="C357"/>
      <c r="D357"/>
      <c r="E357"/>
      <c r="F357"/>
      <c r="G357"/>
      <c r="H357"/>
      <c r="I357" s="1"/>
      <c r="J357" s="1"/>
    </row>
    <row r="358" spans="1:10" s="5" customFormat="1" x14ac:dyDescent="0.25">
      <c r="A358"/>
      <c r="B358"/>
      <c r="C358"/>
      <c r="D358"/>
      <c r="E358"/>
      <c r="F358"/>
      <c r="G358"/>
      <c r="H358"/>
      <c r="I358" s="1"/>
      <c r="J358" s="1"/>
    </row>
    <row r="359" spans="1:10" s="5" customFormat="1" x14ac:dyDescent="0.25">
      <c r="A359"/>
      <c r="B359"/>
      <c r="C359"/>
      <c r="D359"/>
      <c r="E359"/>
      <c r="F359"/>
      <c r="G359"/>
      <c r="H359"/>
      <c r="I359" s="1"/>
      <c r="J359" s="1"/>
    </row>
    <row r="360" spans="1:10" s="5" customFormat="1" x14ac:dyDescent="0.25">
      <c r="A360"/>
      <c r="B360"/>
      <c r="C360"/>
      <c r="D360"/>
      <c r="E360"/>
      <c r="F360"/>
      <c r="G360"/>
      <c r="H360"/>
      <c r="I360" s="1"/>
      <c r="J360" s="1"/>
    </row>
    <row r="361" spans="1:10" s="5" customFormat="1" x14ac:dyDescent="0.25">
      <c r="A361"/>
      <c r="B361"/>
      <c r="C361"/>
      <c r="D361"/>
      <c r="E361"/>
      <c r="F361"/>
      <c r="G361"/>
      <c r="H361"/>
      <c r="I361" s="1"/>
      <c r="J361" s="1"/>
    </row>
    <row r="362" spans="1:10" x14ac:dyDescent="0.25">
      <c r="A362"/>
      <c r="B362"/>
      <c r="C362"/>
      <c r="D362"/>
      <c r="E362"/>
      <c r="F362"/>
      <c r="G362"/>
      <c r="H362"/>
    </row>
    <row r="363" spans="1:10" x14ac:dyDescent="0.25">
      <c r="A363"/>
      <c r="B363"/>
      <c r="C363"/>
      <c r="D363"/>
      <c r="E363"/>
      <c r="F363"/>
      <c r="G363"/>
      <c r="H363"/>
    </row>
    <row r="364" spans="1:10" s="5" customFormat="1" x14ac:dyDescent="0.25">
      <c r="A364"/>
      <c r="B364"/>
      <c r="C364"/>
      <c r="D364"/>
      <c r="E364"/>
      <c r="F364"/>
      <c r="G364"/>
      <c r="H364"/>
      <c r="I364" s="1"/>
      <c r="J364" s="1"/>
    </row>
    <row r="365" spans="1:10" s="5" customFormat="1" x14ac:dyDescent="0.25">
      <c r="A365"/>
      <c r="B365"/>
      <c r="C365"/>
      <c r="D365"/>
      <c r="E365"/>
      <c r="F365"/>
      <c r="G365"/>
      <c r="H365"/>
      <c r="I365" s="1"/>
      <c r="J365" s="1"/>
    </row>
    <row r="366" spans="1:10" s="5" customFormat="1" x14ac:dyDescent="0.25">
      <c r="A366"/>
      <c r="B366"/>
      <c r="C366"/>
      <c r="D366"/>
      <c r="E366"/>
      <c r="F366"/>
      <c r="G366"/>
      <c r="H366"/>
      <c r="I366" s="1"/>
      <c r="J366" s="1"/>
    </row>
    <row r="367" spans="1:10" s="5" customFormat="1" x14ac:dyDescent="0.25">
      <c r="A367"/>
      <c r="B367"/>
      <c r="C367"/>
      <c r="D367"/>
      <c r="E367"/>
      <c r="F367"/>
      <c r="G367"/>
      <c r="H367"/>
      <c r="I367" s="1"/>
      <c r="J367" s="1"/>
    </row>
    <row r="368" spans="1:10" s="5" customFormat="1" x14ac:dyDescent="0.25">
      <c r="A368"/>
      <c r="B368"/>
      <c r="C368"/>
      <c r="D368"/>
      <c r="E368"/>
      <c r="F368"/>
      <c r="G368"/>
      <c r="H368"/>
      <c r="I368" s="1"/>
      <c r="J368" s="1"/>
    </row>
    <row r="369" spans="1:10" s="5" customFormat="1" x14ac:dyDescent="0.25">
      <c r="A369"/>
      <c r="B369"/>
      <c r="C369"/>
      <c r="D369"/>
      <c r="E369"/>
      <c r="F369"/>
      <c r="G369"/>
      <c r="H369"/>
      <c r="I369" s="1"/>
      <c r="J369" s="1"/>
    </row>
    <row r="370" spans="1:10" s="5" customFormat="1" x14ac:dyDescent="0.25">
      <c r="A370"/>
      <c r="B370"/>
      <c r="C370"/>
      <c r="D370"/>
      <c r="E370"/>
      <c r="F370"/>
      <c r="G370"/>
      <c r="H370"/>
      <c r="I370" s="1"/>
      <c r="J370" s="1"/>
    </row>
    <row r="371" spans="1:10" s="5" customFormat="1" x14ac:dyDescent="0.25">
      <c r="A371"/>
      <c r="B371"/>
      <c r="C371"/>
      <c r="D371"/>
      <c r="E371"/>
      <c r="F371"/>
      <c r="G371"/>
      <c r="H371"/>
      <c r="I371" s="1"/>
      <c r="J371" s="1"/>
    </row>
    <row r="372" spans="1:10" s="5" customFormat="1" x14ac:dyDescent="0.25">
      <c r="A372"/>
      <c r="B372"/>
      <c r="C372"/>
      <c r="D372"/>
      <c r="E372"/>
      <c r="F372"/>
      <c r="G372"/>
      <c r="H372"/>
      <c r="I372" s="1"/>
      <c r="J372" s="1"/>
    </row>
    <row r="373" spans="1:10" s="5" customFormat="1" x14ac:dyDescent="0.25">
      <c r="A373"/>
      <c r="B373"/>
      <c r="C373"/>
      <c r="D373"/>
      <c r="E373"/>
      <c r="F373"/>
      <c r="G373"/>
      <c r="H373"/>
      <c r="I373" s="1"/>
      <c r="J373" s="1"/>
    </row>
    <row r="374" spans="1:10" s="5" customFormat="1" x14ac:dyDescent="0.25">
      <c r="A374"/>
      <c r="B374"/>
      <c r="C374"/>
      <c r="D374"/>
      <c r="E374"/>
      <c r="F374"/>
      <c r="G374"/>
      <c r="H374"/>
      <c r="I374" s="1"/>
      <c r="J374" s="1"/>
    </row>
    <row r="375" spans="1:10" s="5" customFormat="1" x14ac:dyDescent="0.25">
      <c r="A375"/>
      <c r="B375"/>
      <c r="C375"/>
      <c r="D375"/>
      <c r="E375"/>
      <c r="F375"/>
      <c r="G375"/>
      <c r="H375"/>
      <c r="I375" s="1"/>
      <c r="J375" s="1"/>
    </row>
    <row r="376" spans="1:10" s="5" customFormat="1" x14ac:dyDescent="0.25">
      <c r="A376"/>
      <c r="B376"/>
      <c r="C376"/>
      <c r="D376"/>
      <c r="E376"/>
      <c r="F376"/>
      <c r="G376"/>
      <c r="H376"/>
      <c r="I376" s="1"/>
      <c r="J376" s="1"/>
    </row>
    <row r="377" spans="1:10" s="5" customFormat="1" x14ac:dyDescent="0.25">
      <c r="A377"/>
      <c r="B377"/>
      <c r="C377"/>
      <c r="D377"/>
      <c r="E377"/>
      <c r="F377"/>
      <c r="G377"/>
      <c r="H377"/>
      <c r="I377" s="1"/>
      <c r="J377" s="1"/>
    </row>
    <row r="378" spans="1:10" s="5" customFormat="1" x14ac:dyDescent="0.25">
      <c r="A378"/>
      <c r="B378"/>
      <c r="C378"/>
      <c r="D378"/>
      <c r="E378"/>
      <c r="F378"/>
      <c r="G378"/>
      <c r="H378"/>
      <c r="I378" s="1"/>
      <c r="J378" s="1"/>
    </row>
    <row r="379" spans="1:10" s="5" customFormat="1" x14ac:dyDescent="0.25">
      <c r="A379"/>
      <c r="B379"/>
      <c r="C379"/>
      <c r="D379"/>
      <c r="E379"/>
      <c r="F379"/>
      <c r="G379"/>
      <c r="H379"/>
      <c r="I379" s="1"/>
      <c r="J379" s="1"/>
    </row>
    <row r="380" spans="1:10" s="5" customFormat="1" x14ac:dyDescent="0.25">
      <c r="A380"/>
      <c r="B380"/>
      <c r="C380"/>
      <c r="D380"/>
      <c r="E380"/>
      <c r="F380"/>
      <c r="G380"/>
      <c r="H380"/>
      <c r="I380" s="1"/>
      <c r="J380" s="1"/>
    </row>
    <row r="381" spans="1:10" s="5" customFormat="1" x14ac:dyDescent="0.25">
      <c r="A381"/>
      <c r="B381"/>
      <c r="C381"/>
      <c r="D381"/>
      <c r="E381"/>
      <c r="F381"/>
      <c r="G381"/>
      <c r="H381"/>
      <c r="I381" s="1"/>
      <c r="J381" s="1"/>
    </row>
    <row r="382" spans="1:10" s="5" customFormat="1" x14ac:dyDescent="0.25">
      <c r="A382"/>
      <c r="B382"/>
      <c r="C382"/>
      <c r="D382"/>
      <c r="E382"/>
      <c r="F382"/>
      <c r="G382"/>
      <c r="H382"/>
      <c r="I382" s="1"/>
      <c r="J382" s="1"/>
    </row>
    <row r="383" spans="1:10" s="5" customFormat="1" x14ac:dyDescent="0.25">
      <c r="A383"/>
      <c r="B383"/>
      <c r="C383"/>
      <c r="D383"/>
      <c r="E383"/>
      <c r="F383"/>
      <c r="G383"/>
      <c r="H383"/>
      <c r="I383" s="1"/>
      <c r="J383" s="1"/>
    </row>
    <row r="384" spans="1:10" s="5" customFormat="1" x14ac:dyDescent="0.25">
      <c r="A384"/>
      <c r="B384"/>
      <c r="C384"/>
      <c r="D384"/>
      <c r="E384"/>
      <c r="F384"/>
      <c r="G384"/>
      <c r="H384"/>
      <c r="I384" s="1"/>
      <c r="J384" s="1"/>
    </row>
    <row r="385" spans="1:10" s="5" customFormat="1" x14ac:dyDescent="0.25">
      <c r="A385"/>
      <c r="B385"/>
      <c r="C385"/>
      <c r="D385"/>
      <c r="E385"/>
      <c r="F385"/>
      <c r="G385"/>
      <c r="H385"/>
      <c r="I385" s="1"/>
      <c r="J385" s="1"/>
    </row>
    <row r="386" spans="1:10" s="5" customFormat="1" x14ac:dyDescent="0.25">
      <c r="A386"/>
      <c r="B386"/>
      <c r="C386"/>
      <c r="D386"/>
      <c r="E386"/>
      <c r="F386"/>
      <c r="G386"/>
      <c r="H386"/>
      <c r="I386" s="1"/>
      <c r="J386" s="1"/>
    </row>
    <row r="387" spans="1:10" s="5" customFormat="1" x14ac:dyDescent="0.25">
      <c r="A387"/>
      <c r="B387"/>
      <c r="C387"/>
      <c r="D387"/>
      <c r="E387"/>
      <c r="F387"/>
      <c r="G387"/>
      <c r="H387"/>
      <c r="I387" s="1"/>
      <c r="J387" s="1"/>
    </row>
    <row r="388" spans="1:10" s="5" customFormat="1" x14ac:dyDescent="0.25">
      <c r="A388"/>
      <c r="B388"/>
      <c r="C388"/>
      <c r="D388"/>
      <c r="E388"/>
      <c r="F388"/>
      <c r="G388"/>
      <c r="H388"/>
      <c r="I388" s="1"/>
      <c r="J388" s="1"/>
    </row>
    <row r="389" spans="1:10" s="5" customFormat="1" x14ac:dyDescent="0.25">
      <c r="A389"/>
      <c r="B389"/>
      <c r="C389"/>
      <c r="D389"/>
      <c r="E389"/>
      <c r="F389"/>
      <c r="G389"/>
      <c r="H389"/>
      <c r="I389" s="1"/>
      <c r="J389" s="1"/>
    </row>
    <row r="390" spans="1:10" s="5" customFormat="1" x14ac:dyDescent="0.25">
      <c r="A390"/>
      <c r="B390"/>
      <c r="C390"/>
      <c r="D390"/>
      <c r="E390"/>
      <c r="F390"/>
      <c r="G390"/>
      <c r="H390"/>
      <c r="I390" s="1"/>
      <c r="J390" s="1"/>
    </row>
    <row r="391" spans="1:10" s="5" customFormat="1" x14ac:dyDescent="0.25">
      <c r="A391"/>
      <c r="B391"/>
      <c r="C391"/>
      <c r="D391"/>
      <c r="E391"/>
      <c r="F391"/>
      <c r="G391"/>
      <c r="H391"/>
      <c r="I391" s="1"/>
      <c r="J391" s="1"/>
    </row>
    <row r="392" spans="1:10" s="5" customFormat="1" x14ac:dyDescent="0.25">
      <c r="A392"/>
      <c r="B392"/>
      <c r="C392"/>
      <c r="D392"/>
      <c r="E392"/>
      <c r="F392"/>
      <c r="G392"/>
      <c r="H392"/>
      <c r="I392" s="1"/>
      <c r="J392" s="1"/>
    </row>
    <row r="393" spans="1:10" s="5" customFormat="1" x14ac:dyDescent="0.25">
      <c r="A393"/>
      <c r="B393"/>
      <c r="C393"/>
      <c r="D393"/>
      <c r="E393"/>
      <c r="F393"/>
      <c r="G393"/>
      <c r="H393"/>
      <c r="I393" s="1"/>
      <c r="J393" s="1"/>
    </row>
    <row r="394" spans="1:10" s="5" customFormat="1" x14ac:dyDescent="0.25">
      <c r="A394"/>
      <c r="B394"/>
      <c r="C394"/>
      <c r="D394"/>
      <c r="E394"/>
      <c r="F394"/>
      <c r="G394"/>
      <c r="H394"/>
      <c r="I394" s="1"/>
      <c r="J394" s="1"/>
    </row>
    <row r="395" spans="1:10" s="5" customFormat="1" x14ac:dyDescent="0.25">
      <c r="A395"/>
      <c r="B395"/>
      <c r="C395"/>
      <c r="D395"/>
      <c r="E395"/>
      <c r="F395"/>
      <c r="G395"/>
      <c r="H395"/>
      <c r="I395" s="1"/>
      <c r="J395" s="1"/>
    </row>
    <row r="396" spans="1:10" s="5" customFormat="1" x14ac:dyDescent="0.25">
      <c r="A396"/>
      <c r="B396"/>
      <c r="C396"/>
      <c r="D396"/>
      <c r="E396"/>
      <c r="F396"/>
      <c r="G396"/>
      <c r="H396"/>
      <c r="I396" s="1"/>
      <c r="J396" s="1"/>
    </row>
    <row r="397" spans="1:10" s="5" customFormat="1" x14ac:dyDescent="0.25">
      <c r="A397"/>
      <c r="B397"/>
      <c r="C397"/>
      <c r="D397"/>
      <c r="E397"/>
      <c r="F397"/>
      <c r="G397"/>
      <c r="H397"/>
      <c r="I397" s="1"/>
      <c r="J397" s="1"/>
    </row>
    <row r="398" spans="1:10" s="5" customFormat="1" x14ac:dyDescent="0.25">
      <c r="A398"/>
      <c r="B398"/>
      <c r="C398"/>
      <c r="D398"/>
      <c r="E398"/>
      <c r="F398"/>
      <c r="G398"/>
      <c r="H398"/>
      <c r="I398" s="1"/>
      <c r="J398" s="1"/>
    </row>
    <row r="399" spans="1:10" s="5" customFormat="1" x14ac:dyDescent="0.25">
      <c r="A399"/>
      <c r="B399"/>
      <c r="C399"/>
      <c r="D399"/>
      <c r="E399"/>
      <c r="F399"/>
      <c r="G399"/>
      <c r="H399"/>
      <c r="I399" s="1"/>
      <c r="J399" s="1"/>
    </row>
    <row r="400" spans="1:10" s="5" customFormat="1" x14ac:dyDescent="0.25">
      <c r="A400"/>
      <c r="B400"/>
      <c r="C400"/>
      <c r="D400"/>
      <c r="E400"/>
      <c r="F400"/>
      <c r="G400"/>
      <c r="H400"/>
      <c r="I400" s="1"/>
      <c r="J400" s="1"/>
    </row>
    <row r="401" spans="1:10" s="5" customFormat="1" x14ac:dyDescent="0.25">
      <c r="A401"/>
      <c r="B401"/>
      <c r="C401"/>
      <c r="D401"/>
      <c r="E401"/>
      <c r="F401"/>
      <c r="G401"/>
      <c r="H401"/>
      <c r="I401" s="1"/>
      <c r="J401" s="1"/>
    </row>
    <row r="402" spans="1:10" s="5" customFormat="1" x14ac:dyDescent="0.25">
      <c r="B402" s="1"/>
      <c r="C402" s="8"/>
      <c r="D402" s="7"/>
      <c r="E402" s="13"/>
      <c r="F402" s="13"/>
      <c r="G402" s="83"/>
      <c r="H402" s="1"/>
      <c r="I402" s="1"/>
      <c r="J402" s="1"/>
    </row>
    <row r="403" spans="1:10" s="5" customFormat="1" x14ac:dyDescent="0.25">
      <c r="B403" s="1"/>
      <c r="C403" s="8"/>
      <c r="D403" s="7"/>
      <c r="E403" s="13"/>
      <c r="F403" s="13"/>
      <c r="G403" s="83"/>
      <c r="H403" s="1"/>
      <c r="I403" s="1"/>
      <c r="J403" s="1"/>
    </row>
    <row r="404" spans="1:10" s="5" customFormat="1" x14ac:dyDescent="0.25">
      <c r="B404" s="1"/>
      <c r="C404" s="8"/>
      <c r="D404" s="7"/>
      <c r="E404" s="13"/>
      <c r="F404" s="13"/>
      <c r="G404" s="83"/>
      <c r="H404" s="1"/>
      <c r="I404" s="1"/>
      <c r="J404" s="1"/>
    </row>
    <row r="405" spans="1:10" s="5" customFormat="1" x14ac:dyDescent="0.25">
      <c r="B405" s="1"/>
      <c r="C405" s="8"/>
      <c r="D405" s="7"/>
      <c r="E405" s="13"/>
      <c r="F405" s="13"/>
      <c r="H405" s="1"/>
      <c r="I405" s="1"/>
      <c r="J405" s="1"/>
    </row>
    <row r="406" spans="1:10" s="5" customFormat="1" x14ac:dyDescent="0.25">
      <c r="B406" s="1"/>
      <c r="C406" s="8"/>
      <c r="D406" s="7"/>
      <c r="E406" s="13"/>
      <c r="F406" s="13"/>
      <c r="H406" s="1"/>
      <c r="I406" s="1"/>
      <c r="J406" s="1"/>
    </row>
    <row r="407" spans="1:10" s="5" customFormat="1" x14ac:dyDescent="0.25">
      <c r="B407" s="1"/>
      <c r="C407" s="8"/>
      <c r="D407" s="7"/>
      <c r="E407" s="13"/>
      <c r="F407" s="13"/>
      <c r="H407" s="1"/>
      <c r="I407" s="1"/>
      <c r="J407" s="1"/>
    </row>
    <row r="408" spans="1:10" s="5" customFormat="1" x14ac:dyDescent="0.25">
      <c r="B408" s="1"/>
      <c r="C408" s="8"/>
      <c r="D408" s="7"/>
      <c r="E408" s="13"/>
      <c r="F408" s="13"/>
      <c r="H408" s="1"/>
      <c r="I408" s="1"/>
      <c r="J408" s="1"/>
    </row>
    <row r="409" spans="1:10" s="5" customFormat="1" x14ac:dyDescent="0.25">
      <c r="B409" s="1"/>
      <c r="C409" s="8"/>
      <c r="D409" s="7"/>
      <c r="E409" s="13"/>
      <c r="F409" s="13"/>
      <c r="H409" s="1"/>
      <c r="I409" s="1"/>
      <c r="J409" s="1"/>
    </row>
    <row r="410" spans="1:10" s="5" customFormat="1" x14ac:dyDescent="0.25">
      <c r="B410" s="1"/>
      <c r="C410" s="8"/>
      <c r="D410" s="7"/>
      <c r="E410" s="13"/>
      <c r="F410" s="13"/>
      <c r="H410" s="1"/>
      <c r="I410" s="1"/>
      <c r="J410" s="1"/>
    </row>
    <row r="411" spans="1:10" s="5" customFormat="1" x14ac:dyDescent="0.25">
      <c r="B411" s="1"/>
      <c r="C411" s="8"/>
      <c r="D411" s="7"/>
      <c r="E411" s="13"/>
      <c r="F411" s="13"/>
      <c r="H411" s="1"/>
      <c r="I411" s="1"/>
      <c r="J411" s="1"/>
    </row>
    <row r="412" spans="1:10" s="5" customFormat="1" x14ac:dyDescent="0.25">
      <c r="B412" s="1"/>
      <c r="C412" s="8"/>
      <c r="D412" s="7"/>
      <c r="E412" s="13"/>
      <c r="F412" s="13"/>
      <c r="H412" s="1"/>
      <c r="I412" s="1"/>
      <c r="J412" s="1"/>
    </row>
    <row r="413" spans="1:10" s="5" customFormat="1" x14ac:dyDescent="0.25">
      <c r="B413" s="1"/>
      <c r="C413" s="8"/>
      <c r="D413" s="7"/>
      <c r="E413" s="13"/>
      <c r="F413" s="13"/>
      <c r="H413" s="1"/>
      <c r="I413" s="1"/>
      <c r="J413" s="1"/>
    </row>
    <row r="414" spans="1:10" s="5" customFormat="1" x14ac:dyDescent="0.25">
      <c r="B414" s="1"/>
      <c r="C414" s="8"/>
      <c r="D414" s="7"/>
      <c r="E414" s="13"/>
      <c r="F414" s="13"/>
      <c r="H414" s="1"/>
      <c r="I414" s="1"/>
      <c r="J414" s="1"/>
    </row>
    <row r="415" spans="1:10" s="5" customFormat="1" x14ac:dyDescent="0.25">
      <c r="B415" s="1"/>
      <c r="C415" s="8"/>
      <c r="D415" s="7"/>
      <c r="E415" s="13"/>
      <c r="F415" s="13"/>
      <c r="H415" s="1"/>
      <c r="I415" s="1"/>
      <c r="J415" s="1"/>
    </row>
    <row r="416" spans="1:10" s="5" customFormat="1" x14ac:dyDescent="0.25">
      <c r="B416" s="1"/>
      <c r="C416" s="8"/>
      <c r="D416" s="7"/>
      <c r="E416" s="13"/>
      <c r="F416" s="13"/>
      <c r="H416" s="1"/>
      <c r="I416" s="1"/>
      <c r="J416" s="1"/>
    </row>
    <row r="417" spans="2:10" s="5" customFormat="1" x14ac:dyDescent="0.25">
      <c r="B417" s="1"/>
      <c r="C417" s="8"/>
      <c r="D417" s="7"/>
      <c r="E417" s="13"/>
      <c r="F417" s="13"/>
      <c r="H417" s="1"/>
      <c r="I417" s="1"/>
      <c r="J417" s="1"/>
    </row>
    <row r="418" spans="2:10" s="5" customFormat="1" x14ac:dyDescent="0.25">
      <c r="B418" s="1"/>
      <c r="C418" s="8"/>
      <c r="D418" s="7"/>
      <c r="E418" s="13"/>
      <c r="F418" s="13"/>
      <c r="H418" s="1"/>
      <c r="I418" s="1"/>
      <c r="J418" s="1"/>
    </row>
    <row r="419" spans="2:10" s="5" customFormat="1" x14ac:dyDescent="0.25">
      <c r="B419" s="1"/>
      <c r="C419" s="8"/>
      <c r="D419" s="7"/>
      <c r="E419" s="13"/>
      <c r="F419" s="13"/>
      <c r="H419" s="1"/>
      <c r="I419" s="1"/>
      <c r="J419" s="1"/>
    </row>
    <row r="420" spans="2:10" s="5" customFormat="1" x14ac:dyDescent="0.25">
      <c r="B420" s="1"/>
      <c r="C420" s="8"/>
      <c r="D420" s="7"/>
      <c r="E420" s="13"/>
      <c r="F420" s="13"/>
      <c r="H420" s="1"/>
      <c r="I420" s="1"/>
      <c r="J420" s="1"/>
    </row>
    <row r="421" spans="2:10" s="5" customFormat="1" x14ac:dyDescent="0.25">
      <c r="B421" s="1"/>
      <c r="C421" s="8"/>
      <c r="D421" s="7"/>
      <c r="E421" s="13"/>
      <c r="F421" s="13"/>
      <c r="H421" s="1"/>
      <c r="I421" s="1"/>
      <c r="J421" s="1"/>
    </row>
    <row r="422" spans="2:10" s="5" customFormat="1" x14ac:dyDescent="0.25">
      <c r="B422" s="1"/>
      <c r="C422" s="8"/>
      <c r="D422" s="7"/>
      <c r="E422" s="13"/>
      <c r="F422" s="13"/>
      <c r="H422" s="1"/>
      <c r="I422" s="1"/>
      <c r="J422" s="1"/>
    </row>
    <row r="423" spans="2:10" s="5" customFormat="1" x14ac:dyDescent="0.25">
      <c r="B423" s="1"/>
      <c r="C423" s="8"/>
      <c r="D423" s="7"/>
      <c r="E423" s="13"/>
      <c r="F423" s="13"/>
      <c r="H423" s="1"/>
      <c r="I423" s="1"/>
      <c r="J423" s="1"/>
    </row>
    <row r="424" spans="2:10" s="5" customFormat="1" x14ac:dyDescent="0.25">
      <c r="B424" s="1"/>
      <c r="C424" s="8"/>
      <c r="D424" s="7"/>
      <c r="E424" s="13"/>
      <c r="F424" s="13"/>
      <c r="H424" s="1"/>
      <c r="I424" s="1"/>
      <c r="J424" s="1"/>
    </row>
    <row r="425" spans="2:10" s="5" customFormat="1" x14ac:dyDescent="0.25">
      <c r="B425" s="1"/>
      <c r="C425" s="8"/>
      <c r="D425" s="7"/>
      <c r="E425" s="13"/>
      <c r="F425" s="13"/>
      <c r="H425" s="1"/>
      <c r="I425" s="1"/>
      <c r="J425" s="1"/>
    </row>
    <row r="426" spans="2:10" s="5" customFormat="1" x14ac:dyDescent="0.25">
      <c r="B426" s="1"/>
      <c r="C426" s="8"/>
      <c r="D426" s="7"/>
      <c r="E426" s="13"/>
      <c r="F426" s="13"/>
      <c r="H426" s="1"/>
      <c r="I426" s="1"/>
      <c r="J426" s="1"/>
    </row>
    <row r="427" spans="2:10" s="5" customFormat="1" x14ac:dyDescent="0.25">
      <c r="B427" s="1"/>
      <c r="C427" s="8"/>
      <c r="D427" s="7"/>
      <c r="E427" s="13"/>
      <c r="F427" s="13"/>
      <c r="H427" s="1"/>
      <c r="I427" s="1"/>
      <c r="J427" s="1"/>
    </row>
    <row r="428" spans="2:10" s="5" customFormat="1" x14ac:dyDescent="0.25">
      <c r="B428" s="1"/>
      <c r="C428" s="8"/>
      <c r="D428" s="7"/>
      <c r="E428" s="13"/>
      <c r="F428" s="13"/>
      <c r="H428" s="1"/>
      <c r="I428" s="1"/>
      <c r="J428" s="1"/>
    </row>
  </sheetData>
  <mergeCells count="14">
    <mergeCell ref="A1:A13"/>
    <mergeCell ref="C13:G13"/>
    <mergeCell ref="C12:G12"/>
    <mergeCell ref="C1:G1"/>
    <mergeCell ref="C2:G2"/>
    <mergeCell ref="C3:G3"/>
    <mergeCell ref="C5:D5"/>
    <mergeCell ref="C6:D6"/>
    <mergeCell ref="C7:D7"/>
    <mergeCell ref="C8:D8"/>
    <mergeCell ref="C9:D9"/>
    <mergeCell ref="C10:D10"/>
    <mergeCell ref="C11:G11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A331-6CE8-C045-AD2E-F18343DDF3E1}">
  <sheetPr>
    <outlinePr summaryBelow="0"/>
  </sheetPr>
  <dimension ref="A1:J401"/>
  <sheetViews>
    <sheetView showGridLines="0" zoomScale="130" zoomScaleNormal="130" workbookViewId="0">
      <selection activeCell="H41" sqref="H41"/>
    </sheetView>
  </sheetViews>
  <sheetFormatPr baseColWidth="10" defaultColWidth="7.140625" defaultRowHeight="15" x14ac:dyDescent="0.25"/>
  <cols>
    <col min="1" max="1" width="7.140625" style="1"/>
    <col min="2" max="2" width="43.85546875" style="1" customWidth="1"/>
    <col min="3" max="3" width="11.140625" style="8" customWidth="1"/>
    <col min="4" max="4" width="9.42578125" style="7" customWidth="1"/>
    <col min="5" max="5" width="12.140625" style="1" customWidth="1"/>
    <col min="6" max="6" width="12.85546875" style="1" customWidth="1"/>
    <col min="7" max="7" width="16" style="5" customWidth="1"/>
    <col min="8" max="8" width="25.140625" style="1" customWidth="1"/>
    <col min="9" max="9" width="12.140625" style="1" bestFit="1" customWidth="1"/>
    <col min="10" max="10" width="11.140625" style="1" bestFit="1" customWidth="1"/>
    <col min="11" max="16384" width="7.140625" style="1"/>
  </cols>
  <sheetData>
    <row r="1" spans="1:9" ht="35.1" customHeight="1" x14ac:dyDescent="0.25">
      <c r="A1" s="154" t="s">
        <v>4</v>
      </c>
      <c r="B1" s="35" t="s">
        <v>0</v>
      </c>
      <c r="C1" s="133" t="s">
        <v>528</v>
      </c>
      <c r="D1" s="134"/>
      <c r="E1" s="134"/>
      <c r="F1" s="134"/>
      <c r="G1" s="135"/>
    </row>
    <row r="2" spans="1:9" x14ac:dyDescent="0.25">
      <c r="A2" s="155"/>
      <c r="B2" s="28" t="s">
        <v>9</v>
      </c>
      <c r="C2" s="136">
        <v>43464</v>
      </c>
      <c r="D2" s="137"/>
      <c r="E2" s="137"/>
      <c r="F2" s="137"/>
      <c r="G2" s="138"/>
    </row>
    <row r="3" spans="1:9" x14ac:dyDescent="0.25">
      <c r="A3" s="155"/>
      <c r="B3" s="28" t="s">
        <v>16</v>
      </c>
      <c r="C3" s="137" t="s">
        <v>35</v>
      </c>
      <c r="D3" s="137"/>
      <c r="E3" s="137"/>
      <c r="F3" s="137"/>
      <c r="G3" s="138"/>
    </row>
    <row r="4" spans="1:9" x14ac:dyDescent="0.25">
      <c r="A4" s="155"/>
      <c r="B4" s="32" t="s">
        <v>4</v>
      </c>
      <c r="C4" s="168"/>
      <c r="D4" s="152"/>
      <c r="E4" s="152"/>
      <c r="F4" s="169"/>
      <c r="G4" s="38">
        <f>SUM(E5:G8)</f>
        <v>1226929.25</v>
      </c>
      <c r="I4" s="3"/>
    </row>
    <row r="5" spans="1:9" x14ac:dyDescent="0.25">
      <c r="A5" s="155"/>
      <c r="B5" s="33" t="s">
        <v>22</v>
      </c>
      <c r="C5" s="163">
        <v>8.5000000000000006E-2</v>
      </c>
      <c r="D5" s="163"/>
      <c r="E5" s="163"/>
      <c r="F5" s="163"/>
      <c r="G5" s="39">
        <v>405289.39</v>
      </c>
      <c r="I5" s="3"/>
    </row>
    <row r="6" spans="1:9" x14ac:dyDescent="0.25">
      <c r="A6" s="155"/>
      <c r="B6" s="33" t="s">
        <v>23</v>
      </c>
      <c r="C6" s="163">
        <v>5.67E-2</v>
      </c>
      <c r="D6" s="163"/>
      <c r="E6" s="163"/>
      <c r="F6" s="163"/>
      <c r="G6" s="39">
        <v>270182.33</v>
      </c>
      <c r="I6" s="3"/>
    </row>
    <row r="7" spans="1:9" x14ac:dyDescent="0.25">
      <c r="A7" s="155"/>
      <c r="B7" s="33" t="s">
        <v>17</v>
      </c>
      <c r="C7" s="164">
        <v>9.74E-2</v>
      </c>
      <c r="D7" s="164"/>
      <c r="E7" s="163"/>
      <c r="F7" s="163"/>
      <c r="G7" s="39">
        <v>551457.53</v>
      </c>
      <c r="I7" s="3"/>
    </row>
    <row r="8" spans="1:9" x14ac:dyDescent="0.25">
      <c r="A8" s="155"/>
      <c r="B8" s="33" t="s">
        <v>31</v>
      </c>
      <c r="C8" s="165">
        <v>0</v>
      </c>
      <c r="D8" s="166"/>
      <c r="E8" s="167"/>
      <c r="F8" s="146"/>
      <c r="G8" s="39">
        <v>0</v>
      </c>
      <c r="I8" s="3"/>
    </row>
    <row r="9" spans="1:9" x14ac:dyDescent="0.25">
      <c r="A9" s="155"/>
      <c r="B9" s="34" t="s">
        <v>13</v>
      </c>
      <c r="C9" s="151"/>
      <c r="D9" s="152"/>
      <c r="E9" s="152"/>
      <c r="F9" s="153"/>
      <c r="G9" s="40"/>
      <c r="I9" s="3"/>
    </row>
    <row r="10" spans="1:9" x14ac:dyDescent="0.25">
      <c r="A10" s="155"/>
      <c r="B10" s="34" t="s">
        <v>14</v>
      </c>
      <c r="C10" s="57"/>
      <c r="D10" s="56"/>
      <c r="E10" s="56"/>
      <c r="F10" s="58"/>
      <c r="G10" s="41"/>
      <c r="I10" s="3"/>
    </row>
    <row r="11" spans="1:9" ht="15.75" thickBot="1" x14ac:dyDescent="0.3">
      <c r="A11" s="156"/>
      <c r="B11" s="42" t="s">
        <v>15</v>
      </c>
      <c r="C11" s="43"/>
      <c r="D11" s="44"/>
      <c r="E11" s="44"/>
      <c r="F11" s="45"/>
      <c r="G11" s="46"/>
    </row>
    <row r="13" spans="1:9" x14ac:dyDescent="0.25">
      <c r="A13"/>
      <c r="B13"/>
      <c r="C13"/>
      <c r="D13"/>
      <c r="E13"/>
      <c r="F13"/>
      <c r="G13"/>
    </row>
    <row r="14" spans="1:9" x14ac:dyDescent="0.25">
      <c r="A14"/>
      <c r="B14"/>
      <c r="C14"/>
      <c r="D14"/>
      <c r="E14"/>
      <c r="F14"/>
      <c r="G14"/>
    </row>
    <row r="15" spans="1:9" x14ac:dyDescent="0.25">
      <c r="A15"/>
      <c r="B15"/>
      <c r="C15"/>
      <c r="D15"/>
      <c r="E15"/>
      <c r="F15"/>
      <c r="G15"/>
    </row>
    <row r="16" spans="1:9" x14ac:dyDescent="0.25">
      <c r="A16"/>
      <c r="B16"/>
      <c r="C16"/>
      <c r="D16"/>
      <c r="E16"/>
      <c r="F16"/>
      <c r="G16"/>
    </row>
    <row r="17" spans="1:9" x14ac:dyDescent="0.25">
      <c r="A17"/>
      <c r="B17"/>
      <c r="C17"/>
      <c r="D17"/>
      <c r="E17"/>
      <c r="F17"/>
      <c r="G17"/>
    </row>
    <row r="18" spans="1:9" x14ac:dyDescent="0.25">
      <c r="A18"/>
      <c r="B18"/>
      <c r="C18"/>
      <c r="D18"/>
      <c r="E18"/>
      <c r="F18"/>
      <c r="G18"/>
    </row>
    <row r="19" spans="1:9" x14ac:dyDescent="0.25">
      <c r="A19"/>
      <c r="B19"/>
      <c r="C19"/>
      <c r="D19"/>
      <c r="E19"/>
      <c r="F19"/>
      <c r="G19"/>
    </row>
    <row r="20" spans="1:9" x14ac:dyDescent="0.25">
      <c r="A20"/>
      <c r="B20"/>
      <c r="C20"/>
      <c r="D20"/>
      <c r="E20"/>
      <c r="F20"/>
      <c r="G20"/>
    </row>
    <row r="21" spans="1:9" x14ac:dyDescent="0.25">
      <c r="A21"/>
      <c r="B21"/>
      <c r="C21"/>
      <c r="D21"/>
      <c r="E21"/>
      <c r="F21"/>
      <c r="G21"/>
    </row>
    <row r="22" spans="1:9" x14ac:dyDescent="0.25">
      <c r="A22"/>
      <c r="B22"/>
      <c r="C22"/>
      <c r="D22"/>
      <c r="E22"/>
      <c r="F22"/>
      <c r="G22"/>
    </row>
    <row r="23" spans="1:9" x14ac:dyDescent="0.25">
      <c r="A23"/>
      <c r="B23"/>
      <c r="C23"/>
      <c r="D23"/>
      <c r="E23"/>
      <c r="F23"/>
      <c r="G23"/>
    </row>
    <row r="24" spans="1:9" x14ac:dyDescent="0.25">
      <c r="A24"/>
      <c r="B24"/>
      <c r="C24"/>
      <c r="D24"/>
      <c r="E24"/>
      <c r="F24"/>
      <c r="G24"/>
    </row>
    <row r="25" spans="1:9" x14ac:dyDescent="0.25">
      <c r="A25"/>
      <c r="B25"/>
      <c r="C25"/>
      <c r="D25"/>
      <c r="E25"/>
      <c r="F25"/>
      <c r="G25"/>
    </row>
    <row r="26" spans="1:9" x14ac:dyDescent="0.25">
      <c r="A26"/>
      <c r="B26"/>
      <c r="C26"/>
      <c r="D26"/>
      <c r="E26"/>
      <c r="F26"/>
      <c r="G26"/>
    </row>
    <row r="27" spans="1:9" x14ac:dyDescent="0.25">
      <c r="A27"/>
      <c r="B27"/>
      <c r="C27"/>
      <c r="D27"/>
      <c r="E27"/>
      <c r="F27"/>
      <c r="G27"/>
    </row>
    <row r="28" spans="1:9" ht="15.75" thickBot="1" x14ac:dyDescent="0.3">
      <c r="A28"/>
      <c r="B28"/>
      <c r="C28"/>
      <c r="D28"/>
      <c r="E28"/>
      <c r="F28"/>
      <c r="G28"/>
    </row>
    <row r="29" spans="1:9" x14ac:dyDescent="0.25">
      <c r="A29"/>
      <c r="B29" s="157"/>
      <c r="C29" s="158"/>
      <c r="D29" s="158"/>
      <c r="E29" s="158"/>
      <c r="F29" s="158"/>
      <c r="G29" s="158"/>
      <c r="H29" s="158"/>
      <c r="I29" s="159"/>
    </row>
    <row r="30" spans="1:9" ht="15.75" thickBot="1" x14ac:dyDescent="0.3">
      <c r="A30"/>
      <c r="B30" s="160"/>
      <c r="C30" s="161"/>
      <c r="D30" s="161"/>
      <c r="E30" s="161"/>
      <c r="F30" s="161"/>
      <c r="G30" s="161"/>
      <c r="H30" s="161"/>
      <c r="I30" s="162"/>
    </row>
    <row r="31" spans="1:9" ht="15" customHeight="1" x14ac:dyDescent="0.25">
      <c r="A31"/>
      <c r="B31"/>
      <c r="C31"/>
      <c r="D31"/>
      <c r="E31"/>
      <c r="F31"/>
      <c r="G31"/>
    </row>
    <row r="32" spans="1:9" x14ac:dyDescent="0.25">
      <c r="A32"/>
      <c r="B32"/>
      <c r="C32"/>
      <c r="D32"/>
      <c r="E32"/>
      <c r="F32"/>
      <c r="G32"/>
    </row>
    <row r="33" spans="1:7" ht="15.95" customHeight="1" x14ac:dyDescent="0.25">
      <c r="A33"/>
      <c r="C33"/>
      <c r="D33"/>
      <c r="E33"/>
      <c r="F33"/>
      <c r="G33"/>
    </row>
    <row r="34" spans="1:7" ht="15.75" thickBot="1" x14ac:dyDescent="0.3">
      <c r="A34"/>
      <c r="B34"/>
      <c r="C34"/>
      <c r="D34"/>
      <c r="E34"/>
      <c r="F34"/>
      <c r="G34"/>
    </row>
    <row r="35" spans="1:7" x14ac:dyDescent="0.25">
      <c r="A35"/>
      <c r="B35" s="149" t="s">
        <v>563</v>
      </c>
      <c r="C35" s="150"/>
      <c r="D35" s="109"/>
      <c r="E35" s="110">
        <v>675471.62</v>
      </c>
      <c r="F35"/>
      <c r="G35"/>
    </row>
    <row r="36" spans="1:7" x14ac:dyDescent="0.25">
      <c r="A36"/>
      <c r="B36" s="145" t="s">
        <v>564</v>
      </c>
      <c r="C36" s="146"/>
      <c r="D36" s="12"/>
      <c r="E36" s="112">
        <v>270182.33</v>
      </c>
      <c r="F36"/>
      <c r="G36"/>
    </row>
    <row r="37" spans="1:7" ht="15.75" thickBot="1" x14ac:dyDescent="0.3">
      <c r="A37"/>
      <c r="B37" s="147" t="s">
        <v>565</v>
      </c>
      <c r="C37" s="148"/>
      <c r="D37" s="114"/>
      <c r="E37" s="116">
        <f>+E36/6</f>
        <v>45030.388333333336</v>
      </c>
      <c r="F37"/>
      <c r="G37"/>
    </row>
    <row r="38" spans="1:7" x14ac:dyDescent="0.25">
      <c r="A38"/>
      <c r="B38" t="s">
        <v>548</v>
      </c>
      <c r="C38"/>
      <c r="D38"/>
      <c r="E38"/>
      <c r="F38"/>
      <c r="G38"/>
    </row>
    <row r="39" spans="1:7" x14ac:dyDescent="0.25">
      <c r="A39"/>
      <c r="B39" t="s">
        <v>549</v>
      </c>
      <c r="C39" t="s">
        <v>557</v>
      </c>
      <c r="D39"/>
      <c r="E39" t="s">
        <v>558</v>
      </c>
      <c r="F39"/>
      <c r="G39"/>
    </row>
    <row r="40" spans="1:7" ht="15.75" thickBot="1" x14ac:dyDescent="0.3">
      <c r="A40"/>
      <c r="B40" t="s">
        <v>550</v>
      </c>
      <c r="C40"/>
      <c r="D40"/>
      <c r="E40"/>
      <c r="F40"/>
      <c r="G40"/>
    </row>
    <row r="41" spans="1:7" ht="15.75" thickBot="1" x14ac:dyDescent="0.3">
      <c r="A41"/>
      <c r="B41" s="117" t="s">
        <v>551</v>
      </c>
      <c r="C41" s="118">
        <v>64000</v>
      </c>
      <c r="D41" s="118"/>
      <c r="E41" s="119"/>
      <c r="F41"/>
      <c r="G41"/>
    </row>
    <row r="42" spans="1:7" ht="15.75" thickBot="1" x14ac:dyDescent="0.3">
      <c r="A42"/>
      <c r="B42" s="106" t="s">
        <v>559</v>
      </c>
      <c r="C42" s="120"/>
      <c r="D42" s="120"/>
      <c r="E42" s="107">
        <v>25000</v>
      </c>
      <c r="F42"/>
      <c r="G42"/>
    </row>
    <row r="43" spans="1:7" x14ac:dyDescent="0.25">
      <c r="A43"/>
      <c r="B43" s="108" t="s">
        <v>552</v>
      </c>
      <c r="C43" s="124">
        <v>25000</v>
      </c>
      <c r="D43" s="124"/>
      <c r="E43" s="110"/>
      <c r="F43"/>
      <c r="G43"/>
    </row>
    <row r="44" spans="1:7" x14ac:dyDescent="0.25">
      <c r="A44"/>
      <c r="B44" s="111" t="s">
        <v>553</v>
      </c>
      <c r="C44" s="11">
        <v>15000</v>
      </c>
      <c r="D44" s="11"/>
      <c r="E44" s="112"/>
      <c r="F44"/>
      <c r="G44"/>
    </row>
    <row r="45" spans="1:7" x14ac:dyDescent="0.25">
      <c r="A45"/>
      <c r="B45" s="111" t="s">
        <v>554</v>
      </c>
      <c r="C45" s="11">
        <v>2000</v>
      </c>
      <c r="D45" s="11"/>
      <c r="E45" s="112"/>
      <c r="F45"/>
      <c r="G45"/>
    </row>
    <row r="46" spans="1:7" x14ac:dyDescent="0.25">
      <c r="A46"/>
      <c r="B46" s="111" t="s">
        <v>555</v>
      </c>
      <c r="C46" s="11">
        <v>10000</v>
      </c>
      <c r="D46" s="11"/>
      <c r="E46" s="112"/>
      <c r="F46"/>
      <c r="G46"/>
    </row>
    <row r="47" spans="1:7" x14ac:dyDescent="0.25">
      <c r="A47"/>
      <c r="B47" s="111" t="s">
        <v>556</v>
      </c>
      <c r="C47" s="12"/>
      <c r="D47" s="12"/>
      <c r="E47" s="112"/>
      <c r="F47"/>
      <c r="G47"/>
    </row>
    <row r="48" spans="1:7" x14ac:dyDescent="0.25">
      <c r="A48"/>
      <c r="B48" s="111" t="s">
        <v>560</v>
      </c>
      <c r="C48" s="12"/>
      <c r="D48" s="12"/>
      <c r="E48" s="112">
        <v>2500</v>
      </c>
      <c r="F48"/>
      <c r="G48"/>
    </row>
    <row r="49" spans="1:8" x14ac:dyDescent="0.25">
      <c r="A49"/>
      <c r="B49" s="111" t="s">
        <v>561</v>
      </c>
      <c r="C49" s="12"/>
      <c r="D49" s="12"/>
      <c r="E49" s="112">
        <v>6000</v>
      </c>
      <c r="F49"/>
      <c r="G49"/>
    </row>
    <row r="50" spans="1:8" ht="15.75" thickBot="1" x14ac:dyDescent="0.3">
      <c r="A50"/>
      <c r="B50" s="113" t="s">
        <v>562</v>
      </c>
      <c r="C50" s="114"/>
      <c r="D50" s="114"/>
      <c r="E50" s="115">
        <v>4000</v>
      </c>
      <c r="F50"/>
      <c r="G50"/>
    </row>
    <row r="51" spans="1:8" ht="15.75" thickBot="1" x14ac:dyDescent="0.3">
      <c r="A51"/>
      <c r="B51"/>
      <c r="C51" s="121">
        <f>SUM(C43:C48)</f>
        <v>52000</v>
      </c>
      <c r="D51" s="122"/>
      <c r="E51" s="123">
        <f>SUM(E42:E50)</f>
        <v>37500</v>
      </c>
      <c r="F51"/>
      <c r="G51"/>
      <c r="H51"/>
    </row>
    <row r="52" spans="1:8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  <row r="55" spans="1:8" x14ac:dyDescent="0.25">
      <c r="A55"/>
      <c r="B55"/>
      <c r="C55"/>
      <c r="D55"/>
      <c r="E55"/>
      <c r="F55"/>
      <c r="G55"/>
      <c r="H55"/>
    </row>
    <row r="56" spans="1:8" x14ac:dyDescent="0.25">
      <c r="A56"/>
      <c r="B56"/>
      <c r="C56"/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  <row r="58" spans="1:8" x14ac:dyDescent="0.25">
      <c r="A58"/>
      <c r="B58"/>
      <c r="C58"/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/>
      <c r="B61"/>
      <c r="C61"/>
      <c r="D61"/>
      <c r="E61"/>
      <c r="F61"/>
      <c r="G61"/>
      <c r="H61"/>
    </row>
    <row r="62" spans="1:8" x14ac:dyDescent="0.25">
      <c r="A62"/>
      <c r="B62"/>
      <c r="C62"/>
      <c r="D62"/>
      <c r="E62"/>
      <c r="F62"/>
      <c r="G62"/>
      <c r="H62"/>
    </row>
    <row r="63" spans="1:8" x14ac:dyDescent="0.25">
      <c r="A63"/>
      <c r="B63"/>
      <c r="C63"/>
      <c r="D63"/>
      <c r="E63"/>
      <c r="F63"/>
      <c r="G63"/>
      <c r="H63"/>
    </row>
    <row r="64" spans="1:8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s="6" customFormat="1" x14ac:dyDescent="0.25">
      <c r="A192"/>
      <c r="B192"/>
      <c r="C192"/>
      <c r="D192"/>
      <c r="E192"/>
      <c r="F192"/>
      <c r="G192"/>
      <c r="H192"/>
    </row>
    <row r="193" spans="1:8" s="6" customFormat="1" x14ac:dyDescent="0.25">
      <c r="A193"/>
      <c r="B193"/>
      <c r="C193"/>
      <c r="D193"/>
      <c r="E193"/>
      <c r="F193"/>
      <c r="G193"/>
      <c r="H193"/>
    </row>
    <row r="194" spans="1:8" s="6" customFormat="1" collapsed="1" x14ac:dyDescent="0.25">
      <c r="A194"/>
      <c r="B194"/>
      <c r="C194"/>
      <c r="D194"/>
      <c r="E194"/>
      <c r="F194"/>
      <c r="G194"/>
      <c r="H194"/>
    </row>
    <row r="195" spans="1:8" s="6" customFormat="1" ht="15" customHeight="1" x14ac:dyDescent="0.25">
      <c r="A195"/>
      <c r="B195"/>
      <c r="C195"/>
      <c r="D195"/>
      <c r="E195"/>
      <c r="F195"/>
      <c r="G195"/>
      <c r="H195"/>
    </row>
    <row r="196" spans="1:8" s="6" customFormat="1" ht="15" customHeight="1" x14ac:dyDescent="0.25">
      <c r="A196"/>
      <c r="B196"/>
      <c r="C196"/>
      <c r="D196"/>
      <c r="E196"/>
      <c r="F196"/>
      <c r="G196"/>
      <c r="H196"/>
    </row>
    <row r="197" spans="1:8" s="6" customFormat="1" x14ac:dyDescent="0.25">
      <c r="A197"/>
      <c r="B197"/>
      <c r="C197"/>
      <c r="D197"/>
      <c r="E197"/>
      <c r="F197"/>
      <c r="G197"/>
      <c r="H197"/>
    </row>
    <row r="198" spans="1:8" s="6" customFormat="1" x14ac:dyDescent="0.25">
      <c r="A198"/>
      <c r="B198"/>
      <c r="C198"/>
      <c r="D198"/>
      <c r="E198"/>
      <c r="F198"/>
      <c r="G198"/>
      <c r="H198"/>
    </row>
    <row r="199" spans="1:8" s="6" customFormat="1" x14ac:dyDescent="0.25">
      <c r="A199"/>
      <c r="B199"/>
      <c r="C199"/>
      <c r="D199"/>
      <c r="E199"/>
      <c r="F199"/>
      <c r="G199"/>
      <c r="H199"/>
    </row>
    <row r="200" spans="1:8" s="6" customFormat="1" ht="15" customHeight="1" x14ac:dyDescent="0.25">
      <c r="A200"/>
      <c r="B200"/>
      <c r="C200"/>
      <c r="D200"/>
      <c r="E200"/>
      <c r="F200"/>
      <c r="G200"/>
      <c r="H200"/>
    </row>
    <row r="201" spans="1:8" s="6" customFormat="1" ht="15" customHeight="1" x14ac:dyDescent="0.25">
      <c r="A201"/>
      <c r="B201"/>
      <c r="C201"/>
      <c r="D201"/>
      <c r="E201"/>
      <c r="F201"/>
      <c r="G201"/>
      <c r="H201"/>
    </row>
    <row r="202" spans="1:8" s="6" customFormat="1" x14ac:dyDescent="0.25">
      <c r="A202"/>
      <c r="B202"/>
      <c r="C202"/>
      <c r="D202"/>
      <c r="E202"/>
      <c r="F202"/>
      <c r="G202"/>
      <c r="H202"/>
    </row>
    <row r="203" spans="1:8" s="6" customFormat="1" x14ac:dyDescent="0.25">
      <c r="A203"/>
      <c r="B203"/>
      <c r="C203"/>
      <c r="D203"/>
      <c r="E203"/>
      <c r="F203"/>
      <c r="G203"/>
      <c r="H203"/>
    </row>
    <row r="204" spans="1:8" s="6" customFormat="1" x14ac:dyDescent="0.25">
      <c r="A204"/>
      <c r="B204"/>
      <c r="C204"/>
      <c r="D204"/>
      <c r="E204"/>
      <c r="F204"/>
      <c r="G204"/>
      <c r="H204"/>
    </row>
    <row r="205" spans="1:8" s="6" customFormat="1" x14ac:dyDescent="0.25">
      <c r="A205"/>
      <c r="B205"/>
      <c r="C205"/>
      <c r="D205"/>
      <c r="E205"/>
      <c r="F205"/>
      <c r="G205"/>
      <c r="H205"/>
    </row>
    <row r="206" spans="1:8" s="6" customFormat="1" x14ac:dyDescent="0.25">
      <c r="A206"/>
      <c r="B206"/>
      <c r="C206"/>
      <c r="D206"/>
      <c r="E206"/>
      <c r="F206"/>
      <c r="G206"/>
      <c r="H206"/>
    </row>
    <row r="207" spans="1:8" s="6" customFormat="1" x14ac:dyDescent="0.25">
      <c r="A207"/>
      <c r="B207"/>
      <c r="C207"/>
      <c r="D207"/>
      <c r="E207"/>
      <c r="F207"/>
      <c r="G207"/>
      <c r="H207"/>
    </row>
    <row r="208" spans="1:8" s="6" customFormat="1" x14ac:dyDescent="0.25">
      <c r="A208"/>
      <c r="B208"/>
      <c r="C208"/>
      <c r="D208"/>
      <c r="E208"/>
      <c r="F208"/>
      <c r="G208"/>
      <c r="H208"/>
    </row>
    <row r="209" spans="1:8" s="6" customFormat="1" x14ac:dyDescent="0.25">
      <c r="A209"/>
      <c r="B209"/>
      <c r="C209"/>
      <c r="D209"/>
      <c r="E209"/>
      <c r="F209"/>
      <c r="G209"/>
      <c r="H209"/>
    </row>
    <row r="210" spans="1:8" s="6" customFormat="1" x14ac:dyDescent="0.25">
      <c r="A210"/>
      <c r="B210"/>
      <c r="C210"/>
      <c r="D210"/>
      <c r="E210"/>
      <c r="F210"/>
      <c r="G210"/>
      <c r="H210"/>
    </row>
    <row r="211" spans="1:8" s="6" customFormat="1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  <row r="216" spans="1:8" x14ac:dyDescent="0.25">
      <c r="A216"/>
      <c r="B216"/>
      <c r="C216"/>
      <c r="D216"/>
      <c r="E216"/>
      <c r="F216"/>
      <c r="G216"/>
      <c r="H216"/>
    </row>
    <row r="217" spans="1:8" x14ac:dyDescent="0.25">
      <c r="A217"/>
      <c r="B217"/>
      <c r="C217"/>
      <c r="D217"/>
      <c r="E217"/>
      <c r="F217"/>
      <c r="G217"/>
      <c r="H217"/>
    </row>
    <row r="218" spans="1:8" ht="15" customHeight="1" x14ac:dyDescent="0.25">
      <c r="A218"/>
      <c r="B218"/>
      <c r="C218"/>
      <c r="D218"/>
      <c r="E218"/>
      <c r="F218"/>
      <c r="G218"/>
      <c r="H218"/>
    </row>
    <row r="219" spans="1:8" ht="15" customHeight="1" x14ac:dyDescent="0.25">
      <c r="A219"/>
      <c r="B219"/>
      <c r="C219"/>
      <c r="D219"/>
      <c r="E219"/>
      <c r="F219"/>
      <c r="G219"/>
      <c r="H219"/>
    </row>
    <row r="220" spans="1:8" x14ac:dyDescent="0.25">
      <c r="A220"/>
      <c r="B220"/>
      <c r="C220"/>
      <c r="D220"/>
      <c r="E220"/>
      <c r="F220"/>
      <c r="G220"/>
      <c r="H220"/>
    </row>
    <row r="221" spans="1:8" x14ac:dyDescent="0.25">
      <c r="A221"/>
      <c r="B221"/>
      <c r="C221"/>
      <c r="D221"/>
      <c r="E221"/>
      <c r="F221"/>
      <c r="G221"/>
      <c r="H221"/>
    </row>
    <row r="222" spans="1:8" x14ac:dyDescent="0.25">
      <c r="A222"/>
      <c r="B222"/>
      <c r="C222"/>
      <c r="D222"/>
      <c r="E222"/>
      <c r="F222"/>
      <c r="G222"/>
      <c r="H222"/>
    </row>
    <row r="223" spans="1:8" x14ac:dyDescent="0.25">
      <c r="A223"/>
      <c r="B223"/>
      <c r="C223"/>
      <c r="D223"/>
      <c r="E223"/>
      <c r="F223"/>
      <c r="G223"/>
      <c r="H223"/>
    </row>
    <row r="224" spans="1:8" x14ac:dyDescent="0.25">
      <c r="A224"/>
      <c r="B224"/>
      <c r="C224"/>
      <c r="D224"/>
      <c r="E224"/>
      <c r="F224"/>
      <c r="G224"/>
      <c r="H224"/>
    </row>
    <row r="225" spans="1:8" x14ac:dyDescent="0.25">
      <c r="A225"/>
      <c r="B225"/>
      <c r="C225"/>
      <c r="D225"/>
      <c r="E225"/>
      <c r="F225"/>
      <c r="G225"/>
      <c r="H225"/>
    </row>
    <row r="226" spans="1:8" x14ac:dyDescent="0.25">
      <c r="A226"/>
      <c r="B226"/>
      <c r="C226"/>
      <c r="D226"/>
      <c r="E226"/>
      <c r="F226"/>
      <c r="G226"/>
      <c r="H226"/>
    </row>
    <row r="227" spans="1:8" x14ac:dyDescent="0.25">
      <c r="A227"/>
      <c r="B227"/>
      <c r="C227"/>
      <c r="D227"/>
      <c r="E227"/>
      <c r="F227"/>
      <c r="G227"/>
      <c r="H227"/>
    </row>
    <row r="228" spans="1:8" x14ac:dyDescent="0.25">
      <c r="A228"/>
      <c r="B228"/>
      <c r="C228"/>
      <c r="D228"/>
      <c r="E228"/>
      <c r="F228"/>
      <c r="G228"/>
      <c r="H228"/>
    </row>
    <row r="229" spans="1:8" x14ac:dyDescent="0.25">
      <c r="A229"/>
      <c r="B229"/>
      <c r="C229"/>
      <c r="D229"/>
      <c r="E229"/>
      <c r="F229"/>
      <c r="G229"/>
      <c r="H229"/>
    </row>
    <row r="230" spans="1:8" x14ac:dyDescent="0.25">
      <c r="A230"/>
      <c r="B230"/>
      <c r="C230"/>
      <c r="D230"/>
      <c r="E230"/>
      <c r="F230"/>
      <c r="G230"/>
      <c r="H230"/>
    </row>
    <row r="231" spans="1:8" x14ac:dyDescent="0.25">
      <c r="A231"/>
      <c r="B231"/>
      <c r="C231"/>
      <c r="D231"/>
      <c r="E231"/>
      <c r="F231"/>
      <c r="G231"/>
      <c r="H231"/>
    </row>
    <row r="232" spans="1:8" x14ac:dyDescent="0.25">
      <c r="A232"/>
      <c r="B232"/>
      <c r="C232"/>
      <c r="D232"/>
      <c r="E232"/>
      <c r="F232"/>
      <c r="G232"/>
      <c r="H232"/>
    </row>
    <row r="233" spans="1:8" x14ac:dyDescent="0.25">
      <c r="A233"/>
      <c r="B233"/>
      <c r="C233"/>
      <c r="D233"/>
      <c r="E233"/>
      <c r="F233"/>
      <c r="G233"/>
      <c r="H233"/>
    </row>
    <row r="234" spans="1:8" x14ac:dyDescent="0.25">
      <c r="A234"/>
      <c r="B234"/>
      <c r="C234"/>
      <c r="D234"/>
      <c r="E234"/>
      <c r="F234"/>
      <c r="G234"/>
      <c r="H234"/>
    </row>
    <row r="235" spans="1:8" x14ac:dyDescent="0.25">
      <c r="A235"/>
      <c r="B235"/>
      <c r="C235"/>
      <c r="D235"/>
      <c r="E235"/>
      <c r="F235"/>
      <c r="G235"/>
      <c r="H235"/>
    </row>
    <row r="236" spans="1:8" x14ac:dyDescent="0.25">
      <c r="A236"/>
      <c r="B236"/>
      <c r="C236"/>
      <c r="D236"/>
      <c r="E236"/>
      <c r="F236"/>
      <c r="G236"/>
      <c r="H236"/>
    </row>
    <row r="237" spans="1:8" x14ac:dyDescent="0.25">
      <c r="A237"/>
      <c r="B237"/>
      <c r="C237"/>
      <c r="D237"/>
      <c r="E237"/>
      <c r="F237"/>
      <c r="G237"/>
      <c r="H237"/>
    </row>
    <row r="238" spans="1:8" x14ac:dyDescent="0.25">
      <c r="A238"/>
      <c r="B238"/>
      <c r="C238"/>
      <c r="D238"/>
      <c r="E238"/>
      <c r="F238"/>
      <c r="G238"/>
      <c r="H238"/>
    </row>
    <row r="239" spans="1:8" x14ac:dyDescent="0.25">
      <c r="A239"/>
      <c r="B239"/>
      <c r="C239"/>
      <c r="D239"/>
      <c r="E239"/>
      <c r="F239"/>
      <c r="G239"/>
      <c r="H239"/>
    </row>
    <row r="240" spans="1:8" x14ac:dyDescent="0.25">
      <c r="A240"/>
      <c r="B240"/>
      <c r="C240"/>
      <c r="D240"/>
      <c r="E240"/>
      <c r="F240"/>
      <c r="G240"/>
      <c r="H240"/>
    </row>
    <row r="241" spans="1:10" x14ac:dyDescent="0.25">
      <c r="A241"/>
      <c r="B241"/>
      <c r="C241"/>
      <c r="D241"/>
      <c r="E241"/>
      <c r="F241"/>
      <c r="G241"/>
      <c r="H241"/>
    </row>
    <row r="242" spans="1:10" x14ac:dyDescent="0.25">
      <c r="A242"/>
      <c r="B242"/>
      <c r="C242"/>
      <c r="D242"/>
      <c r="E242"/>
      <c r="F242"/>
      <c r="G242"/>
      <c r="H242"/>
    </row>
    <row r="243" spans="1:10" x14ac:dyDescent="0.25">
      <c r="A243"/>
      <c r="B243"/>
      <c r="C243"/>
      <c r="D243"/>
      <c r="E243"/>
      <c r="F243"/>
      <c r="G243"/>
      <c r="H243"/>
    </row>
    <row r="244" spans="1:10" x14ac:dyDescent="0.25">
      <c r="A244"/>
      <c r="B244"/>
      <c r="C244"/>
      <c r="D244"/>
      <c r="E244"/>
      <c r="F244"/>
      <c r="G244"/>
      <c r="H244"/>
    </row>
    <row r="245" spans="1:10" x14ac:dyDescent="0.25">
      <c r="A245"/>
      <c r="B245"/>
      <c r="C245"/>
      <c r="D245"/>
      <c r="E245"/>
      <c r="F245"/>
      <c r="G245"/>
      <c r="H245"/>
    </row>
    <row r="246" spans="1:10" x14ac:dyDescent="0.25">
      <c r="A246"/>
      <c r="B246"/>
      <c r="C246"/>
      <c r="D246"/>
      <c r="E246"/>
      <c r="F246"/>
      <c r="G246"/>
      <c r="H246"/>
    </row>
    <row r="247" spans="1:10" x14ac:dyDescent="0.25">
      <c r="A247"/>
      <c r="B247"/>
      <c r="C247"/>
      <c r="D247"/>
      <c r="E247"/>
      <c r="F247"/>
      <c r="G247"/>
      <c r="H247"/>
    </row>
    <row r="248" spans="1:10" x14ac:dyDescent="0.25">
      <c r="A248"/>
      <c r="B248"/>
      <c r="C248"/>
      <c r="D248"/>
      <c r="E248"/>
      <c r="F248"/>
      <c r="G248"/>
      <c r="H248"/>
    </row>
    <row r="249" spans="1:10" x14ac:dyDescent="0.25">
      <c r="A249"/>
      <c r="B249"/>
      <c r="C249"/>
      <c r="D249"/>
      <c r="E249"/>
      <c r="F249"/>
      <c r="G249"/>
      <c r="H249"/>
    </row>
    <row r="250" spans="1:10" x14ac:dyDescent="0.25">
      <c r="A250"/>
      <c r="B250"/>
      <c r="C250"/>
      <c r="D250"/>
      <c r="E250"/>
      <c r="F250"/>
      <c r="G250"/>
      <c r="H250"/>
    </row>
    <row r="251" spans="1:10" x14ac:dyDescent="0.25">
      <c r="A251"/>
      <c r="B251"/>
      <c r="C251"/>
      <c r="D251"/>
      <c r="E251"/>
      <c r="F251"/>
      <c r="G251"/>
      <c r="H251"/>
    </row>
    <row r="252" spans="1:10" x14ac:dyDescent="0.25">
      <c r="A252"/>
      <c r="B252"/>
      <c r="C252"/>
      <c r="D252"/>
      <c r="E252"/>
      <c r="F252"/>
      <c r="G252"/>
      <c r="H252"/>
    </row>
    <row r="253" spans="1:10" x14ac:dyDescent="0.25">
      <c r="A253"/>
      <c r="B253"/>
      <c r="C253"/>
      <c r="D253"/>
      <c r="E253"/>
      <c r="F253"/>
      <c r="G253"/>
      <c r="H253"/>
    </row>
    <row r="254" spans="1:10" x14ac:dyDescent="0.25">
      <c r="A254"/>
      <c r="B254"/>
      <c r="C254"/>
      <c r="D254"/>
      <c r="E254"/>
      <c r="F254"/>
      <c r="G254"/>
      <c r="H254"/>
    </row>
    <row r="255" spans="1:10" s="5" customFormat="1" x14ac:dyDescent="0.25">
      <c r="A255"/>
      <c r="B255"/>
      <c r="C255"/>
      <c r="D255"/>
      <c r="E255"/>
      <c r="F255"/>
      <c r="G255"/>
      <c r="H255"/>
      <c r="I255" s="1"/>
      <c r="J255" s="1"/>
    </row>
    <row r="256" spans="1:10" s="5" customFormat="1" x14ac:dyDescent="0.25">
      <c r="A256"/>
      <c r="B256"/>
      <c r="C256"/>
      <c r="D256"/>
      <c r="E256"/>
      <c r="F256"/>
      <c r="G256"/>
      <c r="H256"/>
      <c r="I256" s="1"/>
      <c r="J256" s="1"/>
    </row>
    <row r="257" spans="1:10" s="5" customFormat="1" x14ac:dyDescent="0.25">
      <c r="A257"/>
      <c r="B257"/>
      <c r="C257"/>
      <c r="D257"/>
      <c r="E257"/>
      <c r="F257"/>
      <c r="G257"/>
      <c r="H257"/>
      <c r="I257" s="1"/>
      <c r="J257" s="1"/>
    </row>
    <row r="258" spans="1:10" s="5" customFormat="1" x14ac:dyDescent="0.25">
      <c r="A258"/>
      <c r="B258"/>
      <c r="C258"/>
      <c r="D258"/>
      <c r="E258"/>
      <c r="F258"/>
      <c r="G258"/>
      <c r="H258"/>
      <c r="I258" s="1"/>
      <c r="J258" s="1"/>
    </row>
    <row r="259" spans="1:10" s="5" customFormat="1" x14ac:dyDescent="0.25">
      <c r="A259"/>
      <c r="B259"/>
      <c r="C259"/>
      <c r="D259"/>
      <c r="E259"/>
      <c r="F259"/>
      <c r="G259"/>
      <c r="H259"/>
      <c r="I259" s="1"/>
      <c r="J259" s="1"/>
    </row>
    <row r="260" spans="1:10" s="5" customFormat="1" x14ac:dyDescent="0.25">
      <c r="A260"/>
      <c r="B260"/>
      <c r="C260"/>
      <c r="D260"/>
      <c r="E260"/>
      <c r="F260"/>
      <c r="G260"/>
      <c r="H260"/>
      <c r="I260" s="1"/>
      <c r="J260" s="1"/>
    </row>
    <row r="261" spans="1:10" s="5" customFormat="1" x14ac:dyDescent="0.25">
      <c r="A261"/>
      <c r="B261"/>
      <c r="C261"/>
      <c r="D261"/>
      <c r="E261"/>
      <c r="F261"/>
      <c r="G261"/>
      <c r="H261"/>
      <c r="I261" s="1"/>
      <c r="J261" s="1"/>
    </row>
    <row r="262" spans="1:10" s="5" customFormat="1" x14ac:dyDescent="0.25">
      <c r="A262"/>
      <c r="B262"/>
      <c r="C262"/>
      <c r="D262"/>
      <c r="E262"/>
      <c r="F262"/>
      <c r="G262"/>
      <c r="H262"/>
      <c r="I262" s="1"/>
      <c r="J262" s="1"/>
    </row>
    <row r="263" spans="1:10" s="5" customFormat="1" x14ac:dyDescent="0.25">
      <c r="A263"/>
      <c r="B263"/>
      <c r="C263"/>
      <c r="D263"/>
      <c r="E263"/>
      <c r="F263"/>
      <c r="G263"/>
      <c r="H263"/>
      <c r="I263" s="1"/>
      <c r="J263" s="1"/>
    </row>
    <row r="264" spans="1:10" s="5" customFormat="1" x14ac:dyDescent="0.25">
      <c r="A264"/>
      <c r="B264"/>
      <c r="C264"/>
      <c r="D264"/>
      <c r="E264"/>
      <c r="F264"/>
      <c r="G264"/>
      <c r="H264"/>
      <c r="I264" s="1"/>
      <c r="J264" s="1"/>
    </row>
    <row r="265" spans="1:10" s="5" customFormat="1" x14ac:dyDescent="0.25">
      <c r="A265"/>
      <c r="B265"/>
      <c r="C265"/>
      <c r="D265"/>
      <c r="E265"/>
      <c r="F265"/>
      <c r="G265"/>
      <c r="H265"/>
      <c r="I265" s="1"/>
      <c r="J265" s="1"/>
    </row>
    <row r="266" spans="1:10" s="5" customFormat="1" x14ac:dyDescent="0.25">
      <c r="A266"/>
      <c r="B266"/>
      <c r="C266"/>
      <c r="D266"/>
      <c r="E266"/>
      <c r="F266"/>
      <c r="G266"/>
      <c r="H266"/>
      <c r="I266" s="1"/>
      <c r="J266" s="1"/>
    </row>
    <row r="267" spans="1:10" s="5" customFormat="1" x14ac:dyDescent="0.25">
      <c r="A267"/>
      <c r="B267"/>
      <c r="C267"/>
      <c r="D267"/>
      <c r="E267"/>
      <c r="F267"/>
      <c r="G267"/>
      <c r="H267"/>
      <c r="I267" s="1"/>
      <c r="J267" s="1"/>
    </row>
    <row r="268" spans="1:10" s="5" customFormat="1" x14ac:dyDescent="0.25">
      <c r="A268"/>
      <c r="B268"/>
      <c r="C268"/>
      <c r="D268"/>
      <c r="E268"/>
      <c r="F268"/>
      <c r="G268"/>
      <c r="H268"/>
      <c r="I268" s="1"/>
      <c r="J268" s="1"/>
    </row>
    <row r="269" spans="1:10" s="5" customFormat="1" x14ac:dyDescent="0.25">
      <c r="A269"/>
      <c r="B269"/>
      <c r="C269"/>
      <c r="D269"/>
      <c r="E269"/>
      <c r="F269"/>
      <c r="G269"/>
      <c r="H269"/>
      <c r="I269" s="1"/>
      <c r="J269" s="1"/>
    </row>
    <row r="270" spans="1:10" s="5" customFormat="1" x14ac:dyDescent="0.25">
      <c r="A270"/>
      <c r="B270"/>
      <c r="C270"/>
      <c r="D270"/>
      <c r="E270"/>
      <c r="F270"/>
      <c r="G270"/>
      <c r="H270"/>
      <c r="I270" s="1"/>
      <c r="J270" s="1"/>
    </row>
    <row r="271" spans="1:10" s="5" customFormat="1" x14ac:dyDescent="0.25">
      <c r="A271"/>
      <c r="B271"/>
      <c r="C271"/>
      <c r="D271"/>
      <c r="E271"/>
      <c r="F271"/>
      <c r="G271"/>
      <c r="H271"/>
      <c r="I271" s="1"/>
      <c r="J271" s="1"/>
    </row>
    <row r="272" spans="1:10" s="5" customFormat="1" x14ac:dyDescent="0.25">
      <c r="A272"/>
      <c r="B272"/>
      <c r="C272"/>
      <c r="D272"/>
      <c r="E272"/>
      <c r="F272"/>
      <c r="G272"/>
      <c r="H272"/>
      <c r="I272" s="1"/>
      <c r="J272" s="1"/>
    </row>
    <row r="273" spans="1:10" s="5" customFormat="1" x14ac:dyDescent="0.25">
      <c r="A273"/>
      <c r="B273"/>
      <c r="C273"/>
      <c r="D273"/>
      <c r="E273"/>
      <c r="F273"/>
      <c r="G273"/>
      <c r="H273"/>
      <c r="I273" s="1"/>
      <c r="J273" s="1"/>
    </row>
    <row r="274" spans="1:10" s="5" customFormat="1" x14ac:dyDescent="0.25">
      <c r="A274"/>
      <c r="B274"/>
      <c r="C274"/>
      <c r="D274"/>
      <c r="E274"/>
      <c r="F274"/>
      <c r="G274"/>
      <c r="H274"/>
      <c r="I274" s="1"/>
      <c r="J274" s="1"/>
    </row>
    <row r="275" spans="1:10" s="5" customFormat="1" x14ac:dyDescent="0.25">
      <c r="A275"/>
      <c r="B275"/>
      <c r="C275"/>
      <c r="D275"/>
      <c r="E275"/>
      <c r="F275"/>
      <c r="G275"/>
      <c r="H275"/>
      <c r="I275" s="1"/>
      <c r="J275" s="1"/>
    </row>
    <row r="276" spans="1:10" s="5" customFormat="1" x14ac:dyDescent="0.25">
      <c r="A276"/>
      <c r="B276"/>
      <c r="C276"/>
      <c r="D276"/>
      <c r="E276"/>
      <c r="F276"/>
      <c r="G276"/>
      <c r="H276"/>
      <c r="I276" s="1"/>
      <c r="J276" s="1"/>
    </row>
    <row r="277" spans="1:10" s="5" customFormat="1" x14ac:dyDescent="0.25">
      <c r="A277"/>
      <c r="B277"/>
      <c r="C277"/>
      <c r="D277"/>
      <c r="E277"/>
      <c r="F277"/>
      <c r="G277"/>
      <c r="H277"/>
      <c r="I277" s="1"/>
      <c r="J277" s="1"/>
    </row>
    <row r="278" spans="1:10" s="5" customFormat="1" x14ac:dyDescent="0.25">
      <c r="A278"/>
      <c r="B278"/>
      <c r="C278"/>
      <c r="D278"/>
      <c r="E278"/>
      <c r="F278"/>
      <c r="G278"/>
      <c r="H278"/>
      <c r="I278" s="1"/>
      <c r="J278" s="1"/>
    </row>
    <row r="279" spans="1:10" s="5" customFormat="1" x14ac:dyDescent="0.25">
      <c r="A279"/>
      <c r="B279"/>
      <c r="C279"/>
      <c r="D279"/>
      <c r="E279"/>
      <c r="F279"/>
      <c r="G279"/>
      <c r="H279"/>
      <c r="I279" s="1"/>
      <c r="J279" s="1"/>
    </row>
    <row r="280" spans="1:10" s="5" customFormat="1" x14ac:dyDescent="0.25">
      <c r="A280"/>
      <c r="B280"/>
      <c r="C280"/>
      <c r="D280"/>
      <c r="E280"/>
      <c r="F280"/>
      <c r="G280"/>
      <c r="H280"/>
      <c r="I280" s="1"/>
      <c r="J280" s="1"/>
    </row>
    <row r="281" spans="1:10" s="5" customFormat="1" x14ac:dyDescent="0.25">
      <c r="A281"/>
      <c r="B281"/>
      <c r="C281"/>
      <c r="D281"/>
      <c r="E281"/>
      <c r="F281"/>
      <c r="G281"/>
      <c r="H281"/>
      <c r="I281" s="1"/>
      <c r="J281" s="1"/>
    </row>
    <row r="282" spans="1:10" s="5" customFormat="1" x14ac:dyDescent="0.25">
      <c r="A282"/>
      <c r="B282"/>
      <c r="C282"/>
      <c r="D282"/>
      <c r="E282"/>
      <c r="F282"/>
      <c r="G282"/>
      <c r="H282"/>
      <c r="I282" s="1"/>
      <c r="J282" s="1"/>
    </row>
    <row r="283" spans="1:10" s="5" customFormat="1" x14ac:dyDescent="0.25">
      <c r="A283"/>
      <c r="B283"/>
      <c r="C283"/>
      <c r="D283"/>
      <c r="E283"/>
      <c r="F283"/>
      <c r="G283"/>
      <c r="H283"/>
      <c r="I283" s="1"/>
      <c r="J283" s="1"/>
    </row>
    <row r="284" spans="1:10" s="5" customFormat="1" x14ac:dyDescent="0.25">
      <c r="A284"/>
      <c r="B284"/>
      <c r="C284"/>
      <c r="D284"/>
      <c r="E284"/>
      <c r="F284"/>
      <c r="G284"/>
      <c r="H284"/>
      <c r="I284" s="1"/>
      <c r="J284" s="1"/>
    </row>
    <row r="285" spans="1:10" s="5" customFormat="1" x14ac:dyDescent="0.25">
      <c r="A285"/>
      <c r="B285"/>
      <c r="C285"/>
      <c r="D285"/>
      <c r="E285"/>
      <c r="F285"/>
      <c r="G285"/>
      <c r="H285"/>
      <c r="I285" s="1"/>
      <c r="J285" s="1"/>
    </row>
    <row r="286" spans="1:10" s="5" customFormat="1" x14ac:dyDescent="0.25">
      <c r="A286"/>
      <c r="B286"/>
      <c r="C286"/>
      <c r="D286"/>
      <c r="E286"/>
      <c r="F286"/>
      <c r="G286"/>
      <c r="H286"/>
      <c r="I286" s="1"/>
      <c r="J286" s="1"/>
    </row>
    <row r="287" spans="1:10" s="5" customFormat="1" x14ac:dyDescent="0.25">
      <c r="A287"/>
      <c r="B287"/>
      <c r="C287"/>
      <c r="D287"/>
      <c r="E287"/>
      <c r="F287"/>
      <c r="G287"/>
      <c r="H287"/>
      <c r="I287" s="1"/>
      <c r="J287" s="1"/>
    </row>
    <row r="288" spans="1:10" s="5" customFormat="1" x14ac:dyDescent="0.25">
      <c r="A288"/>
      <c r="B288"/>
      <c r="C288"/>
      <c r="D288"/>
      <c r="E288"/>
      <c r="F288"/>
      <c r="G288"/>
      <c r="H288"/>
      <c r="I288" s="1"/>
      <c r="J288" s="1"/>
    </row>
    <row r="289" spans="1:10" s="5" customFormat="1" x14ac:dyDescent="0.25">
      <c r="A289"/>
      <c r="B289"/>
      <c r="C289"/>
      <c r="D289"/>
      <c r="E289"/>
      <c r="F289"/>
      <c r="G289"/>
      <c r="H289"/>
      <c r="I289" s="1"/>
      <c r="J289" s="1"/>
    </row>
    <row r="290" spans="1:10" s="5" customFormat="1" x14ac:dyDescent="0.25">
      <c r="A290"/>
      <c r="B290"/>
      <c r="C290"/>
      <c r="D290"/>
      <c r="E290"/>
      <c r="F290"/>
      <c r="G290"/>
      <c r="H290"/>
      <c r="I290" s="1"/>
      <c r="J290" s="1"/>
    </row>
    <row r="291" spans="1:10" s="5" customFormat="1" x14ac:dyDescent="0.25">
      <c r="A291"/>
      <c r="B291"/>
      <c r="C291"/>
      <c r="D291"/>
      <c r="E291"/>
      <c r="F291"/>
      <c r="G291"/>
      <c r="H291"/>
      <c r="I291" s="1"/>
      <c r="J291" s="1"/>
    </row>
    <row r="292" spans="1:10" s="5" customFormat="1" x14ac:dyDescent="0.25">
      <c r="A292"/>
      <c r="B292"/>
      <c r="C292"/>
      <c r="D292"/>
      <c r="E292"/>
      <c r="F292"/>
      <c r="G292"/>
      <c r="H292"/>
      <c r="I292" s="1"/>
      <c r="J292" s="1"/>
    </row>
    <row r="293" spans="1:10" s="5" customFormat="1" x14ac:dyDescent="0.25">
      <c r="A293"/>
      <c r="B293"/>
      <c r="C293"/>
      <c r="D293"/>
      <c r="E293"/>
      <c r="F293"/>
      <c r="G293"/>
      <c r="H293"/>
      <c r="I293" s="1"/>
      <c r="J293" s="1"/>
    </row>
    <row r="294" spans="1:10" s="5" customFormat="1" x14ac:dyDescent="0.25">
      <c r="A294"/>
      <c r="B294"/>
      <c r="C294"/>
      <c r="D294"/>
      <c r="E294"/>
      <c r="F294"/>
      <c r="G294"/>
      <c r="H294"/>
      <c r="I294" s="1"/>
      <c r="J294" s="1"/>
    </row>
    <row r="295" spans="1:10" s="5" customFormat="1" x14ac:dyDescent="0.25">
      <c r="A295"/>
      <c r="B295"/>
      <c r="C295"/>
      <c r="D295"/>
      <c r="E295"/>
      <c r="F295"/>
      <c r="G295"/>
      <c r="H295"/>
      <c r="I295" s="1"/>
      <c r="J295" s="1"/>
    </row>
    <row r="296" spans="1:10" s="5" customFormat="1" x14ac:dyDescent="0.25">
      <c r="A296"/>
      <c r="B296"/>
      <c r="C296"/>
      <c r="D296"/>
      <c r="E296"/>
      <c r="F296"/>
      <c r="G296"/>
      <c r="H296"/>
      <c r="I296" s="1"/>
      <c r="J296" s="1"/>
    </row>
    <row r="297" spans="1:10" s="5" customFormat="1" x14ac:dyDescent="0.25">
      <c r="A297"/>
      <c r="B297"/>
      <c r="C297"/>
      <c r="D297"/>
      <c r="E297"/>
      <c r="F297"/>
      <c r="G297"/>
      <c r="H297"/>
      <c r="I297" s="1"/>
      <c r="J297" s="1"/>
    </row>
    <row r="298" spans="1:10" s="5" customFormat="1" x14ac:dyDescent="0.25">
      <c r="A298"/>
      <c r="B298"/>
      <c r="C298"/>
      <c r="D298"/>
      <c r="E298"/>
      <c r="F298"/>
      <c r="G298"/>
      <c r="H298"/>
      <c r="I298" s="1"/>
      <c r="J298" s="1"/>
    </row>
    <row r="299" spans="1:10" s="5" customFormat="1" x14ac:dyDescent="0.25">
      <c r="A299"/>
      <c r="B299"/>
      <c r="C299"/>
      <c r="D299"/>
      <c r="E299"/>
      <c r="F299"/>
      <c r="G299"/>
      <c r="H299"/>
      <c r="I299" s="1"/>
      <c r="J299" s="1"/>
    </row>
    <row r="300" spans="1:10" s="5" customFormat="1" x14ac:dyDescent="0.25">
      <c r="A300"/>
      <c r="B300"/>
      <c r="C300"/>
      <c r="D300"/>
      <c r="E300"/>
      <c r="F300"/>
      <c r="G300"/>
      <c r="H300"/>
      <c r="I300" s="1"/>
      <c r="J300" s="1"/>
    </row>
    <row r="301" spans="1:10" s="5" customFormat="1" x14ac:dyDescent="0.25">
      <c r="A301"/>
      <c r="B301"/>
      <c r="C301"/>
      <c r="D301"/>
      <c r="E301"/>
      <c r="F301"/>
      <c r="G301"/>
      <c r="H301"/>
      <c r="I301" s="1"/>
      <c r="J301" s="1"/>
    </row>
    <row r="302" spans="1:10" s="5" customFormat="1" x14ac:dyDescent="0.25">
      <c r="A302"/>
      <c r="B302"/>
      <c r="C302"/>
      <c r="D302"/>
      <c r="E302"/>
      <c r="F302"/>
      <c r="G302"/>
      <c r="H302"/>
      <c r="I302" s="1"/>
      <c r="J302" s="1"/>
    </row>
    <row r="303" spans="1:10" s="5" customFormat="1" x14ac:dyDescent="0.25">
      <c r="A303"/>
      <c r="B303"/>
      <c r="C303"/>
      <c r="D303"/>
      <c r="E303"/>
      <c r="F303"/>
      <c r="G303"/>
      <c r="H303"/>
      <c r="I303" s="1"/>
      <c r="J303" s="1"/>
    </row>
    <row r="304" spans="1:10" s="5" customFormat="1" x14ac:dyDescent="0.25">
      <c r="A304"/>
      <c r="B304"/>
      <c r="C304"/>
      <c r="D304"/>
      <c r="E304"/>
      <c r="F304"/>
      <c r="G304"/>
      <c r="H304"/>
      <c r="I304" s="1"/>
      <c r="J304" s="1"/>
    </row>
    <row r="305" spans="1:10" s="5" customFormat="1" x14ac:dyDescent="0.25">
      <c r="A305"/>
      <c r="B305"/>
      <c r="C305"/>
      <c r="D305"/>
      <c r="E305"/>
      <c r="F305"/>
      <c r="G305"/>
      <c r="H305"/>
      <c r="I305" s="1"/>
      <c r="J305" s="1"/>
    </row>
    <row r="306" spans="1:10" s="5" customFormat="1" x14ac:dyDescent="0.25">
      <c r="A306"/>
      <c r="B306"/>
      <c r="C306"/>
      <c r="D306"/>
      <c r="E306"/>
      <c r="F306"/>
      <c r="G306"/>
      <c r="H306"/>
      <c r="I306" s="1"/>
      <c r="J306" s="1"/>
    </row>
    <row r="307" spans="1:10" s="5" customFormat="1" x14ac:dyDescent="0.25">
      <c r="A307"/>
      <c r="B307"/>
      <c r="C307"/>
      <c r="D307"/>
      <c r="E307"/>
      <c r="F307"/>
      <c r="G307"/>
      <c r="H307"/>
      <c r="I307" s="1"/>
      <c r="J307" s="1"/>
    </row>
    <row r="308" spans="1:10" x14ac:dyDescent="0.25">
      <c r="A308"/>
      <c r="B308"/>
      <c r="C308"/>
      <c r="D308"/>
      <c r="E308"/>
      <c r="F308"/>
      <c r="G308"/>
      <c r="H308"/>
    </row>
    <row r="309" spans="1:10" s="5" customFormat="1" x14ac:dyDescent="0.25">
      <c r="A309"/>
      <c r="B309"/>
      <c r="C309"/>
      <c r="D309"/>
      <c r="E309"/>
      <c r="F309"/>
      <c r="G309"/>
      <c r="H309"/>
      <c r="I309" s="1"/>
      <c r="J309" s="1"/>
    </row>
    <row r="310" spans="1:10" s="5" customFormat="1" x14ac:dyDescent="0.25">
      <c r="A310"/>
      <c r="B310"/>
      <c r="C310"/>
      <c r="D310"/>
      <c r="E310"/>
      <c r="F310"/>
      <c r="G310"/>
      <c r="H310"/>
      <c r="I310" s="1"/>
      <c r="J310" s="1"/>
    </row>
    <row r="311" spans="1:10" s="5" customFormat="1" x14ac:dyDescent="0.25">
      <c r="A311"/>
      <c r="B311"/>
      <c r="C311"/>
      <c r="D311"/>
      <c r="E311"/>
      <c r="F311"/>
      <c r="G311"/>
      <c r="H311"/>
      <c r="I311" s="1"/>
      <c r="J311" s="1"/>
    </row>
    <row r="312" spans="1:10" s="5" customFormat="1" x14ac:dyDescent="0.25">
      <c r="A312"/>
      <c r="B312"/>
      <c r="C312"/>
      <c r="D312"/>
      <c r="E312"/>
      <c r="F312"/>
      <c r="G312"/>
      <c r="H312"/>
      <c r="I312" s="1"/>
      <c r="J312" s="1"/>
    </row>
    <row r="313" spans="1:10" s="5" customFormat="1" x14ac:dyDescent="0.25">
      <c r="A313"/>
      <c r="B313"/>
      <c r="C313"/>
      <c r="D313"/>
      <c r="E313"/>
      <c r="F313"/>
      <c r="G313"/>
      <c r="H313"/>
      <c r="I313" s="1"/>
      <c r="J313" s="1"/>
    </row>
    <row r="314" spans="1:10" s="5" customFormat="1" x14ac:dyDescent="0.25">
      <c r="A314"/>
      <c r="B314"/>
      <c r="C314"/>
      <c r="D314"/>
      <c r="E314"/>
      <c r="F314"/>
      <c r="G314"/>
      <c r="H314"/>
      <c r="I314" s="1"/>
      <c r="J314" s="1"/>
    </row>
    <row r="315" spans="1:10" s="5" customFormat="1" x14ac:dyDescent="0.25">
      <c r="A315"/>
      <c r="B315"/>
      <c r="C315"/>
      <c r="D315"/>
      <c r="E315"/>
      <c r="F315"/>
      <c r="G315"/>
      <c r="H315"/>
      <c r="I315" s="1"/>
      <c r="J315" s="1"/>
    </row>
    <row r="316" spans="1:10" s="5" customFormat="1" x14ac:dyDescent="0.25">
      <c r="A316"/>
      <c r="B316"/>
      <c r="C316"/>
      <c r="D316"/>
      <c r="E316"/>
      <c r="F316"/>
      <c r="G316"/>
      <c r="H316"/>
      <c r="I316" s="1"/>
      <c r="J316" s="1"/>
    </row>
    <row r="317" spans="1:10" s="5" customFormat="1" x14ac:dyDescent="0.25">
      <c r="A317"/>
      <c r="B317"/>
      <c r="C317"/>
      <c r="D317"/>
      <c r="E317"/>
      <c r="F317"/>
      <c r="G317"/>
      <c r="H317"/>
      <c r="I317" s="1"/>
      <c r="J317" s="1"/>
    </row>
    <row r="318" spans="1:10" x14ac:dyDescent="0.25">
      <c r="A318"/>
      <c r="B318"/>
      <c r="C318"/>
      <c r="D318"/>
      <c r="E318"/>
      <c r="F318"/>
      <c r="G318"/>
      <c r="H318"/>
    </row>
    <row r="319" spans="1:10" s="5" customFormat="1" x14ac:dyDescent="0.25">
      <c r="A319"/>
      <c r="B319"/>
      <c r="C319"/>
      <c r="D319"/>
      <c r="E319"/>
      <c r="F319"/>
      <c r="G319"/>
      <c r="H319"/>
      <c r="I319" s="1"/>
      <c r="J319" s="1"/>
    </row>
    <row r="320" spans="1:10" s="5" customFormat="1" x14ac:dyDescent="0.25">
      <c r="A320"/>
      <c r="B320"/>
      <c r="C320"/>
      <c r="D320"/>
      <c r="E320"/>
      <c r="F320"/>
      <c r="G320"/>
      <c r="H320"/>
      <c r="I320" s="1"/>
      <c r="J320" s="1"/>
    </row>
    <row r="321" spans="1:10" x14ac:dyDescent="0.25">
      <c r="A321"/>
      <c r="B321"/>
      <c r="C321"/>
      <c r="D321"/>
      <c r="E321"/>
      <c r="F321"/>
      <c r="G321"/>
      <c r="H321"/>
    </row>
    <row r="322" spans="1:10" s="5" customFormat="1" x14ac:dyDescent="0.25">
      <c r="A322"/>
      <c r="B322"/>
      <c r="C322"/>
      <c r="D322"/>
      <c r="E322"/>
      <c r="F322"/>
      <c r="G322"/>
      <c r="H322"/>
      <c r="I322" s="1"/>
      <c r="J322" s="1"/>
    </row>
    <row r="323" spans="1:10" s="5" customFormat="1" x14ac:dyDescent="0.25">
      <c r="A323"/>
      <c r="B323"/>
      <c r="C323"/>
      <c r="D323"/>
      <c r="E323"/>
      <c r="F323"/>
      <c r="G323"/>
      <c r="H323"/>
      <c r="I323" s="1"/>
      <c r="J323" s="1"/>
    </row>
    <row r="324" spans="1:10" s="5" customFormat="1" x14ac:dyDescent="0.25">
      <c r="A324"/>
      <c r="B324"/>
      <c r="C324"/>
      <c r="D324"/>
      <c r="E324"/>
      <c r="F324"/>
      <c r="G324"/>
      <c r="H324"/>
      <c r="I324" s="1"/>
      <c r="J324" s="1"/>
    </row>
    <row r="325" spans="1:10" s="5" customFormat="1" x14ac:dyDescent="0.25">
      <c r="A325"/>
      <c r="B325"/>
      <c r="C325"/>
      <c r="D325"/>
      <c r="E325"/>
      <c r="F325"/>
      <c r="G325"/>
      <c r="H325"/>
      <c r="I325" s="1"/>
      <c r="J325" s="1"/>
    </row>
    <row r="326" spans="1:10" s="5" customFormat="1" x14ac:dyDescent="0.25">
      <c r="A326"/>
      <c r="B326"/>
      <c r="C326"/>
      <c r="D326"/>
      <c r="E326"/>
      <c r="F326"/>
      <c r="G326"/>
      <c r="H326"/>
      <c r="I326" s="1"/>
      <c r="J326" s="1"/>
    </row>
    <row r="327" spans="1:10" s="5" customFormat="1" x14ac:dyDescent="0.25">
      <c r="A327"/>
      <c r="B327"/>
      <c r="C327"/>
      <c r="D327"/>
      <c r="E327"/>
      <c r="F327"/>
      <c r="G327"/>
      <c r="H327"/>
      <c r="I327" s="1"/>
      <c r="J327" s="1"/>
    </row>
    <row r="328" spans="1:10" s="5" customFormat="1" x14ac:dyDescent="0.25">
      <c r="A328"/>
      <c r="B328"/>
      <c r="C328"/>
      <c r="D328"/>
      <c r="E328"/>
      <c r="F328"/>
      <c r="G328"/>
      <c r="H328"/>
      <c r="I328" s="1"/>
      <c r="J328" s="1"/>
    </row>
    <row r="329" spans="1:10" s="5" customFormat="1" x14ac:dyDescent="0.25">
      <c r="A329"/>
      <c r="B329"/>
      <c r="C329"/>
      <c r="D329"/>
      <c r="E329"/>
      <c r="F329"/>
      <c r="G329"/>
      <c r="H329"/>
      <c r="I329" s="1"/>
      <c r="J329" s="1"/>
    </row>
    <row r="330" spans="1:10" s="5" customFormat="1" x14ac:dyDescent="0.25">
      <c r="A330"/>
      <c r="B330"/>
      <c r="C330"/>
      <c r="D330"/>
      <c r="E330"/>
      <c r="F330"/>
      <c r="G330"/>
      <c r="H330"/>
      <c r="I330" s="1"/>
      <c r="J330" s="1"/>
    </row>
    <row r="331" spans="1:10" s="5" customFormat="1" x14ac:dyDescent="0.25">
      <c r="A331"/>
      <c r="B331"/>
      <c r="C331"/>
      <c r="D331"/>
      <c r="E331"/>
      <c r="F331"/>
      <c r="G331"/>
      <c r="H331"/>
      <c r="I331" s="1"/>
      <c r="J331" s="1"/>
    </row>
    <row r="332" spans="1:10" s="5" customFormat="1" x14ac:dyDescent="0.25">
      <c r="A332"/>
      <c r="B332"/>
      <c r="C332"/>
      <c r="D332"/>
      <c r="E332"/>
      <c r="F332"/>
      <c r="G332"/>
      <c r="H332"/>
      <c r="I332" s="1"/>
      <c r="J332" s="1"/>
    </row>
    <row r="333" spans="1:10" s="5" customFormat="1" x14ac:dyDescent="0.25">
      <c r="A333"/>
      <c r="B333"/>
      <c r="C333"/>
      <c r="D333"/>
      <c r="E333"/>
      <c r="F333"/>
      <c r="G333"/>
      <c r="H333"/>
      <c r="I333" s="1"/>
      <c r="J333" s="1"/>
    </row>
    <row r="334" spans="1:10" s="5" customFormat="1" x14ac:dyDescent="0.25">
      <c r="A334"/>
      <c r="B334"/>
      <c r="C334"/>
      <c r="D334"/>
      <c r="E334"/>
      <c r="F334"/>
      <c r="G334"/>
      <c r="H334"/>
      <c r="I334" s="1"/>
      <c r="J334" s="1"/>
    </row>
    <row r="335" spans="1:10" x14ac:dyDescent="0.25">
      <c r="A335"/>
      <c r="B335"/>
      <c r="C335"/>
      <c r="D335"/>
      <c r="E335"/>
      <c r="F335"/>
      <c r="G335"/>
      <c r="H335"/>
    </row>
    <row r="336" spans="1:10" x14ac:dyDescent="0.25">
      <c r="A336"/>
      <c r="B336"/>
      <c r="C336"/>
      <c r="D336"/>
      <c r="E336"/>
      <c r="F336"/>
      <c r="G336"/>
      <c r="H336"/>
    </row>
    <row r="337" spans="1:10" s="5" customFormat="1" x14ac:dyDescent="0.25">
      <c r="A337"/>
      <c r="B337"/>
      <c r="C337"/>
      <c r="D337"/>
      <c r="E337"/>
      <c r="F337"/>
      <c r="G337"/>
      <c r="H337"/>
      <c r="I337" s="1"/>
      <c r="J337" s="1"/>
    </row>
    <row r="338" spans="1:10" s="5" customFormat="1" x14ac:dyDescent="0.25">
      <c r="A338"/>
      <c r="B338"/>
      <c r="C338"/>
      <c r="D338"/>
      <c r="E338"/>
      <c r="F338"/>
      <c r="G338"/>
      <c r="H338"/>
      <c r="I338" s="1"/>
      <c r="J338" s="1"/>
    </row>
    <row r="339" spans="1:10" s="5" customFormat="1" x14ac:dyDescent="0.25">
      <c r="A339"/>
      <c r="B339"/>
      <c r="C339"/>
      <c r="D339"/>
      <c r="E339"/>
      <c r="F339"/>
      <c r="G339"/>
      <c r="H339"/>
      <c r="I339" s="1"/>
      <c r="J339" s="1"/>
    </row>
    <row r="340" spans="1:10" s="5" customFormat="1" x14ac:dyDescent="0.25">
      <c r="A340"/>
      <c r="B340"/>
      <c r="C340"/>
      <c r="D340"/>
      <c r="E340"/>
      <c r="F340"/>
      <c r="G340"/>
      <c r="H340"/>
      <c r="I340" s="1"/>
      <c r="J340" s="1"/>
    </row>
    <row r="341" spans="1:10" s="5" customFormat="1" x14ac:dyDescent="0.25">
      <c r="A341"/>
      <c r="B341"/>
      <c r="C341"/>
      <c r="D341"/>
      <c r="E341"/>
      <c r="F341"/>
      <c r="G341"/>
      <c r="H341"/>
      <c r="I341" s="1"/>
      <c r="J341" s="1"/>
    </row>
    <row r="342" spans="1:10" s="5" customFormat="1" x14ac:dyDescent="0.25">
      <c r="A342"/>
      <c r="B342"/>
      <c r="C342"/>
      <c r="D342"/>
      <c r="E342"/>
      <c r="F342"/>
      <c r="G342"/>
      <c r="H342"/>
      <c r="I342" s="1"/>
      <c r="J342" s="1"/>
    </row>
    <row r="343" spans="1:10" s="5" customFormat="1" x14ac:dyDescent="0.25">
      <c r="A343"/>
      <c r="B343"/>
      <c r="C343"/>
      <c r="D343"/>
      <c r="E343"/>
      <c r="F343"/>
      <c r="G343"/>
      <c r="H343"/>
      <c r="I343" s="1"/>
      <c r="J343" s="1"/>
    </row>
    <row r="344" spans="1:10" s="5" customFormat="1" x14ac:dyDescent="0.25">
      <c r="A344"/>
      <c r="B344"/>
      <c r="C344"/>
      <c r="D344"/>
      <c r="E344"/>
      <c r="F344"/>
      <c r="G344"/>
      <c r="H344"/>
      <c r="I344" s="1"/>
      <c r="J344" s="1"/>
    </row>
    <row r="345" spans="1:10" s="5" customFormat="1" x14ac:dyDescent="0.25">
      <c r="A345"/>
      <c r="B345"/>
      <c r="C345"/>
      <c r="D345"/>
      <c r="E345"/>
      <c r="F345"/>
      <c r="G345"/>
      <c r="H345"/>
      <c r="I345" s="1"/>
      <c r="J345" s="1"/>
    </row>
    <row r="346" spans="1:10" s="5" customFormat="1" x14ac:dyDescent="0.25">
      <c r="A346"/>
      <c r="B346"/>
      <c r="C346"/>
      <c r="D346"/>
      <c r="E346"/>
      <c r="F346"/>
      <c r="G346"/>
      <c r="H346"/>
      <c r="I346" s="1"/>
      <c r="J346" s="1"/>
    </row>
    <row r="347" spans="1:10" s="5" customFormat="1" x14ac:dyDescent="0.25">
      <c r="A347"/>
      <c r="B347"/>
      <c r="C347"/>
      <c r="D347"/>
      <c r="E347"/>
      <c r="F347"/>
      <c r="G347"/>
      <c r="H347"/>
      <c r="I347" s="1"/>
      <c r="J347" s="1"/>
    </row>
    <row r="348" spans="1:10" s="5" customFormat="1" x14ac:dyDescent="0.25">
      <c r="A348"/>
      <c r="B348"/>
      <c r="C348"/>
      <c r="D348"/>
      <c r="E348"/>
      <c r="F348"/>
      <c r="G348"/>
      <c r="H348"/>
      <c r="I348" s="1"/>
      <c r="J348" s="1"/>
    </row>
    <row r="349" spans="1:10" s="5" customFormat="1" x14ac:dyDescent="0.25">
      <c r="A349"/>
      <c r="B349"/>
      <c r="C349"/>
      <c r="D349"/>
      <c r="E349"/>
      <c r="F349"/>
      <c r="G349"/>
      <c r="H349"/>
      <c r="I349" s="1"/>
      <c r="J349" s="1"/>
    </row>
    <row r="350" spans="1:10" s="5" customFormat="1" x14ac:dyDescent="0.25">
      <c r="A350"/>
      <c r="B350"/>
      <c r="C350"/>
      <c r="D350"/>
      <c r="E350"/>
      <c r="F350"/>
      <c r="G350"/>
      <c r="H350"/>
      <c r="I350" s="1"/>
      <c r="J350" s="1"/>
    </row>
    <row r="351" spans="1:10" s="5" customFormat="1" x14ac:dyDescent="0.25">
      <c r="A351"/>
      <c r="B351"/>
      <c r="C351"/>
      <c r="D351"/>
      <c r="E351"/>
      <c r="F351"/>
      <c r="G351"/>
      <c r="H351"/>
      <c r="I351" s="1"/>
      <c r="J351" s="1"/>
    </row>
    <row r="352" spans="1:10" s="5" customFormat="1" x14ac:dyDescent="0.25">
      <c r="A352"/>
      <c r="B352"/>
      <c r="C352"/>
      <c r="D352"/>
      <c r="E352"/>
      <c r="F352"/>
      <c r="G352"/>
      <c r="H352"/>
      <c r="I352" s="1"/>
      <c r="J352" s="1"/>
    </row>
    <row r="353" spans="1:10" s="5" customFormat="1" x14ac:dyDescent="0.25">
      <c r="A353"/>
      <c r="B353"/>
      <c r="C353"/>
      <c r="D353"/>
      <c r="E353"/>
      <c r="F353"/>
      <c r="G353"/>
      <c r="H353"/>
      <c r="I353" s="1"/>
      <c r="J353" s="1"/>
    </row>
    <row r="354" spans="1:10" s="5" customFormat="1" x14ac:dyDescent="0.25">
      <c r="A354"/>
      <c r="B354"/>
      <c r="C354"/>
      <c r="D354"/>
      <c r="E354"/>
      <c r="F354"/>
      <c r="G354"/>
      <c r="H354"/>
      <c r="I354" s="1"/>
      <c r="J354" s="1"/>
    </row>
    <row r="355" spans="1:10" s="5" customFormat="1" x14ac:dyDescent="0.25">
      <c r="A355"/>
      <c r="B355"/>
      <c r="C355"/>
      <c r="D355"/>
      <c r="E355"/>
      <c r="F355"/>
      <c r="G355"/>
      <c r="H355"/>
      <c r="I355" s="1"/>
      <c r="J355" s="1"/>
    </row>
    <row r="356" spans="1:10" s="5" customFormat="1" x14ac:dyDescent="0.25">
      <c r="A356"/>
      <c r="B356"/>
      <c r="C356"/>
      <c r="D356"/>
      <c r="E356"/>
      <c r="F356"/>
      <c r="G356"/>
      <c r="H356"/>
      <c r="I356" s="1"/>
      <c r="J356" s="1"/>
    </row>
    <row r="357" spans="1:10" s="5" customFormat="1" x14ac:dyDescent="0.25">
      <c r="A357"/>
      <c r="B357"/>
      <c r="C357"/>
      <c r="D357"/>
      <c r="E357"/>
      <c r="F357"/>
      <c r="G357"/>
      <c r="H357"/>
      <c r="I357" s="1"/>
      <c r="J357" s="1"/>
    </row>
    <row r="358" spans="1:10" s="5" customFormat="1" x14ac:dyDescent="0.25">
      <c r="A358"/>
      <c r="B358"/>
      <c r="C358"/>
      <c r="D358"/>
      <c r="E358"/>
      <c r="F358"/>
      <c r="G358"/>
      <c r="H358"/>
      <c r="I358" s="1"/>
      <c r="J358" s="1"/>
    </row>
    <row r="359" spans="1:10" s="5" customFormat="1" x14ac:dyDescent="0.25">
      <c r="A359"/>
      <c r="B359"/>
      <c r="C359"/>
      <c r="D359"/>
      <c r="E359"/>
      <c r="F359"/>
      <c r="G359"/>
      <c r="H359"/>
      <c r="I359" s="1"/>
      <c r="J359" s="1"/>
    </row>
    <row r="360" spans="1:10" s="5" customFormat="1" x14ac:dyDescent="0.25">
      <c r="A360"/>
      <c r="B360"/>
      <c r="C360"/>
      <c r="D360"/>
      <c r="E360"/>
      <c r="F360"/>
      <c r="G360"/>
      <c r="H360"/>
      <c r="I360" s="1"/>
      <c r="J360" s="1"/>
    </row>
    <row r="361" spans="1:10" s="5" customFormat="1" x14ac:dyDescent="0.25">
      <c r="A361"/>
      <c r="B361"/>
      <c r="C361"/>
      <c r="D361"/>
      <c r="E361"/>
      <c r="F361"/>
      <c r="G361"/>
      <c r="H361"/>
      <c r="I361" s="1"/>
      <c r="J361" s="1"/>
    </row>
    <row r="362" spans="1:10" s="5" customFormat="1" x14ac:dyDescent="0.25">
      <c r="A362"/>
      <c r="B362"/>
      <c r="C362"/>
      <c r="D362"/>
      <c r="E362"/>
      <c r="F362"/>
      <c r="G362"/>
      <c r="H362"/>
      <c r="I362" s="1"/>
      <c r="J362" s="1"/>
    </row>
    <row r="363" spans="1:10" s="5" customFormat="1" x14ac:dyDescent="0.25">
      <c r="A363"/>
      <c r="B363"/>
      <c r="C363"/>
      <c r="D363"/>
      <c r="E363"/>
      <c r="F363"/>
      <c r="G363"/>
      <c r="H363"/>
      <c r="I363" s="1"/>
      <c r="J363" s="1"/>
    </row>
    <row r="364" spans="1:10" s="5" customFormat="1" x14ac:dyDescent="0.25">
      <c r="A364"/>
      <c r="B364"/>
      <c r="C364"/>
      <c r="D364"/>
      <c r="E364"/>
      <c r="F364"/>
      <c r="G364"/>
      <c r="H364"/>
      <c r="I364" s="1"/>
      <c r="J364" s="1"/>
    </row>
    <row r="365" spans="1:10" s="5" customFormat="1" x14ac:dyDescent="0.25">
      <c r="A365"/>
      <c r="B365"/>
      <c r="C365"/>
      <c r="D365"/>
      <c r="E365"/>
      <c r="F365"/>
      <c r="G365"/>
      <c r="H365"/>
      <c r="I365" s="1"/>
      <c r="J365" s="1"/>
    </row>
    <row r="366" spans="1:10" s="5" customFormat="1" x14ac:dyDescent="0.25">
      <c r="A366"/>
      <c r="B366"/>
      <c r="C366"/>
      <c r="D366"/>
      <c r="E366"/>
      <c r="F366"/>
      <c r="G366"/>
      <c r="H366"/>
      <c r="I366" s="1"/>
      <c r="J366" s="1"/>
    </row>
    <row r="367" spans="1:10" s="5" customFormat="1" x14ac:dyDescent="0.25">
      <c r="A367"/>
      <c r="B367"/>
      <c r="C367"/>
      <c r="D367"/>
      <c r="E367"/>
      <c r="F367"/>
      <c r="G367"/>
      <c r="H367"/>
      <c r="I367" s="1"/>
      <c r="J367" s="1"/>
    </row>
    <row r="368" spans="1:10" s="5" customFormat="1" x14ac:dyDescent="0.25">
      <c r="A368"/>
      <c r="B368"/>
      <c r="C368"/>
      <c r="D368"/>
      <c r="E368"/>
      <c r="F368"/>
      <c r="G368"/>
      <c r="H368"/>
      <c r="I368" s="1"/>
      <c r="J368" s="1"/>
    </row>
    <row r="369" spans="1:10" s="5" customFormat="1" x14ac:dyDescent="0.25">
      <c r="A369"/>
      <c r="B369"/>
      <c r="C369"/>
      <c r="D369"/>
      <c r="E369"/>
      <c r="F369"/>
      <c r="G369"/>
      <c r="H369"/>
      <c r="I369" s="1"/>
      <c r="J369" s="1"/>
    </row>
    <row r="370" spans="1:10" s="5" customFormat="1" x14ac:dyDescent="0.25">
      <c r="A370"/>
      <c r="B370"/>
      <c r="C370"/>
      <c r="D370"/>
      <c r="E370"/>
      <c r="F370"/>
      <c r="G370"/>
      <c r="H370"/>
      <c r="I370" s="1"/>
      <c r="J370" s="1"/>
    </row>
    <row r="371" spans="1:10" s="5" customFormat="1" x14ac:dyDescent="0.25">
      <c r="A371"/>
      <c r="B371"/>
      <c r="C371"/>
      <c r="D371"/>
      <c r="E371"/>
      <c r="F371"/>
      <c r="G371"/>
      <c r="H371"/>
      <c r="I371" s="1"/>
      <c r="J371" s="1"/>
    </row>
    <row r="372" spans="1:10" s="5" customFormat="1" x14ac:dyDescent="0.25">
      <c r="A372"/>
      <c r="B372"/>
      <c r="C372"/>
      <c r="D372"/>
      <c r="E372"/>
      <c r="F372"/>
      <c r="G372"/>
      <c r="H372"/>
      <c r="I372" s="1"/>
      <c r="J372" s="1"/>
    </row>
    <row r="373" spans="1:10" s="5" customFormat="1" x14ac:dyDescent="0.25">
      <c r="A373"/>
      <c r="B373"/>
      <c r="C373"/>
      <c r="D373"/>
      <c r="E373"/>
      <c r="F373"/>
      <c r="G373"/>
      <c r="H373"/>
      <c r="I373" s="1"/>
      <c r="J373" s="1"/>
    </row>
    <row r="374" spans="1:10" s="5" customFormat="1" x14ac:dyDescent="0.25">
      <c r="A374"/>
      <c r="B374"/>
      <c r="C374"/>
      <c r="D374"/>
      <c r="E374"/>
      <c r="F374"/>
      <c r="G374"/>
      <c r="H374"/>
      <c r="I374" s="1"/>
      <c r="J374" s="1"/>
    </row>
    <row r="375" spans="1:10" s="5" customFormat="1" x14ac:dyDescent="0.25">
      <c r="B375" s="1"/>
      <c r="C375" s="8"/>
      <c r="D375" s="7"/>
      <c r="E375" s="13"/>
      <c r="F375" s="13"/>
      <c r="G375" s="83"/>
      <c r="H375" s="1"/>
      <c r="I375" s="1"/>
      <c r="J375" s="1"/>
    </row>
    <row r="376" spans="1:10" s="5" customFormat="1" x14ac:dyDescent="0.25">
      <c r="B376" s="1"/>
      <c r="C376" s="8"/>
      <c r="D376" s="7"/>
      <c r="E376" s="13"/>
      <c r="F376" s="13"/>
      <c r="G376" s="83"/>
      <c r="H376" s="1"/>
      <c r="I376" s="1"/>
      <c r="J376" s="1"/>
    </row>
    <row r="377" spans="1:10" s="5" customFormat="1" x14ac:dyDescent="0.25">
      <c r="B377" s="1"/>
      <c r="C377" s="8"/>
      <c r="D377" s="7"/>
      <c r="E377" s="13"/>
      <c r="F377" s="13"/>
      <c r="G377" s="83"/>
      <c r="H377" s="1"/>
      <c r="I377" s="1"/>
      <c r="J377" s="1"/>
    </row>
    <row r="378" spans="1:10" s="5" customFormat="1" x14ac:dyDescent="0.25">
      <c r="B378" s="1"/>
      <c r="C378" s="8"/>
      <c r="D378" s="7"/>
      <c r="E378" s="13"/>
      <c r="F378" s="13"/>
      <c r="H378" s="1"/>
      <c r="I378" s="1"/>
      <c r="J378" s="1"/>
    </row>
    <row r="379" spans="1:10" s="5" customFormat="1" x14ac:dyDescent="0.25">
      <c r="B379" s="1"/>
      <c r="C379" s="8"/>
      <c r="D379" s="7"/>
      <c r="E379" s="13"/>
      <c r="F379" s="13"/>
      <c r="H379" s="1"/>
      <c r="I379" s="1"/>
      <c r="J379" s="1"/>
    </row>
    <row r="380" spans="1:10" s="5" customFormat="1" x14ac:dyDescent="0.25">
      <c r="B380" s="1"/>
      <c r="C380" s="8"/>
      <c r="D380" s="7"/>
      <c r="E380" s="13"/>
      <c r="F380" s="13"/>
      <c r="H380" s="1"/>
      <c r="I380" s="1"/>
      <c r="J380" s="1"/>
    </row>
    <row r="381" spans="1:10" s="5" customFormat="1" x14ac:dyDescent="0.25">
      <c r="B381" s="1"/>
      <c r="C381" s="8"/>
      <c r="D381" s="7"/>
      <c r="E381" s="13"/>
      <c r="F381" s="13"/>
      <c r="H381" s="1"/>
      <c r="I381" s="1"/>
      <c r="J381" s="1"/>
    </row>
    <row r="382" spans="1:10" s="5" customFormat="1" x14ac:dyDescent="0.25">
      <c r="B382" s="1"/>
      <c r="C382" s="8"/>
      <c r="D382" s="7"/>
      <c r="E382" s="13"/>
      <c r="F382" s="13"/>
      <c r="H382" s="1"/>
      <c r="I382" s="1"/>
      <c r="J382" s="1"/>
    </row>
    <row r="383" spans="1:10" s="5" customFormat="1" x14ac:dyDescent="0.25">
      <c r="B383" s="1"/>
      <c r="C383" s="8"/>
      <c r="D383" s="7"/>
      <c r="E383" s="13"/>
      <c r="F383" s="13"/>
      <c r="H383" s="1"/>
      <c r="I383" s="1"/>
      <c r="J383" s="1"/>
    </row>
    <row r="384" spans="1:10" s="5" customFormat="1" x14ac:dyDescent="0.25">
      <c r="B384" s="1"/>
      <c r="C384" s="8"/>
      <c r="D384" s="7"/>
      <c r="E384" s="13"/>
      <c r="F384" s="13"/>
      <c r="H384" s="1"/>
      <c r="I384" s="1"/>
      <c r="J384" s="1"/>
    </row>
    <row r="385" spans="2:10" s="5" customFormat="1" x14ac:dyDescent="0.25">
      <c r="B385" s="1"/>
      <c r="C385" s="8"/>
      <c r="D385" s="7"/>
      <c r="E385" s="13"/>
      <c r="F385" s="13"/>
      <c r="H385" s="1"/>
      <c r="I385" s="1"/>
      <c r="J385" s="1"/>
    </row>
    <row r="386" spans="2:10" s="5" customFormat="1" x14ac:dyDescent="0.25">
      <c r="B386" s="1"/>
      <c r="C386" s="8"/>
      <c r="D386" s="7"/>
      <c r="E386" s="13"/>
      <c r="F386" s="13"/>
      <c r="H386" s="1"/>
      <c r="I386" s="1"/>
      <c r="J386" s="1"/>
    </row>
    <row r="387" spans="2:10" s="5" customFormat="1" x14ac:dyDescent="0.25">
      <c r="B387" s="1"/>
      <c r="C387" s="8"/>
      <c r="D387" s="7"/>
      <c r="E387" s="13"/>
      <c r="F387" s="13"/>
      <c r="H387" s="1"/>
      <c r="I387" s="1"/>
      <c r="J387" s="1"/>
    </row>
    <row r="388" spans="2:10" s="5" customFormat="1" x14ac:dyDescent="0.25">
      <c r="B388" s="1"/>
      <c r="C388" s="8"/>
      <c r="D388" s="7"/>
      <c r="E388" s="13"/>
      <c r="F388" s="13"/>
      <c r="H388" s="1"/>
      <c r="I388" s="1"/>
      <c r="J388" s="1"/>
    </row>
    <row r="389" spans="2:10" s="5" customFormat="1" x14ac:dyDescent="0.25">
      <c r="B389" s="1"/>
      <c r="C389" s="8"/>
      <c r="D389" s="7"/>
      <c r="E389" s="13"/>
      <c r="F389" s="13"/>
      <c r="H389" s="1"/>
      <c r="I389" s="1"/>
      <c r="J389" s="1"/>
    </row>
    <row r="390" spans="2:10" s="5" customFormat="1" x14ac:dyDescent="0.25">
      <c r="B390" s="1"/>
      <c r="C390" s="8"/>
      <c r="D390" s="7"/>
      <c r="E390" s="13"/>
      <c r="F390" s="13"/>
      <c r="H390" s="1"/>
      <c r="I390" s="1"/>
      <c r="J390" s="1"/>
    </row>
    <row r="391" spans="2:10" s="5" customFormat="1" x14ac:dyDescent="0.25">
      <c r="B391" s="1"/>
      <c r="C391" s="8"/>
      <c r="D391" s="7"/>
      <c r="E391" s="13"/>
      <c r="F391" s="13"/>
      <c r="H391" s="1"/>
      <c r="I391" s="1"/>
      <c r="J391" s="1"/>
    </row>
    <row r="392" spans="2:10" s="5" customFormat="1" x14ac:dyDescent="0.25">
      <c r="B392" s="1"/>
      <c r="C392" s="8"/>
      <c r="D392" s="7"/>
      <c r="E392" s="13"/>
      <c r="F392" s="13"/>
      <c r="H392" s="1"/>
      <c r="I392" s="1"/>
      <c r="J392" s="1"/>
    </row>
    <row r="393" spans="2:10" s="5" customFormat="1" x14ac:dyDescent="0.25">
      <c r="B393" s="1"/>
      <c r="C393" s="8"/>
      <c r="D393" s="7"/>
      <c r="E393" s="13"/>
      <c r="F393" s="13"/>
      <c r="H393" s="1"/>
      <c r="I393" s="1"/>
      <c r="J393" s="1"/>
    </row>
    <row r="394" spans="2:10" s="5" customFormat="1" x14ac:dyDescent="0.25">
      <c r="B394" s="1"/>
      <c r="C394" s="8"/>
      <c r="D394" s="7"/>
      <c r="E394" s="13"/>
      <c r="F394" s="13"/>
      <c r="H394" s="1"/>
      <c r="I394" s="1"/>
      <c r="J394" s="1"/>
    </row>
    <row r="395" spans="2:10" s="5" customFormat="1" x14ac:dyDescent="0.25">
      <c r="B395" s="1"/>
      <c r="C395" s="8"/>
      <c r="D395" s="7"/>
      <c r="E395" s="13"/>
      <c r="F395" s="13"/>
      <c r="H395" s="1"/>
      <c r="I395" s="1"/>
      <c r="J395" s="1"/>
    </row>
    <row r="396" spans="2:10" s="5" customFormat="1" x14ac:dyDescent="0.25">
      <c r="B396" s="1"/>
      <c r="C396" s="8"/>
      <c r="D396" s="7"/>
      <c r="E396" s="13"/>
      <c r="F396" s="13"/>
      <c r="H396" s="1"/>
      <c r="I396" s="1"/>
      <c r="J396" s="1"/>
    </row>
    <row r="397" spans="2:10" s="5" customFormat="1" x14ac:dyDescent="0.25">
      <c r="B397" s="1"/>
      <c r="C397" s="8"/>
      <c r="D397" s="7"/>
      <c r="E397" s="13"/>
      <c r="F397" s="13"/>
      <c r="H397" s="1"/>
      <c r="I397" s="1"/>
      <c r="J397" s="1"/>
    </row>
    <row r="398" spans="2:10" s="5" customFormat="1" x14ac:dyDescent="0.25">
      <c r="B398" s="1"/>
      <c r="C398" s="8"/>
      <c r="D398" s="7"/>
      <c r="E398" s="13"/>
      <c r="F398" s="13"/>
      <c r="H398" s="1"/>
      <c r="I398" s="1"/>
      <c r="J398" s="1"/>
    </row>
    <row r="399" spans="2:10" s="5" customFormat="1" x14ac:dyDescent="0.25">
      <c r="B399" s="1"/>
      <c r="C399" s="8"/>
      <c r="D399" s="7"/>
      <c r="E399" s="13"/>
      <c r="F399" s="13"/>
      <c r="H399" s="1"/>
      <c r="I399" s="1"/>
      <c r="J399" s="1"/>
    </row>
    <row r="400" spans="2:10" s="5" customFormat="1" x14ac:dyDescent="0.25">
      <c r="B400" s="1"/>
      <c r="C400" s="8"/>
      <c r="D400" s="7"/>
      <c r="E400" s="13"/>
      <c r="F400" s="13"/>
      <c r="H400" s="1"/>
      <c r="I400" s="1"/>
      <c r="J400" s="1"/>
    </row>
    <row r="401" spans="2:10" s="5" customFormat="1" x14ac:dyDescent="0.25">
      <c r="B401" s="1"/>
      <c r="C401" s="8"/>
      <c r="D401" s="7"/>
      <c r="E401" s="13"/>
      <c r="F401" s="13"/>
      <c r="H401" s="1"/>
      <c r="I401" s="1"/>
      <c r="J401" s="1"/>
    </row>
  </sheetData>
  <mergeCells count="18">
    <mergeCell ref="A1:A11"/>
    <mergeCell ref="B29:I30"/>
    <mergeCell ref="C6:D6"/>
    <mergeCell ref="E6:F6"/>
    <mergeCell ref="C7:D7"/>
    <mergeCell ref="E7:F7"/>
    <mergeCell ref="C8:D8"/>
    <mergeCell ref="E8:F8"/>
    <mergeCell ref="C4:F4"/>
    <mergeCell ref="C5:D5"/>
    <mergeCell ref="E5:F5"/>
    <mergeCell ref="C1:G1"/>
    <mergeCell ref="C2:G2"/>
    <mergeCell ref="C3:G3"/>
    <mergeCell ref="B36:C36"/>
    <mergeCell ref="B37:C37"/>
    <mergeCell ref="B35:C35"/>
    <mergeCell ref="C9:F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746-1EAB-1F41-A72A-BD2FC1AFA447}">
  <sheetPr>
    <outlinePr summaryBelow="0"/>
  </sheetPr>
  <dimension ref="A1:J414"/>
  <sheetViews>
    <sheetView showGridLines="0" zoomScale="140" zoomScaleNormal="140" workbookViewId="0">
      <selection activeCell="H288" sqref="H288"/>
    </sheetView>
  </sheetViews>
  <sheetFormatPr baseColWidth="10" defaultColWidth="7.140625" defaultRowHeight="15" x14ac:dyDescent="0.25"/>
  <cols>
    <col min="1" max="1" width="7.140625" style="1"/>
    <col min="2" max="2" width="43.85546875" style="1" customWidth="1"/>
    <col min="3" max="3" width="9.42578125" style="8" customWidth="1"/>
    <col min="4" max="4" width="9.42578125" style="7" customWidth="1"/>
    <col min="5" max="5" width="14.140625" style="1" customWidth="1"/>
    <col min="6" max="6" width="12.85546875" style="1" customWidth="1"/>
    <col min="7" max="7" width="13.140625" style="5" customWidth="1"/>
    <col min="8" max="8" width="25.140625" style="1" customWidth="1"/>
    <col min="9" max="9" width="12.140625" style="1" bestFit="1" customWidth="1"/>
    <col min="10" max="10" width="11.140625" style="1" bestFit="1" customWidth="1"/>
    <col min="11" max="16384" width="7.140625" style="1"/>
  </cols>
  <sheetData>
    <row r="1" spans="1:9" ht="21" x14ac:dyDescent="0.35">
      <c r="A1" s="170" t="s">
        <v>34</v>
      </c>
      <c r="B1" s="170"/>
      <c r="C1" s="170"/>
      <c r="D1" s="170"/>
      <c r="E1" s="170"/>
      <c r="F1" s="170"/>
      <c r="G1" s="170"/>
    </row>
    <row r="2" spans="1:9" ht="21" x14ac:dyDescent="0.35">
      <c r="A2" s="170" t="s">
        <v>2</v>
      </c>
      <c r="B2" s="170"/>
      <c r="C2" s="170"/>
      <c r="D2" s="170"/>
      <c r="E2" s="170"/>
      <c r="F2" s="170"/>
      <c r="G2" s="170"/>
    </row>
    <row r="3" spans="1:9" ht="15.75" thickBot="1" x14ac:dyDescent="0.3">
      <c r="A3" s="21"/>
      <c r="B3" s="22" t="s">
        <v>32</v>
      </c>
      <c r="C3" s="23" t="s">
        <v>5</v>
      </c>
      <c r="D3" s="24" t="s">
        <v>6</v>
      </c>
      <c r="E3" s="25" t="s">
        <v>7</v>
      </c>
      <c r="F3" s="25" t="s">
        <v>8</v>
      </c>
      <c r="G3" s="26" t="s">
        <v>33</v>
      </c>
    </row>
    <row r="4" spans="1:9" x14ac:dyDescent="0.25">
      <c r="A4" s="21"/>
      <c r="B4" s="84" t="s">
        <v>38</v>
      </c>
      <c r="C4" s="84" t="s">
        <v>250</v>
      </c>
      <c r="D4" s="84">
        <v>60.759799999999998</v>
      </c>
      <c r="E4" s="85">
        <v>4200</v>
      </c>
      <c r="F4" s="85">
        <v>255191.16</v>
      </c>
      <c r="G4" s="86">
        <v>5.16E-2</v>
      </c>
      <c r="H4" s="173" t="s">
        <v>527</v>
      </c>
      <c r="I4" s="174"/>
    </row>
    <row r="5" spans="1:9" x14ac:dyDescent="0.25">
      <c r="A5" s="21"/>
      <c r="B5" s="84" t="s">
        <v>251</v>
      </c>
      <c r="C5" s="84" t="s">
        <v>252</v>
      </c>
      <c r="D5" s="84">
        <v>16098.43</v>
      </c>
      <c r="E5" s="85">
        <v>8.52</v>
      </c>
      <c r="F5" s="85">
        <v>137158.62</v>
      </c>
      <c r="G5" s="86">
        <v>2.7699999999999999E-2</v>
      </c>
      <c r="H5" s="175"/>
      <c r="I5" s="176"/>
    </row>
    <row r="6" spans="1:9" x14ac:dyDescent="0.25">
      <c r="A6" s="21"/>
      <c r="B6" s="84" t="s">
        <v>253</v>
      </c>
      <c r="C6" s="84" t="s">
        <v>42</v>
      </c>
      <c r="D6" s="84">
        <v>601.55003999999997</v>
      </c>
      <c r="E6" s="85">
        <v>185</v>
      </c>
      <c r="F6" s="85">
        <v>111286.76</v>
      </c>
      <c r="G6" s="86">
        <v>2.2499999999999999E-2</v>
      </c>
      <c r="H6" s="175"/>
      <c r="I6" s="176"/>
    </row>
    <row r="7" spans="1:9" x14ac:dyDescent="0.25">
      <c r="A7" s="21"/>
      <c r="B7" s="84" t="s">
        <v>254</v>
      </c>
      <c r="C7" s="84" t="s">
        <v>47</v>
      </c>
      <c r="D7" s="84">
        <v>57.922759999999997</v>
      </c>
      <c r="E7" s="85">
        <v>1340</v>
      </c>
      <c r="F7" s="85">
        <v>77616.5</v>
      </c>
      <c r="G7" s="86">
        <v>1.5699999999999999E-2</v>
      </c>
      <c r="H7" s="175"/>
      <c r="I7" s="176"/>
    </row>
    <row r="8" spans="1:9" x14ac:dyDescent="0.25">
      <c r="A8" s="21"/>
      <c r="B8" s="84" t="s">
        <v>255</v>
      </c>
      <c r="C8" s="84" t="s">
        <v>59</v>
      </c>
      <c r="D8" s="84">
        <v>1016.1288</v>
      </c>
      <c r="E8" s="85">
        <v>66.150000000000006</v>
      </c>
      <c r="F8" s="85">
        <v>67216.92</v>
      </c>
      <c r="G8" s="86">
        <v>1.3599999999999999E-2</v>
      </c>
      <c r="H8" s="175"/>
      <c r="I8" s="176"/>
    </row>
    <row r="9" spans="1:9" x14ac:dyDescent="0.25">
      <c r="A9" s="21"/>
      <c r="B9" s="84" t="s">
        <v>256</v>
      </c>
      <c r="C9" s="84" t="s">
        <v>250</v>
      </c>
      <c r="D9" s="84">
        <v>33.362870000000001</v>
      </c>
      <c r="E9" s="85">
        <v>2008.19</v>
      </c>
      <c r="F9" s="85">
        <v>66998.98</v>
      </c>
      <c r="G9" s="86">
        <v>1.35E-2</v>
      </c>
      <c r="H9" s="175"/>
      <c r="I9" s="176"/>
    </row>
    <row r="10" spans="1:9" x14ac:dyDescent="0.25">
      <c r="A10" s="21"/>
      <c r="B10" s="84" t="s">
        <v>257</v>
      </c>
      <c r="C10" s="84" t="s">
        <v>252</v>
      </c>
      <c r="D10" s="84">
        <v>2932.6732499999998</v>
      </c>
      <c r="E10" s="85">
        <v>22.56</v>
      </c>
      <c r="F10" s="85">
        <v>66161.11</v>
      </c>
      <c r="G10" s="86">
        <v>1.34E-2</v>
      </c>
      <c r="H10" s="175"/>
      <c r="I10" s="176"/>
    </row>
    <row r="11" spans="1:9" x14ac:dyDescent="0.25">
      <c r="A11" s="21"/>
      <c r="B11" s="84" t="s">
        <v>39</v>
      </c>
      <c r="C11" s="84" t="s">
        <v>29</v>
      </c>
      <c r="D11" s="84">
        <v>221.08637999999999</v>
      </c>
      <c r="E11" s="85">
        <v>234.5</v>
      </c>
      <c r="F11" s="85">
        <v>51844.76</v>
      </c>
      <c r="G11" s="86">
        <v>1.0500000000000001E-2</v>
      </c>
      <c r="H11" s="175"/>
      <c r="I11" s="176"/>
    </row>
    <row r="12" spans="1:9" x14ac:dyDescent="0.25">
      <c r="A12" s="21"/>
      <c r="B12" s="84" t="s">
        <v>258</v>
      </c>
      <c r="C12" s="84" t="s">
        <v>36</v>
      </c>
      <c r="D12" s="84">
        <v>119.8</v>
      </c>
      <c r="E12" s="85">
        <v>430</v>
      </c>
      <c r="F12" s="85">
        <v>51514</v>
      </c>
      <c r="G12" s="86">
        <v>1.04E-2</v>
      </c>
      <c r="H12" s="175"/>
      <c r="I12" s="176"/>
    </row>
    <row r="13" spans="1:9" x14ac:dyDescent="0.25">
      <c r="A13" s="21"/>
      <c r="B13" s="84" t="s">
        <v>259</v>
      </c>
      <c r="C13" s="84" t="s">
        <v>30</v>
      </c>
      <c r="D13" s="84">
        <v>6920.25</v>
      </c>
      <c r="E13" s="85">
        <v>6.84</v>
      </c>
      <c r="F13" s="85">
        <v>47334.51</v>
      </c>
      <c r="G13" s="86">
        <v>9.5999999999999992E-3</v>
      </c>
      <c r="H13" s="175"/>
      <c r="I13" s="176"/>
    </row>
    <row r="14" spans="1:9" x14ac:dyDescent="0.25">
      <c r="A14" s="21"/>
      <c r="B14" s="84" t="s">
        <v>260</v>
      </c>
      <c r="C14" s="84" t="s">
        <v>261</v>
      </c>
      <c r="D14" s="84">
        <v>9348.06</v>
      </c>
      <c r="E14" s="85">
        <v>5</v>
      </c>
      <c r="F14" s="85">
        <v>46740.3</v>
      </c>
      <c r="G14" s="86">
        <v>9.4000000000000004E-3</v>
      </c>
      <c r="H14" s="175"/>
      <c r="I14" s="176"/>
    </row>
    <row r="15" spans="1:9" x14ac:dyDescent="0.25">
      <c r="A15" s="21"/>
      <c r="B15" s="84" t="s">
        <v>262</v>
      </c>
      <c r="C15" s="84" t="s">
        <v>252</v>
      </c>
      <c r="D15" s="84">
        <v>650.91782000000001</v>
      </c>
      <c r="E15" s="85">
        <v>65</v>
      </c>
      <c r="F15" s="85">
        <v>42309.66</v>
      </c>
      <c r="G15" s="86">
        <v>8.5000000000000006E-3</v>
      </c>
      <c r="H15" s="175"/>
      <c r="I15" s="176"/>
    </row>
    <row r="16" spans="1:9" x14ac:dyDescent="0.25">
      <c r="A16" s="21"/>
      <c r="B16" s="84" t="s">
        <v>263</v>
      </c>
      <c r="C16" s="84" t="s">
        <v>36</v>
      </c>
      <c r="D16" s="84">
        <v>39.637500000000003</v>
      </c>
      <c r="E16" s="85">
        <v>1041</v>
      </c>
      <c r="F16" s="85">
        <v>41262.639999999999</v>
      </c>
      <c r="G16" s="86">
        <v>8.3000000000000001E-3</v>
      </c>
      <c r="H16" s="175"/>
      <c r="I16" s="176"/>
    </row>
    <row r="17" spans="1:9" ht="15.75" thickBot="1" x14ac:dyDescent="0.3">
      <c r="A17" s="21"/>
      <c r="B17" s="84" t="s">
        <v>264</v>
      </c>
      <c r="C17" s="84" t="s">
        <v>252</v>
      </c>
      <c r="D17" s="84">
        <v>79.927570000000003</v>
      </c>
      <c r="E17" s="85">
        <v>500</v>
      </c>
      <c r="F17" s="85">
        <v>39963.79</v>
      </c>
      <c r="G17" s="86">
        <v>8.0999999999999996E-3</v>
      </c>
      <c r="H17" s="177"/>
      <c r="I17" s="178"/>
    </row>
    <row r="18" spans="1:9" x14ac:dyDescent="0.25">
      <c r="A18" s="21"/>
      <c r="B18" s="27" t="s">
        <v>265</v>
      </c>
      <c r="C18" s="27" t="s">
        <v>107</v>
      </c>
      <c r="D18" s="27">
        <v>753.17425000000003</v>
      </c>
      <c r="E18" s="75">
        <v>50</v>
      </c>
      <c r="F18" s="75">
        <v>37658.71</v>
      </c>
      <c r="G18" s="80">
        <v>7.6E-3</v>
      </c>
    </row>
    <row r="19" spans="1:9" x14ac:dyDescent="0.25">
      <c r="A19" s="21"/>
      <c r="B19" s="27" t="s">
        <v>266</v>
      </c>
      <c r="C19" s="27" t="s">
        <v>267</v>
      </c>
      <c r="D19" s="27">
        <v>5</v>
      </c>
      <c r="E19" s="75">
        <v>7400</v>
      </c>
      <c r="F19" s="75">
        <v>37000</v>
      </c>
      <c r="G19" s="80">
        <v>7.4999999999999997E-3</v>
      </c>
    </row>
    <row r="20" spans="1:9" x14ac:dyDescent="0.25">
      <c r="A20" s="21"/>
      <c r="B20" s="27" t="s">
        <v>268</v>
      </c>
      <c r="C20" s="27" t="s">
        <v>42</v>
      </c>
      <c r="D20" s="27">
        <v>189</v>
      </c>
      <c r="E20" s="75">
        <v>189.82</v>
      </c>
      <c r="F20" s="75">
        <v>35875.980000000003</v>
      </c>
      <c r="G20" s="80">
        <v>7.1999999999999998E-3</v>
      </c>
    </row>
    <row r="21" spans="1:9" x14ac:dyDescent="0.25">
      <c r="A21" s="21"/>
      <c r="B21" s="27" t="s">
        <v>269</v>
      </c>
      <c r="C21" s="27" t="s">
        <v>42</v>
      </c>
      <c r="D21" s="27">
        <v>94.636499999999998</v>
      </c>
      <c r="E21" s="75">
        <v>330</v>
      </c>
      <c r="F21" s="75">
        <v>31230.05</v>
      </c>
      <c r="G21" s="80">
        <v>6.3E-3</v>
      </c>
    </row>
    <row r="22" spans="1:9" x14ac:dyDescent="0.25">
      <c r="A22" s="21"/>
      <c r="B22" s="27" t="s">
        <v>270</v>
      </c>
      <c r="C22" s="27" t="s">
        <v>252</v>
      </c>
      <c r="D22" s="27">
        <v>15</v>
      </c>
      <c r="E22" s="75">
        <v>1935</v>
      </c>
      <c r="F22" s="75">
        <v>29025</v>
      </c>
      <c r="G22" s="80">
        <v>5.8999999999999999E-3</v>
      </c>
    </row>
    <row r="23" spans="1:9" x14ac:dyDescent="0.25">
      <c r="A23" s="21"/>
      <c r="B23" s="27" t="s">
        <v>271</v>
      </c>
      <c r="C23" s="27" t="s">
        <v>36</v>
      </c>
      <c r="D23" s="27">
        <v>872.28300000000002</v>
      </c>
      <c r="E23" s="75">
        <v>33</v>
      </c>
      <c r="F23" s="75">
        <v>28785.34</v>
      </c>
      <c r="G23" s="80">
        <v>5.7999999999999996E-3</v>
      </c>
    </row>
    <row r="24" spans="1:9" x14ac:dyDescent="0.25">
      <c r="A24" s="21"/>
      <c r="B24" s="27" t="s">
        <v>272</v>
      </c>
      <c r="C24" s="27" t="s">
        <v>30</v>
      </c>
      <c r="D24" s="27">
        <v>1493.2623100000001</v>
      </c>
      <c r="E24" s="75">
        <v>17.149999999999999</v>
      </c>
      <c r="F24" s="75">
        <v>25609.45</v>
      </c>
      <c r="G24" s="80">
        <v>5.1999999999999998E-3</v>
      </c>
    </row>
    <row r="25" spans="1:9" x14ac:dyDescent="0.25">
      <c r="A25" s="21"/>
      <c r="B25" s="27" t="s">
        <v>273</v>
      </c>
      <c r="C25" s="27" t="s">
        <v>36</v>
      </c>
      <c r="D25" s="27">
        <v>25</v>
      </c>
      <c r="E25" s="75">
        <v>1000</v>
      </c>
      <c r="F25" s="75">
        <v>25000</v>
      </c>
      <c r="G25" s="80">
        <v>5.1000000000000004E-3</v>
      </c>
    </row>
    <row r="26" spans="1:9" x14ac:dyDescent="0.25">
      <c r="A26" s="21"/>
      <c r="B26" s="27" t="s">
        <v>274</v>
      </c>
      <c r="C26" s="27" t="s">
        <v>252</v>
      </c>
      <c r="D26" s="27">
        <v>15</v>
      </c>
      <c r="E26" s="75">
        <v>1615</v>
      </c>
      <c r="F26" s="75">
        <v>24225</v>
      </c>
      <c r="G26" s="80">
        <v>4.8999999999999998E-3</v>
      </c>
    </row>
    <row r="27" spans="1:9" x14ac:dyDescent="0.25">
      <c r="A27" s="21"/>
      <c r="B27" s="27" t="s">
        <v>275</v>
      </c>
      <c r="C27" s="27" t="s">
        <v>42</v>
      </c>
      <c r="D27" s="27">
        <v>130.34700000000001</v>
      </c>
      <c r="E27" s="75">
        <v>184.38</v>
      </c>
      <c r="F27" s="75">
        <v>24033.38</v>
      </c>
      <c r="G27" s="80">
        <v>4.8999999999999998E-3</v>
      </c>
    </row>
    <row r="28" spans="1:9" x14ac:dyDescent="0.25">
      <c r="A28" s="21"/>
      <c r="B28" s="27" t="s">
        <v>276</v>
      </c>
      <c r="C28" s="27" t="s">
        <v>250</v>
      </c>
      <c r="D28" s="27">
        <v>1.84744</v>
      </c>
      <c r="E28" s="75">
        <v>12500</v>
      </c>
      <c r="F28" s="75">
        <v>23093</v>
      </c>
      <c r="G28" s="80">
        <v>4.7000000000000002E-3</v>
      </c>
    </row>
    <row r="29" spans="1:9" x14ac:dyDescent="0.25">
      <c r="A29" s="21"/>
      <c r="B29" s="27" t="s">
        <v>277</v>
      </c>
      <c r="C29" s="27" t="s">
        <v>47</v>
      </c>
      <c r="D29" s="27">
        <v>203.06</v>
      </c>
      <c r="E29" s="75">
        <v>110</v>
      </c>
      <c r="F29" s="75">
        <v>22336.6</v>
      </c>
      <c r="G29" s="80">
        <v>4.4999999999999997E-3</v>
      </c>
    </row>
    <row r="30" spans="1:9" x14ac:dyDescent="0.25">
      <c r="A30" s="21"/>
      <c r="B30" s="27" t="s">
        <v>278</v>
      </c>
      <c r="C30" s="27" t="s">
        <v>29</v>
      </c>
      <c r="D30" s="27">
        <v>92.568380000000005</v>
      </c>
      <c r="E30" s="75">
        <v>234.5</v>
      </c>
      <c r="F30" s="75">
        <v>21707.29</v>
      </c>
      <c r="G30" s="80">
        <v>4.4000000000000003E-3</v>
      </c>
    </row>
    <row r="31" spans="1:9" x14ac:dyDescent="0.25">
      <c r="A31" s="21"/>
      <c r="B31" s="27" t="s">
        <v>279</v>
      </c>
      <c r="C31" s="27" t="s">
        <v>261</v>
      </c>
      <c r="D31" s="27">
        <v>520.71118999999999</v>
      </c>
      <c r="E31" s="75">
        <v>40</v>
      </c>
      <c r="F31" s="75">
        <v>20828.45</v>
      </c>
      <c r="G31" s="80">
        <v>4.1999999999999997E-3</v>
      </c>
    </row>
    <row r="32" spans="1:9" x14ac:dyDescent="0.25">
      <c r="A32" s="21"/>
      <c r="B32" s="27" t="s">
        <v>280</v>
      </c>
      <c r="C32" s="27" t="s">
        <v>252</v>
      </c>
      <c r="D32" s="27">
        <v>1186.155</v>
      </c>
      <c r="E32" s="75">
        <v>17.32</v>
      </c>
      <c r="F32" s="75">
        <v>20544.2</v>
      </c>
      <c r="G32" s="80">
        <v>4.1999999999999997E-3</v>
      </c>
    </row>
    <row r="33" spans="1:7" x14ac:dyDescent="0.25">
      <c r="A33" s="21"/>
      <c r="B33" s="27" t="s">
        <v>281</v>
      </c>
      <c r="C33" s="27" t="s">
        <v>250</v>
      </c>
      <c r="D33" s="27">
        <v>1.6400300000000001</v>
      </c>
      <c r="E33" s="75">
        <v>12500</v>
      </c>
      <c r="F33" s="75">
        <v>20500.38</v>
      </c>
      <c r="G33" s="80">
        <v>4.1000000000000003E-3</v>
      </c>
    </row>
    <row r="34" spans="1:7" x14ac:dyDescent="0.25">
      <c r="A34" s="21"/>
      <c r="B34" s="27" t="s">
        <v>282</v>
      </c>
      <c r="C34" s="27" t="s">
        <v>30</v>
      </c>
      <c r="D34" s="27">
        <v>2481</v>
      </c>
      <c r="E34" s="75">
        <v>8.16</v>
      </c>
      <c r="F34" s="75">
        <v>20244.96</v>
      </c>
      <c r="G34" s="80">
        <v>4.1000000000000003E-3</v>
      </c>
    </row>
    <row r="35" spans="1:7" x14ac:dyDescent="0.25">
      <c r="A35" s="21"/>
      <c r="B35" s="27" t="s">
        <v>243</v>
      </c>
      <c r="C35" s="27" t="s">
        <v>283</v>
      </c>
      <c r="D35" s="27">
        <v>5</v>
      </c>
      <c r="E35" s="75">
        <v>4000</v>
      </c>
      <c r="F35" s="75">
        <v>20000</v>
      </c>
      <c r="G35" s="80">
        <v>4.0000000000000001E-3</v>
      </c>
    </row>
    <row r="36" spans="1:7" x14ac:dyDescent="0.25">
      <c r="A36" s="21"/>
      <c r="B36" s="27" t="s">
        <v>284</v>
      </c>
      <c r="C36" s="27" t="s">
        <v>252</v>
      </c>
      <c r="D36" s="27">
        <v>565.66677000000004</v>
      </c>
      <c r="E36" s="75">
        <v>35</v>
      </c>
      <c r="F36" s="75">
        <v>19798.34</v>
      </c>
      <c r="G36" s="80">
        <v>4.0000000000000001E-3</v>
      </c>
    </row>
    <row r="37" spans="1:7" x14ac:dyDescent="0.25">
      <c r="A37" s="21"/>
      <c r="B37" s="27" t="s">
        <v>285</v>
      </c>
      <c r="C37" s="27" t="s">
        <v>36</v>
      </c>
      <c r="D37" s="27">
        <v>90.75</v>
      </c>
      <c r="E37" s="75">
        <v>218.15</v>
      </c>
      <c r="F37" s="75">
        <v>19797.11</v>
      </c>
      <c r="G37" s="80">
        <v>4.0000000000000001E-3</v>
      </c>
    </row>
    <row r="38" spans="1:7" x14ac:dyDescent="0.25">
      <c r="A38" s="21"/>
      <c r="B38" s="27" t="s">
        <v>286</v>
      </c>
      <c r="C38" s="27" t="s">
        <v>42</v>
      </c>
      <c r="D38" s="27">
        <v>54.81</v>
      </c>
      <c r="E38" s="75">
        <v>350</v>
      </c>
      <c r="F38" s="75">
        <v>19183.5</v>
      </c>
      <c r="G38" s="80">
        <v>3.8999999999999998E-3</v>
      </c>
    </row>
    <row r="39" spans="1:7" x14ac:dyDescent="0.25">
      <c r="A39" s="21"/>
      <c r="B39" s="27" t="s">
        <v>287</v>
      </c>
      <c r="C39" s="27" t="s">
        <v>29</v>
      </c>
      <c r="D39" s="27">
        <v>126.3279</v>
      </c>
      <c r="E39" s="75">
        <v>142.86000000000001</v>
      </c>
      <c r="F39" s="75">
        <v>18047.2</v>
      </c>
      <c r="G39" s="80">
        <v>3.5999999999999999E-3</v>
      </c>
    </row>
    <row r="40" spans="1:7" x14ac:dyDescent="0.25">
      <c r="A40" s="21"/>
      <c r="B40" s="27" t="s">
        <v>288</v>
      </c>
      <c r="C40" s="27" t="s">
        <v>24</v>
      </c>
      <c r="D40" s="27">
        <v>5</v>
      </c>
      <c r="E40" s="75">
        <v>3589.04</v>
      </c>
      <c r="F40" s="75">
        <v>17945.2</v>
      </c>
      <c r="G40" s="80">
        <v>3.5999999999999999E-3</v>
      </c>
    </row>
    <row r="41" spans="1:7" x14ac:dyDescent="0.25">
      <c r="A41" s="21"/>
      <c r="B41" s="27" t="s">
        <v>289</v>
      </c>
      <c r="C41" s="27" t="s">
        <v>47</v>
      </c>
      <c r="D41" s="27">
        <v>11.96134</v>
      </c>
      <c r="E41" s="75">
        <v>1457</v>
      </c>
      <c r="F41" s="75">
        <v>17427.669999999998</v>
      </c>
      <c r="G41" s="80">
        <v>3.5000000000000001E-3</v>
      </c>
    </row>
    <row r="42" spans="1:7" x14ac:dyDescent="0.25">
      <c r="A42" s="21"/>
      <c r="B42" s="27" t="s">
        <v>290</v>
      </c>
      <c r="C42" s="27" t="s">
        <v>107</v>
      </c>
      <c r="D42" s="27">
        <v>554.80285000000003</v>
      </c>
      <c r="E42" s="75">
        <v>30</v>
      </c>
      <c r="F42" s="75">
        <v>16644.09</v>
      </c>
      <c r="G42" s="80">
        <v>3.3999999999999998E-3</v>
      </c>
    </row>
    <row r="43" spans="1:7" x14ac:dyDescent="0.25">
      <c r="A43" s="21"/>
      <c r="B43" s="27" t="s">
        <v>291</v>
      </c>
      <c r="C43" s="27" t="s">
        <v>24</v>
      </c>
      <c r="D43" s="27">
        <v>5</v>
      </c>
      <c r="E43" s="75">
        <v>3206.24</v>
      </c>
      <c r="F43" s="75">
        <v>16031.2</v>
      </c>
      <c r="G43" s="80">
        <v>3.2000000000000002E-3</v>
      </c>
    </row>
    <row r="44" spans="1:7" x14ac:dyDescent="0.25">
      <c r="A44" s="21"/>
      <c r="B44" s="27" t="s">
        <v>292</v>
      </c>
      <c r="C44" s="27" t="s">
        <v>36</v>
      </c>
      <c r="D44" s="27">
        <v>490.4</v>
      </c>
      <c r="E44" s="75">
        <v>29.16</v>
      </c>
      <c r="F44" s="75">
        <v>14300.06</v>
      </c>
      <c r="G44" s="80">
        <v>2.8999999999999998E-3</v>
      </c>
    </row>
    <row r="45" spans="1:7" x14ac:dyDescent="0.25">
      <c r="A45" s="21"/>
      <c r="B45" s="27" t="s">
        <v>293</v>
      </c>
      <c r="C45" s="27" t="s">
        <v>252</v>
      </c>
      <c r="D45" s="27">
        <v>65</v>
      </c>
      <c r="E45" s="75">
        <v>216.92</v>
      </c>
      <c r="F45" s="75">
        <v>14099.8</v>
      </c>
      <c r="G45" s="80">
        <v>2.8E-3</v>
      </c>
    </row>
    <row r="46" spans="1:7" x14ac:dyDescent="0.25">
      <c r="A46" s="21"/>
      <c r="B46" s="27" t="s">
        <v>294</v>
      </c>
      <c r="C46" s="27" t="s">
        <v>47</v>
      </c>
      <c r="D46" s="27">
        <v>69.884100000000004</v>
      </c>
      <c r="E46" s="75">
        <v>201</v>
      </c>
      <c r="F46" s="75">
        <v>14046.7</v>
      </c>
      <c r="G46" s="80">
        <v>2.8E-3</v>
      </c>
    </row>
    <row r="47" spans="1:7" x14ac:dyDescent="0.25">
      <c r="A47" s="21"/>
      <c r="B47" s="27" t="s">
        <v>295</v>
      </c>
      <c r="C47" s="27" t="s">
        <v>36</v>
      </c>
      <c r="D47" s="27">
        <v>22</v>
      </c>
      <c r="E47" s="75">
        <v>626</v>
      </c>
      <c r="F47" s="75">
        <v>13772</v>
      </c>
      <c r="G47" s="80">
        <v>2.8E-3</v>
      </c>
    </row>
    <row r="48" spans="1:7" x14ac:dyDescent="0.25">
      <c r="A48" s="21"/>
      <c r="B48" s="27" t="s">
        <v>296</v>
      </c>
      <c r="C48" s="27" t="s">
        <v>252</v>
      </c>
      <c r="D48" s="27">
        <v>15</v>
      </c>
      <c r="E48" s="75">
        <v>820</v>
      </c>
      <c r="F48" s="75">
        <v>12300</v>
      </c>
      <c r="G48" s="80">
        <v>2.5000000000000001E-3</v>
      </c>
    </row>
    <row r="49" spans="1:7" x14ac:dyDescent="0.25">
      <c r="A49" s="21"/>
      <c r="B49" s="27" t="s">
        <v>297</v>
      </c>
      <c r="C49" s="27" t="s">
        <v>42</v>
      </c>
      <c r="D49" s="27">
        <v>676.02953000000002</v>
      </c>
      <c r="E49" s="75">
        <v>18.079999999999998</v>
      </c>
      <c r="F49" s="75">
        <v>12222.61</v>
      </c>
      <c r="G49" s="80">
        <v>2.5000000000000001E-3</v>
      </c>
    </row>
    <row r="50" spans="1:7" x14ac:dyDescent="0.25">
      <c r="A50" s="21"/>
      <c r="B50" s="27" t="s">
        <v>298</v>
      </c>
      <c r="C50" s="27" t="s">
        <v>261</v>
      </c>
      <c r="D50" s="27">
        <v>596.56131000000005</v>
      </c>
      <c r="E50" s="75">
        <v>20</v>
      </c>
      <c r="F50" s="75">
        <v>11931.23</v>
      </c>
      <c r="G50" s="80">
        <v>2.3999999999999998E-3</v>
      </c>
    </row>
    <row r="51" spans="1:7" x14ac:dyDescent="0.25">
      <c r="A51" s="21"/>
      <c r="B51" s="27" t="s">
        <v>299</v>
      </c>
      <c r="C51" s="27" t="s">
        <v>107</v>
      </c>
      <c r="D51" s="27">
        <v>216.45224999999999</v>
      </c>
      <c r="E51" s="75">
        <v>52.3</v>
      </c>
      <c r="F51" s="75">
        <v>11320.45</v>
      </c>
      <c r="G51" s="80">
        <v>2.3E-3</v>
      </c>
    </row>
    <row r="52" spans="1:7" x14ac:dyDescent="0.25">
      <c r="A52" s="21"/>
      <c r="B52" s="27" t="s">
        <v>300</v>
      </c>
      <c r="C52" s="27" t="s">
        <v>40</v>
      </c>
      <c r="D52" s="27">
        <v>733.43454999999994</v>
      </c>
      <c r="E52" s="75">
        <v>15</v>
      </c>
      <c r="F52" s="75">
        <v>11001.52</v>
      </c>
      <c r="G52" s="80">
        <v>2.2000000000000001E-3</v>
      </c>
    </row>
    <row r="53" spans="1:7" x14ac:dyDescent="0.25">
      <c r="A53" s="21"/>
      <c r="B53" s="27" t="s">
        <v>301</v>
      </c>
      <c r="C53" s="27" t="s">
        <v>107</v>
      </c>
      <c r="D53" s="27">
        <v>211.42789999999999</v>
      </c>
      <c r="E53" s="75">
        <v>51</v>
      </c>
      <c r="F53" s="75">
        <v>10782.82</v>
      </c>
      <c r="G53" s="80">
        <v>2.2000000000000001E-3</v>
      </c>
    </row>
    <row r="54" spans="1:7" x14ac:dyDescent="0.25">
      <c r="A54" s="21"/>
      <c r="B54" s="27" t="s">
        <v>302</v>
      </c>
      <c r="C54" s="27" t="s">
        <v>252</v>
      </c>
      <c r="D54" s="27">
        <v>30</v>
      </c>
      <c r="E54" s="75">
        <v>355.89</v>
      </c>
      <c r="F54" s="75">
        <v>10676.7</v>
      </c>
      <c r="G54" s="80">
        <v>2.2000000000000001E-3</v>
      </c>
    </row>
    <row r="55" spans="1:7" x14ac:dyDescent="0.25">
      <c r="A55" s="21"/>
      <c r="B55" s="27" t="s">
        <v>303</v>
      </c>
      <c r="C55" s="27" t="s">
        <v>252</v>
      </c>
      <c r="D55" s="27">
        <v>10</v>
      </c>
      <c r="E55" s="75">
        <v>1065.55</v>
      </c>
      <c r="F55" s="75">
        <v>10655.5</v>
      </c>
      <c r="G55" s="80">
        <v>2.2000000000000001E-3</v>
      </c>
    </row>
    <row r="56" spans="1:7" x14ac:dyDescent="0.25">
      <c r="A56" s="21"/>
      <c r="B56" s="27" t="s">
        <v>304</v>
      </c>
      <c r="C56" s="27" t="s">
        <v>252</v>
      </c>
      <c r="D56" s="27">
        <v>5</v>
      </c>
      <c r="E56" s="75">
        <v>2104.35</v>
      </c>
      <c r="F56" s="75">
        <v>10521.75</v>
      </c>
      <c r="G56" s="80">
        <v>2.0999999999999999E-3</v>
      </c>
    </row>
    <row r="57" spans="1:7" x14ac:dyDescent="0.25">
      <c r="A57" s="21"/>
      <c r="B57" s="27" t="s">
        <v>305</v>
      </c>
      <c r="C57" s="27" t="s">
        <v>47</v>
      </c>
      <c r="D57" s="27">
        <v>69.884100000000004</v>
      </c>
      <c r="E57" s="75">
        <v>148</v>
      </c>
      <c r="F57" s="75">
        <v>10342.85</v>
      </c>
      <c r="G57" s="80">
        <v>2.0999999999999999E-3</v>
      </c>
    </row>
    <row r="58" spans="1:7" x14ac:dyDescent="0.25">
      <c r="A58" s="21"/>
      <c r="B58" s="27" t="s">
        <v>306</v>
      </c>
      <c r="C58" s="27" t="s">
        <v>261</v>
      </c>
      <c r="D58" s="27">
        <v>673.78138000000001</v>
      </c>
      <c r="E58" s="75">
        <v>15</v>
      </c>
      <c r="F58" s="75">
        <v>10106.719999999999</v>
      </c>
      <c r="G58" s="80">
        <v>2E-3</v>
      </c>
    </row>
    <row r="59" spans="1:7" x14ac:dyDescent="0.25">
      <c r="A59" s="21"/>
      <c r="B59" s="27" t="s">
        <v>307</v>
      </c>
      <c r="C59" s="27" t="s">
        <v>30</v>
      </c>
      <c r="D59" s="27">
        <v>847.5</v>
      </c>
      <c r="E59" s="75">
        <v>10.82</v>
      </c>
      <c r="F59" s="75">
        <v>9169.9500000000007</v>
      </c>
      <c r="G59" s="80">
        <v>1.9E-3</v>
      </c>
    </row>
    <row r="60" spans="1:7" x14ac:dyDescent="0.25">
      <c r="A60" s="21"/>
      <c r="B60" s="27" t="s">
        <v>308</v>
      </c>
      <c r="C60" s="27" t="s">
        <v>252</v>
      </c>
      <c r="D60" s="27">
        <v>15</v>
      </c>
      <c r="E60" s="75">
        <v>600</v>
      </c>
      <c r="F60" s="75">
        <v>9000</v>
      </c>
      <c r="G60" s="80">
        <v>1.8E-3</v>
      </c>
    </row>
    <row r="61" spans="1:7" x14ac:dyDescent="0.25">
      <c r="A61" s="21"/>
      <c r="B61" s="27" t="s">
        <v>309</v>
      </c>
      <c r="C61" s="27" t="s">
        <v>252</v>
      </c>
      <c r="D61" s="27">
        <v>5</v>
      </c>
      <c r="E61" s="75">
        <v>1686.8</v>
      </c>
      <c r="F61" s="75">
        <v>8434</v>
      </c>
      <c r="G61" s="80">
        <v>1.6999999999999999E-3</v>
      </c>
    </row>
    <row r="62" spans="1:7" x14ac:dyDescent="0.25">
      <c r="A62" s="21"/>
      <c r="B62" s="27" t="s">
        <v>310</v>
      </c>
      <c r="C62" s="27" t="s">
        <v>36</v>
      </c>
      <c r="D62" s="27">
        <v>17.5</v>
      </c>
      <c r="E62" s="75">
        <v>450</v>
      </c>
      <c r="F62" s="75">
        <v>7875</v>
      </c>
      <c r="G62" s="80">
        <v>1.6000000000000001E-3</v>
      </c>
    </row>
    <row r="63" spans="1:7" x14ac:dyDescent="0.25">
      <c r="A63" s="21"/>
      <c r="B63" s="21" t="s">
        <v>311</v>
      </c>
      <c r="C63" s="21" t="s">
        <v>24</v>
      </c>
      <c r="D63" s="21">
        <v>10</v>
      </c>
      <c r="E63" s="76">
        <v>750</v>
      </c>
      <c r="F63" s="76">
        <v>7500</v>
      </c>
      <c r="G63" s="81">
        <v>1.5E-3</v>
      </c>
    </row>
    <row r="64" spans="1:7" x14ac:dyDescent="0.25">
      <c r="A64" s="21"/>
      <c r="B64" s="21" t="s">
        <v>312</v>
      </c>
      <c r="C64" s="21" t="s">
        <v>252</v>
      </c>
      <c r="D64" s="21">
        <v>15</v>
      </c>
      <c r="E64" s="76">
        <v>498.9</v>
      </c>
      <c r="F64" s="76">
        <v>7483.5</v>
      </c>
      <c r="G64" s="81">
        <v>1.5E-3</v>
      </c>
    </row>
    <row r="65" spans="1:7" x14ac:dyDescent="0.25">
      <c r="A65" s="21"/>
      <c r="B65" s="21" t="s">
        <v>313</v>
      </c>
      <c r="C65" s="21" t="s">
        <v>36</v>
      </c>
      <c r="D65" s="21">
        <v>396</v>
      </c>
      <c r="E65" s="76">
        <v>18</v>
      </c>
      <c r="F65" s="76">
        <v>7128</v>
      </c>
      <c r="G65" s="81">
        <v>1.4E-3</v>
      </c>
    </row>
    <row r="66" spans="1:7" x14ac:dyDescent="0.25">
      <c r="A66" s="21"/>
      <c r="B66" s="21" t="s">
        <v>314</v>
      </c>
      <c r="C66" s="21" t="s">
        <v>252</v>
      </c>
      <c r="D66" s="21">
        <v>749.71259999999995</v>
      </c>
      <c r="E66" s="76">
        <v>9.2799999999999994</v>
      </c>
      <c r="F66" s="76">
        <v>6957.33</v>
      </c>
      <c r="G66" s="81">
        <v>1.4E-3</v>
      </c>
    </row>
    <row r="67" spans="1:7" x14ac:dyDescent="0.25">
      <c r="A67" s="21"/>
      <c r="B67" s="21" t="s">
        <v>315</v>
      </c>
      <c r="C67" s="21" t="s">
        <v>267</v>
      </c>
      <c r="D67" s="21">
        <v>10</v>
      </c>
      <c r="E67" s="76">
        <v>692.55</v>
      </c>
      <c r="F67" s="76">
        <v>6925.5</v>
      </c>
      <c r="G67" s="81">
        <v>1.4E-3</v>
      </c>
    </row>
    <row r="68" spans="1:7" x14ac:dyDescent="0.25">
      <c r="A68" s="21"/>
      <c r="B68" s="21" t="s">
        <v>316</v>
      </c>
      <c r="C68" s="21" t="s">
        <v>24</v>
      </c>
      <c r="D68" s="21">
        <v>15</v>
      </c>
      <c r="E68" s="76">
        <v>450</v>
      </c>
      <c r="F68" s="76">
        <v>6750</v>
      </c>
      <c r="G68" s="81">
        <v>1.4E-3</v>
      </c>
    </row>
    <row r="69" spans="1:7" x14ac:dyDescent="0.25">
      <c r="A69" s="21"/>
      <c r="B69" s="21" t="s">
        <v>317</v>
      </c>
      <c r="C69" s="21" t="s">
        <v>30</v>
      </c>
      <c r="D69" s="21">
        <v>261.39</v>
      </c>
      <c r="E69" s="76">
        <v>25</v>
      </c>
      <c r="F69" s="76">
        <v>6534.75</v>
      </c>
      <c r="G69" s="81">
        <v>1.2999999999999999E-3</v>
      </c>
    </row>
    <row r="70" spans="1:7" x14ac:dyDescent="0.25">
      <c r="A70" s="21"/>
      <c r="B70" s="21" t="s">
        <v>318</v>
      </c>
      <c r="C70" s="21" t="s">
        <v>250</v>
      </c>
      <c r="D70" s="21">
        <v>0.51666000000000001</v>
      </c>
      <c r="E70" s="76">
        <v>12500</v>
      </c>
      <c r="F70" s="76">
        <v>6458.25</v>
      </c>
      <c r="G70" s="81">
        <v>1.2999999999999999E-3</v>
      </c>
    </row>
    <row r="71" spans="1:7" x14ac:dyDescent="0.25">
      <c r="A71" s="21"/>
      <c r="B71" s="21" t="s">
        <v>319</v>
      </c>
      <c r="C71" s="21" t="s">
        <v>47</v>
      </c>
      <c r="D71" s="21">
        <v>67.665000000000006</v>
      </c>
      <c r="E71" s="76">
        <v>95</v>
      </c>
      <c r="F71" s="76">
        <v>6428.18</v>
      </c>
      <c r="G71" s="81">
        <v>1.2999999999999999E-3</v>
      </c>
    </row>
    <row r="72" spans="1:7" x14ac:dyDescent="0.25">
      <c r="A72" s="21"/>
      <c r="B72" s="21" t="s">
        <v>320</v>
      </c>
      <c r="C72" s="21" t="s">
        <v>252</v>
      </c>
      <c r="D72" s="21">
        <v>10</v>
      </c>
      <c r="E72" s="76">
        <v>623.70000000000005</v>
      </c>
      <c r="F72" s="76">
        <v>6237</v>
      </c>
      <c r="G72" s="81">
        <v>1.2999999999999999E-3</v>
      </c>
    </row>
    <row r="73" spans="1:7" x14ac:dyDescent="0.25">
      <c r="A73" s="21"/>
      <c r="B73" s="21" t="s">
        <v>321</v>
      </c>
      <c r="C73" s="21" t="s">
        <v>252</v>
      </c>
      <c r="D73" s="21">
        <v>5</v>
      </c>
      <c r="E73" s="76">
        <v>1159.23</v>
      </c>
      <c r="F73" s="76">
        <v>5796.15</v>
      </c>
      <c r="G73" s="81">
        <v>1.1999999999999999E-3</v>
      </c>
    </row>
    <row r="74" spans="1:7" x14ac:dyDescent="0.25">
      <c r="A74" s="21"/>
      <c r="B74" s="21" t="s">
        <v>322</v>
      </c>
      <c r="C74" s="21" t="s">
        <v>36</v>
      </c>
      <c r="D74" s="21">
        <v>32</v>
      </c>
      <c r="E74" s="76">
        <v>175.31</v>
      </c>
      <c r="F74" s="76">
        <v>5609.92</v>
      </c>
      <c r="G74" s="81">
        <v>1.1000000000000001E-3</v>
      </c>
    </row>
    <row r="75" spans="1:7" x14ac:dyDescent="0.25">
      <c r="A75" s="21"/>
      <c r="B75" s="21" t="s">
        <v>323</v>
      </c>
      <c r="C75" s="21" t="s">
        <v>47</v>
      </c>
      <c r="D75" s="21">
        <v>64.459209999999999</v>
      </c>
      <c r="E75" s="76">
        <v>85</v>
      </c>
      <c r="F75" s="76">
        <v>5479.03</v>
      </c>
      <c r="G75" s="81">
        <v>1.1000000000000001E-3</v>
      </c>
    </row>
    <row r="76" spans="1:7" x14ac:dyDescent="0.25">
      <c r="A76" s="21"/>
      <c r="B76" s="21" t="s">
        <v>324</v>
      </c>
      <c r="C76" s="21" t="s">
        <v>24</v>
      </c>
      <c r="D76" s="21">
        <v>10</v>
      </c>
      <c r="E76" s="76">
        <v>546.13</v>
      </c>
      <c r="F76" s="76">
        <v>5461.3</v>
      </c>
      <c r="G76" s="81">
        <v>1.1000000000000001E-3</v>
      </c>
    </row>
    <row r="77" spans="1:7" x14ac:dyDescent="0.25">
      <c r="A77" s="21"/>
      <c r="B77" s="21" t="s">
        <v>325</v>
      </c>
      <c r="C77" s="21" t="s">
        <v>252</v>
      </c>
      <c r="D77" s="21">
        <v>10</v>
      </c>
      <c r="E77" s="76">
        <v>535</v>
      </c>
      <c r="F77" s="76">
        <v>5350</v>
      </c>
      <c r="G77" s="81">
        <v>1.1000000000000001E-3</v>
      </c>
    </row>
    <row r="78" spans="1:7" x14ac:dyDescent="0.25">
      <c r="A78" s="21"/>
      <c r="B78" s="21" t="s">
        <v>326</v>
      </c>
      <c r="C78" s="21" t="s">
        <v>261</v>
      </c>
      <c r="D78" s="21">
        <v>352.125</v>
      </c>
      <c r="E78" s="76">
        <v>14.6</v>
      </c>
      <c r="F78" s="76">
        <v>5141.03</v>
      </c>
      <c r="G78" s="81">
        <v>1E-3</v>
      </c>
    </row>
    <row r="79" spans="1:7" x14ac:dyDescent="0.25">
      <c r="A79" s="21"/>
      <c r="B79" s="21" t="s">
        <v>327</v>
      </c>
      <c r="C79" s="21" t="s">
        <v>36</v>
      </c>
      <c r="D79" s="21">
        <v>12.1</v>
      </c>
      <c r="E79" s="76">
        <v>420</v>
      </c>
      <c r="F79" s="76">
        <v>5082</v>
      </c>
      <c r="G79" s="81">
        <v>1E-3</v>
      </c>
    </row>
    <row r="80" spans="1:7" x14ac:dyDescent="0.25">
      <c r="A80" s="21"/>
      <c r="B80" s="21" t="s">
        <v>328</v>
      </c>
      <c r="C80" s="21" t="s">
        <v>40</v>
      </c>
      <c r="D80" s="21">
        <v>336.37009999999998</v>
      </c>
      <c r="E80" s="76">
        <v>15</v>
      </c>
      <c r="F80" s="76">
        <v>5045.55</v>
      </c>
      <c r="G80" s="81">
        <v>1E-3</v>
      </c>
    </row>
    <row r="81" spans="1:7" x14ac:dyDescent="0.25">
      <c r="A81" s="21"/>
      <c r="B81" s="21" t="s">
        <v>329</v>
      </c>
      <c r="C81" s="21" t="s">
        <v>252</v>
      </c>
      <c r="D81" s="21">
        <v>5</v>
      </c>
      <c r="E81" s="76">
        <v>1000</v>
      </c>
      <c r="F81" s="76">
        <v>5000</v>
      </c>
      <c r="G81" s="81">
        <v>1E-3</v>
      </c>
    </row>
    <row r="82" spans="1:7" x14ac:dyDescent="0.25">
      <c r="A82" s="21"/>
      <c r="B82" s="21" t="s">
        <v>330</v>
      </c>
      <c r="C82" s="21" t="s">
        <v>30</v>
      </c>
      <c r="D82" s="21">
        <v>120.675</v>
      </c>
      <c r="E82" s="76">
        <v>40.44</v>
      </c>
      <c r="F82" s="76">
        <v>4880.1000000000004</v>
      </c>
      <c r="G82" s="81">
        <v>1E-3</v>
      </c>
    </row>
    <row r="83" spans="1:7" x14ac:dyDescent="0.25">
      <c r="A83" s="21"/>
      <c r="B83" s="21" t="s">
        <v>328</v>
      </c>
      <c r="C83" s="21" t="s">
        <v>36</v>
      </c>
      <c r="D83" s="21">
        <v>195.11564999999999</v>
      </c>
      <c r="E83" s="76">
        <v>25</v>
      </c>
      <c r="F83" s="76">
        <v>4877.8900000000003</v>
      </c>
      <c r="G83" s="81">
        <v>1E-3</v>
      </c>
    </row>
    <row r="84" spans="1:7" x14ac:dyDescent="0.25">
      <c r="A84" s="21"/>
      <c r="B84" s="21" t="s">
        <v>331</v>
      </c>
      <c r="C84" s="21" t="s">
        <v>252</v>
      </c>
      <c r="D84" s="21">
        <v>10</v>
      </c>
      <c r="E84" s="76">
        <v>485</v>
      </c>
      <c r="F84" s="76">
        <v>4850</v>
      </c>
      <c r="G84" s="81">
        <v>1E-3</v>
      </c>
    </row>
    <row r="85" spans="1:7" x14ac:dyDescent="0.25">
      <c r="A85" s="21"/>
      <c r="B85" s="21" t="s">
        <v>332</v>
      </c>
      <c r="C85" s="21" t="s">
        <v>42</v>
      </c>
      <c r="D85" s="21">
        <v>23.814</v>
      </c>
      <c r="E85" s="76">
        <v>198.46</v>
      </c>
      <c r="F85" s="76">
        <v>4726.13</v>
      </c>
      <c r="G85" s="81">
        <v>1E-3</v>
      </c>
    </row>
    <row r="86" spans="1:7" x14ac:dyDescent="0.25">
      <c r="A86" s="21"/>
      <c r="B86" s="21" t="s">
        <v>333</v>
      </c>
      <c r="C86" s="21" t="s">
        <v>252</v>
      </c>
      <c r="D86" s="21">
        <v>120</v>
      </c>
      <c r="E86" s="76">
        <v>38.07</v>
      </c>
      <c r="F86" s="76">
        <v>4568.3999999999996</v>
      </c>
      <c r="G86" s="81">
        <v>8.9999999999999998E-4</v>
      </c>
    </row>
    <row r="87" spans="1:7" x14ac:dyDescent="0.25">
      <c r="A87" s="21"/>
      <c r="B87" s="21" t="s">
        <v>334</v>
      </c>
      <c r="C87" s="21" t="s">
        <v>283</v>
      </c>
      <c r="D87" s="21">
        <v>90</v>
      </c>
      <c r="E87" s="76">
        <v>50</v>
      </c>
      <c r="F87" s="76">
        <v>4500</v>
      </c>
      <c r="G87" s="81">
        <v>8.9999999999999998E-4</v>
      </c>
    </row>
    <row r="88" spans="1:7" x14ac:dyDescent="0.25">
      <c r="A88" s="21"/>
      <c r="B88" s="21" t="s">
        <v>335</v>
      </c>
      <c r="C88" s="21" t="s">
        <v>252</v>
      </c>
      <c r="D88" s="21">
        <v>10</v>
      </c>
      <c r="E88" s="76">
        <v>434.77</v>
      </c>
      <c r="F88" s="76">
        <v>4347.7</v>
      </c>
      <c r="G88" s="81">
        <v>8.9999999999999998E-4</v>
      </c>
    </row>
    <row r="89" spans="1:7" x14ac:dyDescent="0.25">
      <c r="A89" s="21"/>
      <c r="B89" s="21" t="s">
        <v>336</v>
      </c>
      <c r="C89" s="21" t="s">
        <v>252</v>
      </c>
      <c r="D89" s="21">
        <v>55</v>
      </c>
      <c r="E89" s="76">
        <v>78.349999999999994</v>
      </c>
      <c r="F89" s="76">
        <v>4309.25</v>
      </c>
      <c r="G89" s="81">
        <v>8.9999999999999998E-4</v>
      </c>
    </row>
    <row r="90" spans="1:7" x14ac:dyDescent="0.25">
      <c r="A90" s="21"/>
      <c r="B90" s="21" t="s">
        <v>337</v>
      </c>
      <c r="C90" s="21" t="s">
        <v>252</v>
      </c>
      <c r="D90" s="21">
        <v>15</v>
      </c>
      <c r="E90" s="76">
        <v>285</v>
      </c>
      <c r="F90" s="76">
        <v>4275</v>
      </c>
      <c r="G90" s="81">
        <v>8.9999999999999998E-4</v>
      </c>
    </row>
    <row r="91" spans="1:7" x14ac:dyDescent="0.25">
      <c r="A91" s="21"/>
      <c r="B91" s="21" t="s">
        <v>338</v>
      </c>
      <c r="C91" s="21" t="s">
        <v>107</v>
      </c>
      <c r="D91" s="21">
        <v>70.276409999999998</v>
      </c>
      <c r="E91" s="76">
        <v>58</v>
      </c>
      <c r="F91" s="76">
        <v>4076.03</v>
      </c>
      <c r="G91" s="81">
        <v>8.0000000000000004E-4</v>
      </c>
    </row>
    <row r="92" spans="1:7" x14ac:dyDescent="0.25">
      <c r="A92" s="21"/>
      <c r="B92" s="21" t="s">
        <v>339</v>
      </c>
      <c r="C92" s="21" t="s">
        <v>252</v>
      </c>
      <c r="D92" s="21">
        <v>5</v>
      </c>
      <c r="E92" s="76">
        <v>770</v>
      </c>
      <c r="F92" s="76">
        <v>3850</v>
      </c>
      <c r="G92" s="81">
        <v>8.0000000000000004E-4</v>
      </c>
    </row>
    <row r="93" spans="1:7" x14ac:dyDescent="0.25">
      <c r="A93" s="21"/>
      <c r="B93" s="21" t="s">
        <v>340</v>
      </c>
      <c r="C93" s="21" t="s">
        <v>24</v>
      </c>
      <c r="D93" s="21">
        <v>5</v>
      </c>
      <c r="E93" s="76">
        <v>756.32</v>
      </c>
      <c r="F93" s="76">
        <v>3781.6</v>
      </c>
      <c r="G93" s="81">
        <v>8.0000000000000004E-4</v>
      </c>
    </row>
    <row r="94" spans="1:7" x14ac:dyDescent="0.25">
      <c r="A94" s="21"/>
      <c r="B94" s="21" t="s">
        <v>341</v>
      </c>
      <c r="C94" s="21" t="s">
        <v>30</v>
      </c>
      <c r="D94" s="21">
        <v>233.20500000000001</v>
      </c>
      <c r="E94" s="76">
        <v>15.87</v>
      </c>
      <c r="F94" s="76">
        <v>3700.96</v>
      </c>
      <c r="G94" s="81">
        <v>6.9999999999999999E-4</v>
      </c>
    </row>
    <row r="95" spans="1:7" x14ac:dyDescent="0.25">
      <c r="A95" s="21"/>
      <c r="B95" s="21" t="s">
        <v>342</v>
      </c>
      <c r="C95" s="21" t="s">
        <v>252</v>
      </c>
      <c r="D95" s="21">
        <v>5</v>
      </c>
      <c r="E95" s="76">
        <v>710</v>
      </c>
      <c r="F95" s="76">
        <v>3550</v>
      </c>
      <c r="G95" s="81">
        <v>6.9999999999999999E-4</v>
      </c>
    </row>
    <row r="96" spans="1:7" x14ac:dyDescent="0.25">
      <c r="A96" s="21"/>
      <c r="B96" s="21" t="s">
        <v>343</v>
      </c>
      <c r="C96" s="21" t="s">
        <v>36</v>
      </c>
      <c r="D96" s="21">
        <v>704</v>
      </c>
      <c r="E96" s="76">
        <v>4.93</v>
      </c>
      <c r="F96" s="76">
        <v>3470.72</v>
      </c>
      <c r="G96" s="81">
        <v>6.9999999999999999E-4</v>
      </c>
    </row>
    <row r="97" spans="1:7" x14ac:dyDescent="0.25">
      <c r="A97" s="21"/>
      <c r="B97" s="21" t="s">
        <v>344</v>
      </c>
      <c r="C97" s="21"/>
      <c r="D97" s="21"/>
      <c r="E97" s="76"/>
      <c r="F97" s="76"/>
      <c r="G97" s="81"/>
    </row>
    <row r="98" spans="1:7" x14ac:dyDescent="0.25">
      <c r="A98" s="21"/>
      <c r="B98" s="21"/>
      <c r="C98" s="21" t="s">
        <v>267</v>
      </c>
      <c r="D98" s="21">
        <v>25</v>
      </c>
      <c r="E98" s="76">
        <v>134.07</v>
      </c>
      <c r="F98" s="76">
        <v>3351.75</v>
      </c>
      <c r="G98" s="81">
        <v>6.9999999999999999E-4</v>
      </c>
    </row>
    <row r="99" spans="1:7" x14ac:dyDescent="0.25">
      <c r="A99" s="21"/>
      <c r="B99" s="21" t="s">
        <v>345</v>
      </c>
      <c r="C99" s="21" t="s">
        <v>252</v>
      </c>
      <c r="D99" s="21">
        <v>94.999849999999995</v>
      </c>
      <c r="E99" s="76">
        <v>33.03</v>
      </c>
      <c r="F99" s="76">
        <v>3137.85</v>
      </c>
      <c r="G99" s="81">
        <v>5.9999999999999995E-4</v>
      </c>
    </row>
    <row r="100" spans="1:7" x14ac:dyDescent="0.25">
      <c r="A100" s="21"/>
      <c r="B100" s="21" t="s">
        <v>346</v>
      </c>
      <c r="C100" s="21" t="s">
        <v>30</v>
      </c>
      <c r="D100" s="21">
        <v>520.11275000000001</v>
      </c>
      <c r="E100" s="76">
        <v>6</v>
      </c>
      <c r="F100" s="76">
        <v>3120.68</v>
      </c>
      <c r="G100" s="81">
        <v>5.9999999999999995E-4</v>
      </c>
    </row>
    <row r="101" spans="1:7" x14ac:dyDescent="0.25">
      <c r="A101" s="21"/>
      <c r="B101" s="21" t="s">
        <v>347</v>
      </c>
      <c r="C101" s="21" t="s">
        <v>107</v>
      </c>
      <c r="D101" s="21">
        <v>37.5</v>
      </c>
      <c r="E101" s="76">
        <v>75</v>
      </c>
      <c r="F101" s="76">
        <v>2812.5</v>
      </c>
      <c r="G101" s="81">
        <v>5.9999999999999995E-4</v>
      </c>
    </row>
    <row r="102" spans="1:7" x14ac:dyDescent="0.25">
      <c r="A102" s="21"/>
      <c r="B102" s="21" t="s">
        <v>348</v>
      </c>
      <c r="C102" s="21" t="s">
        <v>42</v>
      </c>
      <c r="D102" s="21">
        <v>44.965000000000003</v>
      </c>
      <c r="E102" s="76">
        <v>60</v>
      </c>
      <c r="F102" s="76">
        <v>2697.9</v>
      </c>
      <c r="G102" s="81">
        <v>5.0000000000000001E-4</v>
      </c>
    </row>
    <row r="103" spans="1:7" x14ac:dyDescent="0.25">
      <c r="A103" s="21"/>
      <c r="B103" s="21" t="s">
        <v>349</v>
      </c>
      <c r="C103" s="21" t="s">
        <v>107</v>
      </c>
      <c r="D103" s="21">
        <v>118.27021999999999</v>
      </c>
      <c r="E103" s="76">
        <v>22.6</v>
      </c>
      <c r="F103" s="76">
        <v>2672.91</v>
      </c>
      <c r="G103" s="81">
        <v>5.0000000000000001E-4</v>
      </c>
    </row>
    <row r="104" spans="1:7" x14ac:dyDescent="0.25">
      <c r="A104" s="21"/>
      <c r="B104" s="21" t="s">
        <v>350</v>
      </c>
      <c r="C104" s="21" t="s">
        <v>36</v>
      </c>
      <c r="D104" s="21">
        <v>210.375</v>
      </c>
      <c r="E104" s="76">
        <v>12.5</v>
      </c>
      <c r="F104" s="76">
        <v>2629.69</v>
      </c>
      <c r="G104" s="81">
        <v>5.0000000000000001E-4</v>
      </c>
    </row>
    <row r="105" spans="1:7" x14ac:dyDescent="0.25">
      <c r="A105" s="21"/>
      <c r="B105" s="21" t="s">
        <v>351</v>
      </c>
      <c r="C105" s="21" t="s">
        <v>252</v>
      </c>
      <c r="D105" s="21">
        <v>0.6875</v>
      </c>
      <c r="E105" s="76">
        <v>3767</v>
      </c>
      <c r="F105" s="76">
        <v>2589.81</v>
      </c>
      <c r="G105" s="81">
        <v>5.0000000000000001E-4</v>
      </c>
    </row>
    <row r="106" spans="1:7" x14ac:dyDescent="0.25">
      <c r="A106" s="21"/>
      <c r="B106" s="21" t="s">
        <v>352</v>
      </c>
      <c r="C106" s="21" t="s">
        <v>252</v>
      </c>
      <c r="D106" s="21">
        <v>339.3</v>
      </c>
      <c r="E106" s="76">
        <v>7.56</v>
      </c>
      <c r="F106" s="76">
        <v>2565.11</v>
      </c>
      <c r="G106" s="81">
        <v>5.0000000000000001E-4</v>
      </c>
    </row>
    <row r="107" spans="1:7" x14ac:dyDescent="0.25">
      <c r="A107" s="21"/>
      <c r="B107" s="21" t="s">
        <v>353</v>
      </c>
      <c r="C107" s="21" t="s">
        <v>252</v>
      </c>
      <c r="D107" s="21">
        <v>20</v>
      </c>
      <c r="E107" s="76">
        <v>125</v>
      </c>
      <c r="F107" s="76">
        <v>2500</v>
      </c>
      <c r="G107" s="81">
        <v>5.0000000000000001E-4</v>
      </c>
    </row>
    <row r="108" spans="1:7" x14ac:dyDescent="0.25">
      <c r="A108" s="21"/>
      <c r="B108" s="21" t="s">
        <v>354</v>
      </c>
      <c r="C108" s="21" t="s">
        <v>252</v>
      </c>
      <c r="D108" s="21">
        <v>10</v>
      </c>
      <c r="E108" s="76">
        <v>250</v>
      </c>
      <c r="F108" s="76">
        <v>2500</v>
      </c>
      <c r="G108" s="81">
        <v>5.0000000000000001E-4</v>
      </c>
    </row>
    <row r="109" spans="1:7" x14ac:dyDescent="0.25">
      <c r="A109" s="21"/>
      <c r="B109" s="21" t="s">
        <v>355</v>
      </c>
      <c r="C109" s="21" t="s">
        <v>30</v>
      </c>
      <c r="D109" s="21">
        <v>504</v>
      </c>
      <c r="E109" s="76">
        <v>4.88</v>
      </c>
      <c r="F109" s="76">
        <v>2459.52</v>
      </c>
      <c r="G109" s="81">
        <v>5.0000000000000001E-4</v>
      </c>
    </row>
    <row r="110" spans="1:7" x14ac:dyDescent="0.25">
      <c r="A110" s="21"/>
      <c r="B110" s="21" t="s">
        <v>356</v>
      </c>
      <c r="C110" s="21" t="s">
        <v>252</v>
      </c>
      <c r="D110" s="21">
        <v>24.21405</v>
      </c>
      <c r="E110" s="76">
        <v>97.3</v>
      </c>
      <c r="F110" s="76">
        <v>2356.0300000000002</v>
      </c>
      <c r="G110" s="81">
        <v>5.0000000000000001E-4</v>
      </c>
    </row>
    <row r="111" spans="1:7" x14ac:dyDescent="0.25">
      <c r="A111" s="21"/>
      <c r="B111" s="21" t="s">
        <v>357</v>
      </c>
      <c r="C111" s="21" t="s">
        <v>59</v>
      </c>
      <c r="D111" s="21">
        <v>321.66699999999997</v>
      </c>
      <c r="E111" s="76">
        <v>7.28</v>
      </c>
      <c r="F111" s="76">
        <v>2341.7399999999998</v>
      </c>
      <c r="G111" s="81">
        <v>5.0000000000000001E-4</v>
      </c>
    </row>
    <row r="112" spans="1:7" x14ac:dyDescent="0.25">
      <c r="A112" s="21"/>
      <c r="B112" s="21" t="s">
        <v>358</v>
      </c>
      <c r="C112" s="21" t="s">
        <v>252</v>
      </c>
      <c r="D112" s="21">
        <v>60.444699999999997</v>
      </c>
      <c r="E112" s="76">
        <v>37.700000000000003</v>
      </c>
      <c r="F112" s="76">
        <v>2278.77</v>
      </c>
      <c r="G112" s="81">
        <v>5.0000000000000001E-4</v>
      </c>
    </row>
    <row r="113" spans="1:7" x14ac:dyDescent="0.25">
      <c r="A113" s="21"/>
      <c r="B113" s="21" t="s">
        <v>359</v>
      </c>
      <c r="C113" s="21" t="s">
        <v>252</v>
      </c>
      <c r="D113" s="21">
        <v>5</v>
      </c>
      <c r="E113" s="76">
        <v>454.23</v>
      </c>
      <c r="F113" s="76">
        <v>2271.15</v>
      </c>
      <c r="G113" s="81">
        <v>5.0000000000000001E-4</v>
      </c>
    </row>
    <row r="114" spans="1:7" x14ac:dyDescent="0.25">
      <c r="A114" s="21"/>
      <c r="B114" s="21" t="s">
        <v>360</v>
      </c>
      <c r="C114" s="21" t="s">
        <v>252</v>
      </c>
      <c r="D114" s="21">
        <v>160.25</v>
      </c>
      <c r="E114" s="76">
        <v>14</v>
      </c>
      <c r="F114" s="76">
        <v>2243.5</v>
      </c>
      <c r="G114" s="81">
        <v>5.0000000000000001E-4</v>
      </c>
    </row>
    <row r="115" spans="1:7" x14ac:dyDescent="0.25">
      <c r="A115" s="21"/>
      <c r="B115" s="21" t="s">
        <v>361</v>
      </c>
      <c r="C115" s="21" t="s">
        <v>252</v>
      </c>
      <c r="D115" s="21">
        <v>515.57145000000003</v>
      </c>
      <c r="E115" s="76">
        <v>4.3499999999999996</v>
      </c>
      <c r="F115" s="76">
        <v>2242.7399999999998</v>
      </c>
      <c r="G115" s="81">
        <v>5.0000000000000001E-4</v>
      </c>
    </row>
    <row r="116" spans="1:7" x14ac:dyDescent="0.25">
      <c r="A116" s="21"/>
      <c r="B116" s="21" t="s">
        <v>362</v>
      </c>
      <c r="C116" s="21" t="s">
        <v>252</v>
      </c>
      <c r="D116" s="21">
        <v>15</v>
      </c>
      <c r="E116" s="76">
        <v>148.22</v>
      </c>
      <c r="F116" s="76">
        <v>2223.3000000000002</v>
      </c>
      <c r="G116" s="81">
        <v>4.0000000000000002E-4</v>
      </c>
    </row>
    <row r="117" spans="1:7" x14ac:dyDescent="0.25">
      <c r="A117" s="21"/>
      <c r="B117" s="21" t="s">
        <v>363</v>
      </c>
      <c r="C117" s="21" t="s">
        <v>252</v>
      </c>
      <c r="D117" s="21">
        <v>106.4</v>
      </c>
      <c r="E117" s="76">
        <v>20.07</v>
      </c>
      <c r="F117" s="76">
        <v>2135.4499999999998</v>
      </c>
      <c r="G117" s="81">
        <v>4.0000000000000002E-4</v>
      </c>
    </row>
    <row r="118" spans="1:7" x14ac:dyDescent="0.25">
      <c r="A118" s="21"/>
      <c r="B118" s="21" t="s">
        <v>364</v>
      </c>
      <c r="C118" s="21" t="s">
        <v>252</v>
      </c>
      <c r="D118" s="21">
        <v>20</v>
      </c>
      <c r="E118" s="76">
        <v>104.2</v>
      </c>
      <c r="F118" s="76">
        <v>2084</v>
      </c>
      <c r="G118" s="81">
        <v>4.0000000000000002E-4</v>
      </c>
    </row>
    <row r="119" spans="1:7" x14ac:dyDescent="0.25">
      <c r="A119" s="21"/>
      <c r="B119" s="21" t="s">
        <v>365</v>
      </c>
      <c r="C119" s="21" t="s">
        <v>252</v>
      </c>
      <c r="D119" s="21">
        <v>14.40263</v>
      </c>
      <c r="E119" s="76">
        <v>141.53</v>
      </c>
      <c r="F119" s="76">
        <v>2038.4</v>
      </c>
      <c r="G119" s="81">
        <v>4.0000000000000002E-4</v>
      </c>
    </row>
    <row r="120" spans="1:7" x14ac:dyDescent="0.25">
      <c r="A120" s="21"/>
      <c r="B120" s="21" t="s">
        <v>366</v>
      </c>
      <c r="C120" s="21"/>
      <c r="D120" s="21"/>
      <c r="E120" s="76"/>
      <c r="F120" s="76"/>
      <c r="G120" s="81"/>
    </row>
    <row r="121" spans="1:7" x14ac:dyDescent="0.25">
      <c r="A121" s="21"/>
      <c r="B121" s="21"/>
      <c r="C121" s="21"/>
      <c r="D121" s="21"/>
      <c r="E121" s="76"/>
      <c r="F121" s="76"/>
      <c r="G121" s="81"/>
    </row>
    <row r="122" spans="1:7" x14ac:dyDescent="0.25">
      <c r="A122" s="21"/>
      <c r="B122" s="21" t="s">
        <v>367</v>
      </c>
      <c r="C122" s="21" t="s">
        <v>261</v>
      </c>
      <c r="D122" s="21">
        <v>115.38829</v>
      </c>
      <c r="E122" s="76">
        <v>17.5</v>
      </c>
      <c r="F122" s="76">
        <v>2019.3</v>
      </c>
      <c r="G122" s="81">
        <v>4.0000000000000002E-4</v>
      </c>
    </row>
    <row r="123" spans="1:7" x14ac:dyDescent="0.25">
      <c r="A123" s="21"/>
      <c r="B123" s="21" t="s">
        <v>368</v>
      </c>
      <c r="C123" s="21" t="s">
        <v>252</v>
      </c>
      <c r="D123" s="21">
        <v>237.12522000000001</v>
      </c>
      <c r="E123" s="76">
        <v>8.5</v>
      </c>
      <c r="F123" s="76">
        <v>2015.56</v>
      </c>
      <c r="G123" s="81">
        <v>4.0000000000000002E-4</v>
      </c>
    </row>
    <row r="124" spans="1:7" x14ac:dyDescent="0.25">
      <c r="A124" s="21"/>
      <c r="B124" s="21" t="s">
        <v>369</v>
      </c>
      <c r="C124" s="21" t="s">
        <v>252</v>
      </c>
      <c r="D124" s="21">
        <v>35</v>
      </c>
      <c r="E124" s="76">
        <v>56.13</v>
      </c>
      <c r="F124" s="76">
        <v>1964.55</v>
      </c>
      <c r="G124" s="81">
        <v>4.0000000000000002E-4</v>
      </c>
    </row>
    <row r="125" spans="1:7" x14ac:dyDescent="0.25">
      <c r="A125" s="21"/>
      <c r="B125" s="21" t="s">
        <v>370</v>
      </c>
      <c r="C125" s="21" t="s">
        <v>261</v>
      </c>
      <c r="D125" s="21">
        <v>80.215649999999997</v>
      </c>
      <c r="E125" s="76">
        <v>23</v>
      </c>
      <c r="F125" s="76">
        <v>1844.96</v>
      </c>
      <c r="G125" s="81">
        <v>4.0000000000000002E-4</v>
      </c>
    </row>
    <row r="126" spans="1:7" x14ac:dyDescent="0.25">
      <c r="A126" s="21"/>
      <c r="B126" s="21" t="s">
        <v>371</v>
      </c>
      <c r="C126" s="21" t="s">
        <v>252</v>
      </c>
      <c r="D126" s="21">
        <v>171.5</v>
      </c>
      <c r="E126" s="76">
        <v>10.5</v>
      </c>
      <c r="F126" s="76">
        <v>1800.75</v>
      </c>
      <c r="G126" s="81">
        <v>4.0000000000000002E-4</v>
      </c>
    </row>
    <row r="127" spans="1:7" x14ac:dyDescent="0.25">
      <c r="A127" s="21"/>
      <c r="B127" s="21" t="s">
        <v>372</v>
      </c>
      <c r="C127" s="21" t="s">
        <v>252</v>
      </c>
      <c r="D127" s="21">
        <v>40</v>
      </c>
      <c r="E127" s="76">
        <v>44.76</v>
      </c>
      <c r="F127" s="76">
        <v>1790.4</v>
      </c>
      <c r="G127" s="81">
        <v>4.0000000000000002E-4</v>
      </c>
    </row>
    <row r="128" spans="1:7" x14ac:dyDescent="0.25">
      <c r="A128" s="21"/>
      <c r="B128" s="21" t="s">
        <v>373</v>
      </c>
      <c r="C128" s="21" t="s">
        <v>47</v>
      </c>
      <c r="D128" s="21">
        <v>1.1670499999999999</v>
      </c>
      <c r="E128" s="76">
        <v>1417</v>
      </c>
      <c r="F128" s="76">
        <v>1653.71</v>
      </c>
      <c r="G128" s="81">
        <v>2.9999999999999997E-4</v>
      </c>
    </row>
    <row r="129" spans="1:7" x14ac:dyDescent="0.25">
      <c r="A129" s="21"/>
      <c r="B129" s="21" t="s">
        <v>374</v>
      </c>
      <c r="C129" s="21" t="s">
        <v>375</v>
      </c>
      <c r="D129" s="21">
        <v>0.11749</v>
      </c>
      <c r="E129" s="76">
        <v>14007</v>
      </c>
      <c r="F129" s="76">
        <v>1645.68</v>
      </c>
      <c r="G129" s="81">
        <v>2.9999999999999997E-4</v>
      </c>
    </row>
    <row r="130" spans="1:7" x14ac:dyDescent="0.25">
      <c r="A130" s="21"/>
      <c r="B130" s="21" t="s">
        <v>376</v>
      </c>
      <c r="C130" s="21" t="s">
        <v>36</v>
      </c>
      <c r="D130" s="21">
        <v>268.68313000000001</v>
      </c>
      <c r="E130" s="76">
        <v>6</v>
      </c>
      <c r="F130" s="76">
        <v>1612.1</v>
      </c>
      <c r="G130" s="81">
        <v>2.9999999999999997E-4</v>
      </c>
    </row>
    <row r="131" spans="1:7" x14ac:dyDescent="0.25">
      <c r="A131" s="21"/>
      <c r="B131" s="21" t="s">
        <v>377</v>
      </c>
      <c r="C131" s="21" t="s">
        <v>59</v>
      </c>
      <c r="D131" s="21">
        <v>157.5</v>
      </c>
      <c r="E131" s="76">
        <v>10.18</v>
      </c>
      <c r="F131" s="76">
        <v>1603.35</v>
      </c>
      <c r="G131" s="81">
        <v>2.9999999999999997E-4</v>
      </c>
    </row>
    <row r="132" spans="1:7" x14ac:dyDescent="0.25">
      <c r="A132" s="21"/>
      <c r="B132" s="21" t="s">
        <v>378</v>
      </c>
      <c r="C132" s="21" t="s">
        <v>252</v>
      </c>
      <c r="D132" s="21">
        <v>10</v>
      </c>
      <c r="E132" s="76">
        <v>160</v>
      </c>
      <c r="F132" s="76">
        <v>1600</v>
      </c>
      <c r="G132" s="81">
        <v>2.9999999999999997E-4</v>
      </c>
    </row>
    <row r="133" spans="1:7" x14ac:dyDescent="0.25">
      <c r="A133" s="21"/>
      <c r="B133" s="21" t="s">
        <v>379</v>
      </c>
      <c r="C133" s="21" t="s">
        <v>30</v>
      </c>
      <c r="D133" s="21">
        <v>37.5</v>
      </c>
      <c r="E133" s="76">
        <v>41.7</v>
      </c>
      <c r="F133" s="76">
        <v>1563.75</v>
      </c>
      <c r="G133" s="81">
        <v>2.9999999999999997E-4</v>
      </c>
    </row>
    <row r="134" spans="1:7" x14ac:dyDescent="0.25">
      <c r="A134" s="21"/>
      <c r="B134" s="21" t="s">
        <v>380</v>
      </c>
      <c r="C134" s="21" t="s">
        <v>30</v>
      </c>
      <c r="D134" s="21">
        <v>166.98</v>
      </c>
      <c r="E134" s="76">
        <v>9.1199999999999992</v>
      </c>
      <c r="F134" s="76">
        <v>1522.86</v>
      </c>
      <c r="G134" s="81">
        <v>2.9999999999999997E-4</v>
      </c>
    </row>
    <row r="135" spans="1:7" x14ac:dyDescent="0.25">
      <c r="A135" s="21"/>
      <c r="B135" s="21" t="s">
        <v>381</v>
      </c>
      <c r="C135" s="21" t="s">
        <v>107</v>
      </c>
      <c r="D135" s="21">
        <v>17.5</v>
      </c>
      <c r="E135" s="76">
        <v>82.5</v>
      </c>
      <c r="F135" s="76">
        <v>1443.75</v>
      </c>
      <c r="G135" s="81">
        <v>2.9999999999999997E-4</v>
      </c>
    </row>
    <row r="136" spans="1:7" x14ac:dyDescent="0.25">
      <c r="A136" s="21"/>
      <c r="B136" s="21" t="s">
        <v>382</v>
      </c>
      <c r="C136" s="21" t="s">
        <v>107</v>
      </c>
      <c r="D136" s="21">
        <v>56.960610000000003</v>
      </c>
      <c r="E136" s="76">
        <v>24.4</v>
      </c>
      <c r="F136" s="76">
        <v>1389.84</v>
      </c>
      <c r="G136" s="81">
        <v>2.9999999999999997E-4</v>
      </c>
    </row>
    <row r="137" spans="1:7" x14ac:dyDescent="0.25">
      <c r="A137" s="21"/>
      <c r="B137" s="21" t="s">
        <v>383</v>
      </c>
      <c r="C137" s="21"/>
      <c r="D137" s="21"/>
      <c r="E137" s="76"/>
      <c r="F137" s="76"/>
      <c r="G137" s="81"/>
    </row>
    <row r="138" spans="1:7" x14ac:dyDescent="0.25">
      <c r="A138" s="21"/>
      <c r="B138" s="21"/>
      <c r="C138" s="21" t="s">
        <v>252</v>
      </c>
      <c r="D138" s="21">
        <v>30</v>
      </c>
      <c r="E138" s="76">
        <v>45.9</v>
      </c>
      <c r="F138" s="76">
        <v>1377</v>
      </c>
      <c r="G138" s="81">
        <v>2.9999999999999997E-4</v>
      </c>
    </row>
    <row r="139" spans="1:7" x14ac:dyDescent="0.25">
      <c r="A139" s="21"/>
      <c r="B139" s="21" t="s">
        <v>384</v>
      </c>
      <c r="C139" s="21" t="s">
        <v>252</v>
      </c>
      <c r="D139" s="21">
        <v>18</v>
      </c>
      <c r="E139" s="76">
        <v>74.55</v>
      </c>
      <c r="F139" s="76">
        <v>1341.9</v>
      </c>
      <c r="G139" s="81">
        <v>2.9999999999999997E-4</v>
      </c>
    </row>
    <row r="140" spans="1:7" x14ac:dyDescent="0.25">
      <c r="A140" s="21"/>
      <c r="B140" s="21" t="s">
        <v>385</v>
      </c>
      <c r="C140" s="21" t="s">
        <v>252</v>
      </c>
      <c r="D140" s="21">
        <v>5</v>
      </c>
      <c r="E140" s="76">
        <v>266.82</v>
      </c>
      <c r="F140" s="76">
        <v>1334.1</v>
      </c>
      <c r="G140" s="81">
        <v>2.9999999999999997E-4</v>
      </c>
    </row>
    <row r="141" spans="1:7" x14ac:dyDescent="0.25">
      <c r="A141" s="21"/>
      <c r="B141" s="21" t="s">
        <v>386</v>
      </c>
      <c r="C141" s="21" t="s">
        <v>252</v>
      </c>
      <c r="D141" s="21">
        <v>181.00115</v>
      </c>
      <c r="E141" s="76">
        <v>7.34</v>
      </c>
      <c r="F141" s="76">
        <v>1328.55</v>
      </c>
      <c r="G141" s="81">
        <v>2.9999999999999997E-4</v>
      </c>
    </row>
    <row r="142" spans="1:7" x14ac:dyDescent="0.25">
      <c r="A142" s="21"/>
      <c r="B142" s="21" t="s">
        <v>387</v>
      </c>
      <c r="C142" s="21" t="s">
        <v>36</v>
      </c>
      <c r="D142" s="21">
        <v>75</v>
      </c>
      <c r="E142" s="76">
        <v>17.43</v>
      </c>
      <c r="F142" s="76">
        <v>1307.25</v>
      </c>
      <c r="G142" s="81">
        <v>2.9999999999999997E-4</v>
      </c>
    </row>
    <row r="143" spans="1:7" x14ac:dyDescent="0.25">
      <c r="A143" s="21"/>
      <c r="B143" s="21" t="s">
        <v>388</v>
      </c>
      <c r="C143" s="21" t="s">
        <v>36</v>
      </c>
      <c r="D143" s="21">
        <v>99</v>
      </c>
      <c r="E143" s="76">
        <v>13.07</v>
      </c>
      <c r="F143" s="76">
        <v>1293.93</v>
      </c>
      <c r="G143" s="81">
        <v>2.9999999999999997E-4</v>
      </c>
    </row>
    <row r="144" spans="1:7" x14ac:dyDescent="0.25">
      <c r="A144" s="21"/>
      <c r="B144" s="21" t="s">
        <v>389</v>
      </c>
      <c r="C144" s="21" t="s">
        <v>252</v>
      </c>
      <c r="D144" s="21">
        <v>13.067360000000001</v>
      </c>
      <c r="E144" s="76">
        <v>90</v>
      </c>
      <c r="F144" s="76">
        <v>1176.06</v>
      </c>
      <c r="G144" s="81">
        <v>2.0000000000000001E-4</v>
      </c>
    </row>
    <row r="145" spans="1:7" x14ac:dyDescent="0.25">
      <c r="A145" s="21"/>
      <c r="B145" s="21" t="s">
        <v>390</v>
      </c>
      <c r="C145" s="21" t="s">
        <v>252</v>
      </c>
      <c r="D145" s="21">
        <v>30</v>
      </c>
      <c r="E145" s="76">
        <v>38.07</v>
      </c>
      <c r="F145" s="76">
        <v>1142.0999999999999</v>
      </c>
      <c r="G145" s="81">
        <v>2.0000000000000001E-4</v>
      </c>
    </row>
    <row r="146" spans="1:7" x14ac:dyDescent="0.25">
      <c r="A146" s="21"/>
      <c r="B146" s="21" t="s">
        <v>391</v>
      </c>
      <c r="C146" s="21" t="s">
        <v>252</v>
      </c>
      <c r="D146" s="21">
        <v>26.528829999999999</v>
      </c>
      <c r="E146" s="76">
        <v>43</v>
      </c>
      <c r="F146" s="76">
        <v>1140.74</v>
      </c>
      <c r="G146" s="81">
        <v>2.0000000000000001E-4</v>
      </c>
    </row>
    <row r="147" spans="1:7" x14ac:dyDescent="0.25">
      <c r="A147" s="21"/>
      <c r="B147" s="21" t="s">
        <v>392</v>
      </c>
      <c r="C147" s="21" t="s">
        <v>36</v>
      </c>
      <c r="D147" s="21">
        <v>124.60625</v>
      </c>
      <c r="E147" s="76">
        <v>9.1</v>
      </c>
      <c r="F147" s="76">
        <v>1133.92</v>
      </c>
      <c r="G147" s="81">
        <v>2.0000000000000001E-4</v>
      </c>
    </row>
    <row r="148" spans="1:7" x14ac:dyDescent="0.25">
      <c r="A148" s="21"/>
      <c r="B148" s="21" t="s">
        <v>393</v>
      </c>
      <c r="C148" s="21" t="s">
        <v>59</v>
      </c>
      <c r="D148" s="21">
        <v>215.82225</v>
      </c>
      <c r="E148" s="76">
        <v>5.16</v>
      </c>
      <c r="F148" s="76">
        <v>1113.6400000000001</v>
      </c>
      <c r="G148" s="81">
        <v>2.0000000000000001E-4</v>
      </c>
    </row>
    <row r="149" spans="1:7" x14ac:dyDescent="0.25">
      <c r="A149" s="21"/>
      <c r="B149" s="21" t="s">
        <v>394</v>
      </c>
      <c r="C149" s="21" t="s">
        <v>252</v>
      </c>
      <c r="D149" s="21">
        <v>30</v>
      </c>
      <c r="E149" s="76">
        <v>36.049999999999997</v>
      </c>
      <c r="F149" s="76">
        <v>1081.5</v>
      </c>
      <c r="G149" s="81">
        <v>2.0000000000000001E-4</v>
      </c>
    </row>
    <row r="150" spans="1:7" x14ac:dyDescent="0.25">
      <c r="A150" s="21"/>
      <c r="B150" s="21" t="s">
        <v>395</v>
      </c>
      <c r="C150" s="21" t="s">
        <v>42</v>
      </c>
      <c r="D150" s="21">
        <v>3.6</v>
      </c>
      <c r="E150" s="76">
        <v>300</v>
      </c>
      <c r="F150" s="76">
        <v>1080</v>
      </c>
      <c r="G150" s="81">
        <v>2.0000000000000001E-4</v>
      </c>
    </row>
    <row r="151" spans="1:7" x14ac:dyDescent="0.25">
      <c r="A151" s="21"/>
      <c r="B151" s="21" t="s">
        <v>396</v>
      </c>
      <c r="C151" s="21" t="s">
        <v>252</v>
      </c>
      <c r="D151" s="21">
        <v>200.29867999999999</v>
      </c>
      <c r="E151" s="76">
        <v>5.32</v>
      </c>
      <c r="F151" s="76">
        <v>1065.5899999999999</v>
      </c>
      <c r="G151" s="81">
        <v>2.0000000000000001E-4</v>
      </c>
    </row>
    <row r="152" spans="1:7" x14ac:dyDescent="0.25">
      <c r="A152" s="21"/>
      <c r="B152" s="21" t="s">
        <v>397</v>
      </c>
      <c r="C152" s="21" t="s">
        <v>252</v>
      </c>
      <c r="D152" s="21">
        <v>226.60114999999999</v>
      </c>
      <c r="E152" s="76">
        <v>4.66</v>
      </c>
      <c r="F152" s="76">
        <v>1055.96</v>
      </c>
      <c r="G152" s="81">
        <v>2.0000000000000001E-4</v>
      </c>
    </row>
    <row r="153" spans="1:7" x14ac:dyDescent="0.25">
      <c r="A153" s="21"/>
      <c r="B153" s="21" t="s">
        <v>398</v>
      </c>
      <c r="C153" s="21" t="s">
        <v>375</v>
      </c>
      <c r="D153" s="21">
        <v>0.17810000000000001</v>
      </c>
      <c r="E153" s="76">
        <v>5904.2</v>
      </c>
      <c r="F153" s="76">
        <v>1051.54</v>
      </c>
      <c r="G153" s="81">
        <v>2.0000000000000001E-4</v>
      </c>
    </row>
    <row r="154" spans="1:7" x14ac:dyDescent="0.25">
      <c r="A154" s="21"/>
      <c r="B154" s="21" t="s">
        <v>399</v>
      </c>
      <c r="C154" s="21" t="s">
        <v>252</v>
      </c>
      <c r="D154" s="21">
        <v>10</v>
      </c>
      <c r="E154" s="76">
        <v>104.2</v>
      </c>
      <c r="F154" s="76">
        <v>1042</v>
      </c>
      <c r="G154" s="81">
        <v>2.0000000000000001E-4</v>
      </c>
    </row>
    <row r="155" spans="1:7" x14ac:dyDescent="0.25">
      <c r="A155" s="21"/>
      <c r="B155" s="21" t="s">
        <v>400</v>
      </c>
      <c r="C155" s="21" t="s">
        <v>36</v>
      </c>
      <c r="D155" s="21">
        <v>43.368749999999999</v>
      </c>
      <c r="E155" s="76">
        <v>22.68</v>
      </c>
      <c r="F155" s="76">
        <v>983.6</v>
      </c>
      <c r="G155" s="81">
        <v>2.0000000000000001E-4</v>
      </c>
    </row>
    <row r="156" spans="1:7" x14ac:dyDescent="0.25">
      <c r="A156" s="21"/>
      <c r="B156" s="21" t="s">
        <v>401</v>
      </c>
      <c r="C156" s="21" t="s">
        <v>252</v>
      </c>
      <c r="D156" s="21">
        <v>20</v>
      </c>
      <c r="E156" s="76">
        <v>45.41</v>
      </c>
      <c r="F156" s="76">
        <v>908.2</v>
      </c>
      <c r="G156" s="81">
        <v>2.0000000000000001E-4</v>
      </c>
    </row>
    <row r="157" spans="1:7" x14ac:dyDescent="0.25">
      <c r="A157" s="21"/>
      <c r="B157" s="21" t="s">
        <v>402</v>
      </c>
      <c r="C157" s="21" t="s">
        <v>252</v>
      </c>
      <c r="D157" s="21">
        <v>19.999649999999999</v>
      </c>
      <c r="E157" s="76">
        <v>45.09</v>
      </c>
      <c r="F157" s="76">
        <v>901.78</v>
      </c>
      <c r="G157" s="81">
        <v>2.0000000000000001E-4</v>
      </c>
    </row>
    <row r="158" spans="1:7" x14ac:dyDescent="0.25">
      <c r="A158" s="21"/>
      <c r="B158" s="21" t="s">
        <v>403</v>
      </c>
      <c r="C158" s="21" t="s">
        <v>252</v>
      </c>
      <c r="D158" s="21">
        <v>229.89449999999999</v>
      </c>
      <c r="E158" s="76">
        <v>3.79</v>
      </c>
      <c r="F158" s="76">
        <v>871.3</v>
      </c>
      <c r="G158" s="81">
        <v>2.0000000000000001E-4</v>
      </c>
    </row>
    <row r="159" spans="1:7" x14ac:dyDescent="0.25">
      <c r="A159" s="21"/>
      <c r="B159" s="21" t="s">
        <v>404</v>
      </c>
      <c r="C159" s="21" t="s">
        <v>252</v>
      </c>
      <c r="D159" s="21">
        <v>70.599999999999994</v>
      </c>
      <c r="E159" s="76">
        <v>12.06</v>
      </c>
      <c r="F159" s="76">
        <v>851.44</v>
      </c>
      <c r="G159" s="81">
        <v>2.0000000000000001E-4</v>
      </c>
    </row>
    <row r="160" spans="1:7" x14ac:dyDescent="0.25">
      <c r="A160" s="21"/>
      <c r="B160" s="21" t="s">
        <v>405</v>
      </c>
      <c r="C160" s="21" t="s">
        <v>252</v>
      </c>
      <c r="D160" s="21">
        <v>26.416599999999999</v>
      </c>
      <c r="E160" s="76">
        <v>32</v>
      </c>
      <c r="F160" s="76">
        <v>845.33</v>
      </c>
      <c r="G160" s="81">
        <v>2.0000000000000001E-4</v>
      </c>
    </row>
    <row r="161" spans="1:7" x14ac:dyDescent="0.25">
      <c r="A161" s="21"/>
      <c r="B161" s="21" t="s">
        <v>406</v>
      </c>
      <c r="C161" s="21"/>
      <c r="D161" s="21"/>
      <c r="E161" s="76"/>
      <c r="F161" s="76"/>
      <c r="G161" s="81"/>
    </row>
    <row r="162" spans="1:7" x14ac:dyDescent="0.25">
      <c r="A162" s="21"/>
      <c r="B162" s="21"/>
      <c r="C162" s="21" t="s">
        <v>252</v>
      </c>
      <c r="D162" s="21">
        <v>30</v>
      </c>
      <c r="E162" s="76">
        <v>27</v>
      </c>
      <c r="F162" s="76">
        <v>810</v>
      </c>
      <c r="G162" s="81">
        <v>2.0000000000000001E-4</v>
      </c>
    </row>
    <row r="163" spans="1:7" x14ac:dyDescent="0.25">
      <c r="A163" s="21"/>
      <c r="B163" s="21" t="s">
        <v>407</v>
      </c>
      <c r="C163" s="21" t="s">
        <v>252</v>
      </c>
      <c r="D163" s="21">
        <v>76.443550000000002</v>
      </c>
      <c r="E163" s="76">
        <v>9.89</v>
      </c>
      <c r="F163" s="76">
        <v>756.03</v>
      </c>
      <c r="G163" s="81">
        <v>2.0000000000000001E-4</v>
      </c>
    </row>
    <row r="164" spans="1:7" x14ac:dyDescent="0.25">
      <c r="A164" s="21"/>
      <c r="B164" s="21" t="s">
        <v>408</v>
      </c>
      <c r="C164" s="21" t="s">
        <v>47</v>
      </c>
      <c r="D164" s="21">
        <v>2.2482500000000001</v>
      </c>
      <c r="E164" s="76">
        <v>330</v>
      </c>
      <c r="F164" s="76">
        <v>741.92</v>
      </c>
      <c r="G164" s="81">
        <v>1E-4</v>
      </c>
    </row>
    <row r="165" spans="1:7" x14ac:dyDescent="0.25">
      <c r="A165" s="21"/>
      <c r="B165" s="21" t="s">
        <v>409</v>
      </c>
      <c r="C165" s="21" t="s">
        <v>252</v>
      </c>
      <c r="D165" s="21">
        <v>47.7</v>
      </c>
      <c r="E165" s="76">
        <v>14.85</v>
      </c>
      <c r="F165" s="76">
        <v>708.35</v>
      </c>
      <c r="G165" s="81">
        <v>1E-4</v>
      </c>
    </row>
    <row r="166" spans="1:7" x14ac:dyDescent="0.25">
      <c r="A166" s="21"/>
      <c r="B166" s="21" t="s">
        <v>410</v>
      </c>
      <c r="C166" s="21" t="s">
        <v>261</v>
      </c>
      <c r="D166" s="21">
        <v>15</v>
      </c>
      <c r="E166" s="76">
        <v>47</v>
      </c>
      <c r="F166" s="76">
        <v>705</v>
      </c>
      <c r="G166" s="81">
        <v>1E-4</v>
      </c>
    </row>
    <row r="167" spans="1:7" x14ac:dyDescent="0.25">
      <c r="A167" s="21"/>
      <c r="B167" s="21" t="s">
        <v>392</v>
      </c>
      <c r="C167" s="21" t="s">
        <v>59</v>
      </c>
      <c r="D167" s="21">
        <v>52.5</v>
      </c>
      <c r="E167" s="76">
        <v>13.37</v>
      </c>
      <c r="F167" s="76">
        <v>701.93</v>
      </c>
      <c r="G167" s="81">
        <v>1E-4</v>
      </c>
    </row>
    <row r="168" spans="1:7" x14ac:dyDescent="0.25">
      <c r="A168" s="21"/>
      <c r="B168" s="21" t="s">
        <v>411</v>
      </c>
      <c r="C168" s="21" t="s">
        <v>252</v>
      </c>
      <c r="D168" s="21">
        <v>15</v>
      </c>
      <c r="E168" s="76">
        <v>46.62</v>
      </c>
      <c r="F168" s="76">
        <v>699.3</v>
      </c>
      <c r="G168" s="81">
        <v>1E-4</v>
      </c>
    </row>
    <row r="169" spans="1:7" x14ac:dyDescent="0.25">
      <c r="A169" s="21"/>
      <c r="B169" s="21" t="s">
        <v>412</v>
      </c>
      <c r="C169" s="21" t="s">
        <v>252</v>
      </c>
      <c r="D169" s="21">
        <v>66.650000000000006</v>
      </c>
      <c r="E169" s="76">
        <v>10</v>
      </c>
      <c r="F169" s="76">
        <v>666.5</v>
      </c>
      <c r="G169" s="81">
        <v>1E-4</v>
      </c>
    </row>
    <row r="170" spans="1:7" x14ac:dyDescent="0.25">
      <c r="A170" s="21"/>
      <c r="B170" s="21" t="s">
        <v>413</v>
      </c>
      <c r="C170" s="21" t="s">
        <v>252</v>
      </c>
      <c r="D170" s="21">
        <v>15.856299999999999</v>
      </c>
      <c r="E170" s="76">
        <v>40</v>
      </c>
      <c r="F170" s="76">
        <v>634.25</v>
      </c>
      <c r="G170" s="81">
        <v>1E-4</v>
      </c>
    </row>
    <row r="171" spans="1:7" x14ac:dyDescent="0.25">
      <c r="A171" s="21"/>
      <c r="B171" s="21" t="s">
        <v>414</v>
      </c>
      <c r="C171" s="21" t="s">
        <v>40</v>
      </c>
      <c r="D171" s="21">
        <v>41.143030000000003</v>
      </c>
      <c r="E171" s="76">
        <v>15</v>
      </c>
      <c r="F171" s="76">
        <v>617.15</v>
      </c>
      <c r="G171" s="81">
        <v>1E-4</v>
      </c>
    </row>
    <row r="172" spans="1:7" x14ac:dyDescent="0.25">
      <c r="A172" s="21"/>
      <c r="B172" s="21" t="s">
        <v>415</v>
      </c>
      <c r="C172" s="21" t="s">
        <v>36</v>
      </c>
      <c r="D172" s="21">
        <v>15</v>
      </c>
      <c r="E172" s="76">
        <v>37.72</v>
      </c>
      <c r="F172" s="76">
        <v>565.79999999999995</v>
      </c>
      <c r="G172" s="81">
        <v>1E-4</v>
      </c>
    </row>
    <row r="173" spans="1:7" x14ac:dyDescent="0.25">
      <c r="A173" s="21"/>
      <c r="B173" s="21" t="s">
        <v>416</v>
      </c>
      <c r="C173" s="21" t="s">
        <v>252</v>
      </c>
      <c r="D173" s="21">
        <v>18</v>
      </c>
      <c r="E173" s="76">
        <v>30.25</v>
      </c>
      <c r="F173" s="76">
        <v>544.5</v>
      </c>
      <c r="G173" s="81">
        <v>1E-4</v>
      </c>
    </row>
    <row r="174" spans="1:7" x14ac:dyDescent="0.25">
      <c r="A174" s="21"/>
      <c r="B174" s="21" t="s">
        <v>417</v>
      </c>
      <c r="C174" s="21" t="s">
        <v>252</v>
      </c>
      <c r="D174" s="21">
        <v>70.5</v>
      </c>
      <c r="E174" s="76">
        <v>7.65</v>
      </c>
      <c r="F174" s="76">
        <v>539.33000000000004</v>
      </c>
      <c r="G174" s="81">
        <v>1E-4</v>
      </c>
    </row>
    <row r="175" spans="1:7" x14ac:dyDescent="0.25">
      <c r="A175" s="21"/>
      <c r="B175" s="21" t="s">
        <v>418</v>
      </c>
      <c r="C175" s="21" t="s">
        <v>252</v>
      </c>
      <c r="D175" s="21">
        <v>39.75</v>
      </c>
      <c r="E175" s="76">
        <v>13.21</v>
      </c>
      <c r="F175" s="76">
        <v>525.1</v>
      </c>
      <c r="G175" s="81">
        <v>1E-4</v>
      </c>
    </row>
    <row r="176" spans="1:7" x14ac:dyDescent="0.25">
      <c r="A176" s="21"/>
      <c r="B176" s="21" t="s">
        <v>419</v>
      </c>
      <c r="C176" s="21" t="s">
        <v>252</v>
      </c>
      <c r="D176" s="21">
        <v>89.098849999999999</v>
      </c>
      <c r="E176" s="76">
        <v>5.88</v>
      </c>
      <c r="F176" s="76">
        <v>523.9</v>
      </c>
      <c r="G176" s="81">
        <v>1E-4</v>
      </c>
    </row>
    <row r="177" spans="1:7" x14ac:dyDescent="0.25">
      <c r="A177" s="21"/>
      <c r="B177" s="21" t="s">
        <v>420</v>
      </c>
      <c r="C177" s="21" t="s">
        <v>252</v>
      </c>
      <c r="D177" s="21">
        <v>39.75</v>
      </c>
      <c r="E177" s="76">
        <v>12.38</v>
      </c>
      <c r="F177" s="76">
        <v>492.11</v>
      </c>
      <c r="G177" s="81">
        <v>1E-4</v>
      </c>
    </row>
    <row r="178" spans="1:7" x14ac:dyDescent="0.25">
      <c r="A178" s="21"/>
      <c r="B178" s="21" t="s">
        <v>421</v>
      </c>
      <c r="C178" s="21" t="s">
        <v>252</v>
      </c>
      <c r="D178" s="21">
        <v>256.75</v>
      </c>
      <c r="E178" s="76">
        <v>1.82</v>
      </c>
      <c r="F178" s="76">
        <v>467.29</v>
      </c>
      <c r="G178" s="81">
        <v>1E-4</v>
      </c>
    </row>
    <row r="179" spans="1:7" x14ac:dyDescent="0.25">
      <c r="A179" s="21"/>
      <c r="B179" s="21" t="s">
        <v>422</v>
      </c>
      <c r="C179" s="21" t="s">
        <v>252</v>
      </c>
      <c r="D179" s="21">
        <v>10.25</v>
      </c>
      <c r="E179" s="76">
        <v>45.5</v>
      </c>
      <c r="F179" s="76">
        <v>466.38</v>
      </c>
      <c r="G179" s="81">
        <v>1E-4</v>
      </c>
    </row>
    <row r="180" spans="1:7" x14ac:dyDescent="0.25">
      <c r="A180" s="21"/>
      <c r="B180" s="21" t="s">
        <v>423</v>
      </c>
      <c r="C180" s="21" t="s">
        <v>252</v>
      </c>
      <c r="D180" s="21">
        <v>30</v>
      </c>
      <c r="E180" s="76">
        <v>15.5</v>
      </c>
      <c r="F180" s="76">
        <v>465</v>
      </c>
      <c r="G180" s="81">
        <v>1E-4</v>
      </c>
    </row>
    <row r="181" spans="1:7" x14ac:dyDescent="0.25">
      <c r="A181" s="21"/>
      <c r="B181" s="21" t="s">
        <v>424</v>
      </c>
      <c r="C181" s="21" t="s">
        <v>252</v>
      </c>
      <c r="D181" s="21">
        <v>12</v>
      </c>
      <c r="E181" s="76">
        <v>37.520000000000003</v>
      </c>
      <c r="F181" s="76">
        <v>450.24</v>
      </c>
      <c r="G181" s="81">
        <v>1E-4</v>
      </c>
    </row>
    <row r="182" spans="1:7" x14ac:dyDescent="0.25">
      <c r="A182" s="21"/>
      <c r="B182" s="21" t="s">
        <v>425</v>
      </c>
      <c r="C182" s="21" t="s">
        <v>252</v>
      </c>
      <c r="D182" s="21">
        <v>14</v>
      </c>
      <c r="E182" s="76">
        <v>31.5</v>
      </c>
      <c r="F182" s="76">
        <v>441</v>
      </c>
      <c r="G182" s="81">
        <v>1E-4</v>
      </c>
    </row>
    <row r="183" spans="1:7" x14ac:dyDescent="0.25">
      <c r="A183" s="21"/>
      <c r="B183" s="21" t="s">
        <v>426</v>
      </c>
      <c r="C183" s="21"/>
      <c r="D183" s="21"/>
      <c r="E183" s="76"/>
      <c r="F183" s="76"/>
      <c r="G183" s="81"/>
    </row>
    <row r="184" spans="1:7" x14ac:dyDescent="0.25">
      <c r="A184" s="21"/>
      <c r="B184" s="21"/>
      <c r="C184" s="21" t="s">
        <v>267</v>
      </c>
      <c r="D184" s="21">
        <v>5</v>
      </c>
      <c r="E184" s="76">
        <v>85</v>
      </c>
      <c r="F184" s="76">
        <v>425</v>
      </c>
      <c r="G184" s="81">
        <v>1E-4</v>
      </c>
    </row>
    <row r="185" spans="1:7" x14ac:dyDescent="0.25">
      <c r="A185" s="21"/>
      <c r="B185" s="21" t="s">
        <v>427</v>
      </c>
      <c r="C185" s="21" t="s">
        <v>252</v>
      </c>
      <c r="D185" s="21">
        <v>54.75</v>
      </c>
      <c r="E185" s="76">
        <v>7.24</v>
      </c>
      <c r="F185" s="76">
        <v>396.39</v>
      </c>
      <c r="G185" s="81">
        <v>1E-4</v>
      </c>
    </row>
    <row r="186" spans="1:7" x14ac:dyDescent="0.25">
      <c r="A186" s="21"/>
      <c r="B186" s="21" t="s">
        <v>428</v>
      </c>
      <c r="C186" s="21" t="s">
        <v>252</v>
      </c>
      <c r="D186" s="21">
        <v>5</v>
      </c>
      <c r="E186" s="76">
        <v>78.23</v>
      </c>
      <c r="F186" s="76">
        <v>391.15</v>
      </c>
      <c r="G186" s="81">
        <v>1E-4</v>
      </c>
    </row>
    <row r="187" spans="1:7" x14ac:dyDescent="0.25">
      <c r="A187" s="21"/>
      <c r="B187" s="21" t="s">
        <v>429</v>
      </c>
      <c r="C187" s="21" t="s">
        <v>252</v>
      </c>
      <c r="D187" s="21">
        <v>157.00115</v>
      </c>
      <c r="E187" s="76">
        <v>2.4</v>
      </c>
      <c r="F187" s="76">
        <v>376.8</v>
      </c>
      <c r="G187" s="81">
        <v>1E-4</v>
      </c>
    </row>
    <row r="188" spans="1:7" ht="21" x14ac:dyDescent="0.35">
      <c r="A188" s="72"/>
      <c r="B188" s="21" t="s">
        <v>430</v>
      </c>
      <c r="C188" s="21" t="s">
        <v>252</v>
      </c>
      <c r="D188" s="21">
        <v>69.75</v>
      </c>
      <c r="E188" s="76">
        <v>5.39</v>
      </c>
      <c r="F188" s="76">
        <v>375.95</v>
      </c>
      <c r="G188" s="81">
        <v>1E-4</v>
      </c>
    </row>
    <row r="189" spans="1:7" x14ac:dyDescent="0.25">
      <c r="A189" s="21"/>
      <c r="B189" s="21" t="s">
        <v>431</v>
      </c>
      <c r="C189" s="21" t="s">
        <v>252</v>
      </c>
      <c r="D189" s="21">
        <v>5</v>
      </c>
      <c r="E189" s="76">
        <v>72.040000000000006</v>
      </c>
      <c r="F189" s="76">
        <v>360.2</v>
      </c>
      <c r="G189" s="81">
        <v>1E-4</v>
      </c>
    </row>
    <row r="190" spans="1:7" x14ac:dyDescent="0.25">
      <c r="A190" s="21"/>
      <c r="B190" s="21" t="s">
        <v>432</v>
      </c>
      <c r="C190" s="21" t="s">
        <v>252</v>
      </c>
      <c r="D190" s="21">
        <v>160.9</v>
      </c>
      <c r="E190" s="76">
        <v>2.2000000000000002</v>
      </c>
      <c r="F190" s="76">
        <v>353.98</v>
      </c>
      <c r="G190" s="81">
        <v>1E-4</v>
      </c>
    </row>
    <row r="191" spans="1:7" x14ac:dyDescent="0.25">
      <c r="A191" s="21"/>
      <c r="B191" s="21" t="s">
        <v>433</v>
      </c>
      <c r="C191" s="21" t="s">
        <v>252</v>
      </c>
      <c r="D191" s="21">
        <v>196.44354999999999</v>
      </c>
      <c r="E191" s="76">
        <v>1.8</v>
      </c>
      <c r="F191" s="76">
        <v>353.6</v>
      </c>
      <c r="G191" s="81">
        <v>1E-4</v>
      </c>
    </row>
    <row r="192" spans="1:7" x14ac:dyDescent="0.25">
      <c r="A192" s="21"/>
      <c r="B192" s="21" t="s">
        <v>434</v>
      </c>
      <c r="C192" s="21" t="s">
        <v>252</v>
      </c>
      <c r="D192" s="21">
        <v>39.75</v>
      </c>
      <c r="E192" s="76">
        <v>8.75</v>
      </c>
      <c r="F192" s="76">
        <v>347.81</v>
      </c>
      <c r="G192" s="81">
        <v>1E-4</v>
      </c>
    </row>
    <row r="193" spans="1:7" x14ac:dyDescent="0.25">
      <c r="A193" s="21"/>
      <c r="B193" s="21" t="s">
        <v>435</v>
      </c>
      <c r="C193" s="21" t="s">
        <v>252</v>
      </c>
      <c r="D193" s="21">
        <v>40.75</v>
      </c>
      <c r="E193" s="76">
        <v>8.5</v>
      </c>
      <c r="F193" s="76">
        <v>346.38</v>
      </c>
      <c r="G193" s="81">
        <v>1E-4</v>
      </c>
    </row>
    <row r="194" spans="1:7" x14ac:dyDescent="0.25">
      <c r="A194" s="21"/>
      <c r="B194" s="21" t="s">
        <v>436</v>
      </c>
      <c r="C194" s="21" t="s">
        <v>437</v>
      </c>
      <c r="D194" s="21">
        <v>9.4499999999999993</v>
      </c>
      <c r="E194" s="76">
        <v>36.270000000000003</v>
      </c>
      <c r="F194" s="76">
        <v>342.75</v>
      </c>
      <c r="G194" s="81">
        <v>1E-4</v>
      </c>
    </row>
    <row r="195" spans="1:7" x14ac:dyDescent="0.25">
      <c r="A195" s="21"/>
      <c r="B195" s="21" t="s">
        <v>438</v>
      </c>
      <c r="C195" s="21" t="s">
        <v>252</v>
      </c>
      <c r="D195" s="21">
        <v>4.6008599999999999</v>
      </c>
      <c r="E195" s="76">
        <v>72.2</v>
      </c>
      <c r="F195" s="76">
        <v>332.18</v>
      </c>
      <c r="G195" s="81">
        <v>1E-4</v>
      </c>
    </row>
    <row r="196" spans="1:7" x14ac:dyDescent="0.25">
      <c r="A196" s="21"/>
      <c r="B196" s="21" t="s">
        <v>439</v>
      </c>
      <c r="C196" s="21" t="s">
        <v>252</v>
      </c>
      <c r="D196" s="21">
        <v>336.6</v>
      </c>
      <c r="E196" s="76">
        <v>0.98</v>
      </c>
      <c r="F196" s="76">
        <v>329.87</v>
      </c>
      <c r="G196" s="81">
        <v>1E-4</v>
      </c>
    </row>
    <row r="197" spans="1:7" x14ac:dyDescent="0.25">
      <c r="A197" s="21"/>
      <c r="B197" s="21" t="s">
        <v>440</v>
      </c>
      <c r="C197" s="21" t="s">
        <v>252</v>
      </c>
      <c r="D197" s="21">
        <v>39.75</v>
      </c>
      <c r="E197" s="76">
        <v>7.95</v>
      </c>
      <c r="F197" s="76">
        <v>316.01</v>
      </c>
      <c r="G197" s="81">
        <v>1E-4</v>
      </c>
    </row>
    <row r="198" spans="1:7" x14ac:dyDescent="0.25">
      <c r="A198" s="12"/>
      <c r="B198" s="21" t="s">
        <v>441</v>
      </c>
      <c r="C198" s="21" t="s">
        <v>252</v>
      </c>
      <c r="D198" s="21">
        <v>20.444700000000001</v>
      </c>
      <c r="E198" s="76">
        <v>14.3</v>
      </c>
      <c r="F198" s="76">
        <v>292.36</v>
      </c>
      <c r="G198" s="81">
        <v>1E-4</v>
      </c>
    </row>
    <row r="199" spans="1:7" x14ac:dyDescent="0.25">
      <c r="A199" s="12"/>
      <c r="B199" s="21" t="s">
        <v>442</v>
      </c>
      <c r="C199" s="21" t="s">
        <v>252</v>
      </c>
      <c r="D199" s="21">
        <v>35.776499999999999</v>
      </c>
      <c r="E199" s="76">
        <v>7.66</v>
      </c>
      <c r="F199" s="76">
        <v>274.05</v>
      </c>
      <c r="G199" s="81">
        <v>1E-4</v>
      </c>
    </row>
    <row r="200" spans="1:7" ht="21" x14ac:dyDescent="0.35">
      <c r="A200" s="72"/>
      <c r="B200" s="21" t="s">
        <v>443</v>
      </c>
      <c r="C200" s="21" t="s">
        <v>252</v>
      </c>
      <c r="D200" s="21">
        <v>71.75</v>
      </c>
      <c r="E200" s="76">
        <v>3.58</v>
      </c>
      <c r="F200" s="76">
        <v>256.87</v>
      </c>
      <c r="G200" s="81">
        <v>1E-4</v>
      </c>
    </row>
    <row r="201" spans="1:7" x14ac:dyDescent="0.25">
      <c r="A201" s="73"/>
      <c r="B201" s="21" t="s">
        <v>444</v>
      </c>
      <c r="C201" s="21" t="s">
        <v>252</v>
      </c>
      <c r="D201" s="21">
        <v>110.7</v>
      </c>
      <c r="E201" s="76">
        <v>2.15</v>
      </c>
      <c r="F201" s="76">
        <v>238.01</v>
      </c>
      <c r="G201" s="81">
        <v>0</v>
      </c>
    </row>
    <row r="202" spans="1:7" x14ac:dyDescent="0.25">
      <c r="A202" s="73"/>
      <c r="B202" s="21" t="s">
        <v>445</v>
      </c>
      <c r="C202" s="21" t="s">
        <v>252</v>
      </c>
      <c r="D202" s="21">
        <v>15</v>
      </c>
      <c r="E202" s="76">
        <v>15.15</v>
      </c>
      <c r="F202" s="76">
        <v>227.25</v>
      </c>
      <c r="G202" s="81">
        <v>0</v>
      </c>
    </row>
    <row r="203" spans="1:7" x14ac:dyDescent="0.25">
      <c r="A203" s="73"/>
      <c r="B203" s="21" t="s">
        <v>446</v>
      </c>
      <c r="C203" s="21" t="s">
        <v>252</v>
      </c>
      <c r="D203" s="21">
        <v>169.49868000000001</v>
      </c>
      <c r="E203" s="76">
        <v>1.31</v>
      </c>
      <c r="F203" s="76">
        <v>222.04</v>
      </c>
      <c r="G203" s="81">
        <v>0</v>
      </c>
    </row>
    <row r="204" spans="1:7" ht="21" x14ac:dyDescent="0.35">
      <c r="A204" s="72"/>
      <c r="B204" s="21" t="s">
        <v>447</v>
      </c>
      <c r="C204" s="21" t="s">
        <v>252</v>
      </c>
      <c r="D204" s="21">
        <v>89.5</v>
      </c>
      <c r="E204" s="76">
        <v>2.35</v>
      </c>
      <c r="F204" s="76">
        <v>210.33</v>
      </c>
      <c r="G204" s="81">
        <v>0</v>
      </c>
    </row>
    <row r="205" spans="1:7" s="6" customFormat="1" x14ac:dyDescent="0.25">
      <c r="A205" s="74"/>
      <c r="B205" s="21" t="s">
        <v>448</v>
      </c>
      <c r="C205" s="21" t="s">
        <v>252</v>
      </c>
      <c r="D205" s="21">
        <v>76.498850000000004</v>
      </c>
      <c r="E205" s="76">
        <v>2.72</v>
      </c>
      <c r="F205" s="76">
        <v>208.08</v>
      </c>
      <c r="G205" s="81">
        <v>0</v>
      </c>
    </row>
    <row r="206" spans="1:7" s="6" customFormat="1" x14ac:dyDescent="0.25">
      <c r="A206" s="49"/>
      <c r="B206" s="21" t="s">
        <v>449</v>
      </c>
      <c r="C206" s="21" t="s">
        <v>252</v>
      </c>
      <c r="D206" s="21">
        <v>36.799999999999997</v>
      </c>
      <c r="E206" s="76">
        <v>5.56</v>
      </c>
      <c r="F206" s="76">
        <v>204.61</v>
      </c>
      <c r="G206" s="81">
        <v>0</v>
      </c>
    </row>
    <row r="207" spans="1:7" s="6" customFormat="1" collapsed="1" x14ac:dyDescent="0.25">
      <c r="A207" s="49"/>
      <c r="B207" s="21" t="s">
        <v>450</v>
      </c>
      <c r="C207" s="21" t="s">
        <v>252</v>
      </c>
      <c r="D207" s="21">
        <v>39.75</v>
      </c>
      <c r="E207" s="76">
        <v>5.13</v>
      </c>
      <c r="F207" s="76">
        <v>203.92</v>
      </c>
      <c r="G207" s="81">
        <v>0</v>
      </c>
    </row>
    <row r="208" spans="1:7" s="6" customFormat="1" ht="15" customHeight="1" x14ac:dyDescent="0.25">
      <c r="A208" s="49"/>
      <c r="B208" s="21" t="s">
        <v>451</v>
      </c>
      <c r="C208" s="21" t="s">
        <v>252</v>
      </c>
      <c r="D208" s="21">
        <v>66.251329999999996</v>
      </c>
      <c r="E208" s="76">
        <v>3.05</v>
      </c>
      <c r="F208" s="76">
        <v>202.07</v>
      </c>
      <c r="G208" s="81">
        <v>0</v>
      </c>
    </row>
    <row r="209" spans="1:7" s="6" customFormat="1" ht="15" customHeight="1" x14ac:dyDescent="0.25">
      <c r="A209" s="49"/>
      <c r="B209" s="21" t="s">
        <v>452</v>
      </c>
      <c r="C209" s="21" t="s">
        <v>252</v>
      </c>
      <c r="D209" s="21">
        <v>83.998850000000004</v>
      </c>
      <c r="E209" s="76">
        <v>2.35</v>
      </c>
      <c r="F209" s="76">
        <v>197.4</v>
      </c>
      <c r="G209" s="81">
        <v>0</v>
      </c>
    </row>
    <row r="210" spans="1:7" s="6" customFormat="1" x14ac:dyDescent="0.25">
      <c r="A210" s="49"/>
      <c r="B210" s="21" t="s">
        <v>453</v>
      </c>
      <c r="C210" s="21" t="s">
        <v>42</v>
      </c>
      <c r="D210" s="21">
        <v>105.6981</v>
      </c>
      <c r="E210" s="76">
        <v>1.8</v>
      </c>
      <c r="F210" s="76">
        <v>190.26</v>
      </c>
      <c r="G210" s="81">
        <v>0</v>
      </c>
    </row>
    <row r="211" spans="1:7" s="6" customFormat="1" x14ac:dyDescent="0.25">
      <c r="A211" s="49"/>
      <c r="B211" s="21" t="s">
        <v>454</v>
      </c>
      <c r="C211" s="21" t="s">
        <v>252</v>
      </c>
      <c r="D211" s="21">
        <v>65.998850000000004</v>
      </c>
      <c r="E211" s="76">
        <v>2.78</v>
      </c>
      <c r="F211" s="76">
        <v>183.48</v>
      </c>
      <c r="G211" s="81">
        <v>0</v>
      </c>
    </row>
    <row r="212" spans="1:7" s="6" customFormat="1" x14ac:dyDescent="0.25">
      <c r="A212" s="49"/>
      <c r="B212" s="21" t="s">
        <v>455</v>
      </c>
      <c r="C212" s="21" t="s">
        <v>252</v>
      </c>
      <c r="D212" s="21">
        <v>15.331799999999999</v>
      </c>
      <c r="E212" s="76">
        <v>11.54</v>
      </c>
      <c r="F212" s="76">
        <v>176.93</v>
      </c>
      <c r="G212" s="81">
        <v>0</v>
      </c>
    </row>
    <row r="213" spans="1:7" s="6" customFormat="1" ht="15" customHeight="1" x14ac:dyDescent="0.25">
      <c r="A213" s="49"/>
      <c r="B213" s="21" t="s">
        <v>456</v>
      </c>
      <c r="C213" s="21" t="s">
        <v>252</v>
      </c>
      <c r="D213" s="21">
        <v>112.7</v>
      </c>
      <c r="E213" s="76">
        <v>1.52</v>
      </c>
      <c r="F213" s="76">
        <v>171.3</v>
      </c>
      <c r="G213" s="81">
        <v>0</v>
      </c>
    </row>
    <row r="214" spans="1:7" s="6" customFormat="1" ht="15" customHeight="1" x14ac:dyDescent="0.25">
      <c r="A214" s="49"/>
      <c r="B214" s="21" t="s">
        <v>457</v>
      </c>
      <c r="C214" s="21" t="s">
        <v>252</v>
      </c>
      <c r="D214" s="21">
        <v>5</v>
      </c>
      <c r="E214" s="76">
        <v>33.6</v>
      </c>
      <c r="F214" s="76">
        <v>168</v>
      </c>
      <c r="G214" s="81">
        <v>0</v>
      </c>
    </row>
    <row r="215" spans="1:7" s="6" customFormat="1" x14ac:dyDescent="0.25">
      <c r="A215" s="49"/>
      <c r="B215" s="21" t="s">
        <v>458</v>
      </c>
      <c r="C215" s="21" t="s">
        <v>59</v>
      </c>
      <c r="D215" s="21">
        <v>10</v>
      </c>
      <c r="E215" s="76">
        <v>15.92</v>
      </c>
      <c r="F215" s="76">
        <v>159.19999999999999</v>
      </c>
      <c r="G215" s="81">
        <v>0</v>
      </c>
    </row>
    <row r="216" spans="1:7" s="6" customFormat="1" x14ac:dyDescent="0.25">
      <c r="A216" s="49"/>
      <c r="B216" s="21" t="s">
        <v>459</v>
      </c>
      <c r="C216" s="21" t="s">
        <v>36</v>
      </c>
      <c r="D216" s="21">
        <v>31.5</v>
      </c>
      <c r="E216" s="76">
        <v>5</v>
      </c>
      <c r="F216" s="76">
        <v>157.5</v>
      </c>
      <c r="G216" s="81">
        <v>0</v>
      </c>
    </row>
    <row r="217" spans="1:7" s="6" customFormat="1" x14ac:dyDescent="0.25">
      <c r="A217" s="49"/>
      <c r="B217" s="21" t="s">
        <v>460</v>
      </c>
      <c r="C217" s="21" t="s">
        <v>252</v>
      </c>
      <c r="D217" s="21">
        <v>14</v>
      </c>
      <c r="E217" s="76">
        <v>10.71</v>
      </c>
      <c r="F217" s="76">
        <v>149.94</v>
      </c>
      <c r="G217" s="81">
        <v>0</v>
      </c>
    </row>
    <row r="218" spans="1:7" s="6" customFormat="1" x14ac:dyDescent="0.25">
      <c r="A218" s="49"/>
      <c r="B218" s="21" t="s">
        <v>461</v>
      </c>
      <c r="C218" s="21" t="s">
        <v>252</v>
      </c>
      <c r="D218" s="21">
        <v>7.5003000000000002</v>
      </c>
      <c r="E218" s="76">
        <v>19.7</v>
      </c>
      <c r="F218" s="76">
        <v>147.76</v>
      </c>
      <c r="G218" s="81">
        <v>0</v>
      </c>
    </row>
    <row r="219" spans="1:7" s="6" customFormat="1" x14ac:dyDescent="0.25">
      <c r="A219" s="49"/>
      <c r="B219" s="21" t="s">
        <v>462</v>
      </c>
      <c r="C219" s="21" t="s">
        <v>252</v>
      </c>
      <c r="D219" s="21">
        <v>73.998850000000004</v>
      </c>
      <c r="E219" s="76">
        <v>1.92</v>
      </c>
      <c r="F219" s="76">
        <v>142.08000000000001</v>
      </c>
      <c r="G219" s="81">
        <v>0</v>
      </c>
    </row>
    <row r="220" spans="1:7" s="6" customFormat="1" x14ac:dyDescent="0.25">
      <c r="A220" s="49"/>
      <c r="B220" s="21" t="s">
        <v>463</v>
      </c>
      <c r="C220" s="21" t="s">
        <v>252</v>
      </c>
      <c r="D220" s="21">
        <v>122.50115</v>
      </c>
      <c r="E220" s="76">
        <v>0.95</v>
      </c>
      <c r="F220" s="76">
        <v>116.38</v>
      </c>
      <c r="G220" s="81">
        <v>0</v>
      </c>
    </row>
    <row r="221" spans="1:7" s="6" customFormat="1" x14ac:dyDescent="0.25">
      <c r="A221" s="49"/>
      <c r="B221" s="21" t="s">
        <v>464</v>
      </c>
      <c r="C221" s="21" t="s">
        <v>41</v>
      </c>
      <c r="D221" s="21">
        <v>8.1378000000000004</v>
      </c>
      <c r="E221" s="76">
        <v>14.2</v>
      </c>
      <c r="F221" s="76">
        <v>115.56</v>
      </c>
      <c r="G221" s="81">
        <v>0</v>
      </c>
    </row>
    <row r="222" spans="1:7" s="6" customFormat="1" x14ac:dyDescent="0.25">
      <c r="A222" s="49"/>
      <c r="B222" s="21" t="s">
        <v>465</v>
      </c>
      <c r="C222" s="21" t="s">
        <v>252</v>
      </c>
      <c r="D222" s="21">
        <v>85.501149999999996</v>
      </c>
      <c r="E222" s="76">
        <v>1.33</v>
      </c>
      <c r="F222" s="76">
        <v>113.72</v>
      </c>
      <c r="G222" s="81">
        <v>0</v>
      </c>
    </row>
    <row r="223" spans="1:7" s="6" customFormat="1" x14ac:dyDescent="0.25">
      <c r="A223" s="49"/>
      <c r="B223" s="21" t="s">
        <v>466</v>
      </c>
      <c r="C223" s="21" t="s">
        <v>252</v>
      </c>
      <c r="D223" s="21">
        <v>132.55645000000001</v>
      </c>
      <c r="E223" s="76">
        <v>0.85</v>
      </c>
      <c r="F223" s="76">
        <v>112.67</v>
      </c>
      <c r="G223" s="81">
        <v>0</v>
      </c>
    </row>
    <row r="224" spans="1:7" s="6" customFormat="1" x14ac:dyDescent="0.25">
      <c r="A224" s="49"/>
      <c r="B224" s="21" t="s">
        <v>467</v>
      </c>
      <c r="C224" s="21"/>
      <c r="D224" s="21"/>
      <c r="E224" s="76"/>
      <c r="F224" s="76"/>
      <c r="G224" s="81"/>
    </row>
    <row r="225" spans="1:7" x14ac:dyDescent="0.25">
      <c r="A225" s="12"/>
      <c r="B225" s="21"/>
      <c r="C225" s="21" t="s">
        <v>252</v>
      </c>
      <c r="D225" s="21">
        <v>34.5</v>
      </c>
      <c r="E225" s="76">
        <v>3.23</v>
      </c>
      <c r="F225" s="76">
        <v>111.44</v>
      </c>
      <c r="G225" s="81">
        <v>0</v>
      </c>
    </row>
    <row r="226" spans="1:7" x14ac:dyDescent="0.25">
      <c r="A226" s="12"/>
      <c r="B226" s="21" t="s">
        <v>468</v>
      </c>
      <c r="C226" s="21" t="s">
        <v>252</v>
      </c>
      <c r="D226" s="21">
        <v>45</v>
      </c>
      <c r="E226" s="76">
        <v>2.4500000000000002</v>
      </c>
      <c r="F226" s="76">
        <v>110.25</v>
      </c>
      <c r="G226" s="81">
        <v>0</v>
      </c>
    </row>
    <row r="227" spans="1:7" x14ac:dyDescent="0.25">
      <c r="A227" s="12"/>
      <c r="B227" s="21" t="s">
        <v>469</v>
      </c>
      <c r="C227" s="21" t="s">
        <v>470</v>
      </c>
      <c r="D227" s="21">
        <v>0.27500000000000002</v>
      </c>
      <c r="E227" s="76">
        <v>400</v>
      </c>
      <c r="F227" s="76">
        <v>110</v>
      </c>
      <c r="G227" s="81">
        <v>0</v>
      </c>
    </row>
    <row r="228" spans="1:7" x14ac:dyDescent="0.25">
      <c r="A228" s="12"/>
      <c r="B228" s="21" t="s">
        <v>471</v>
      </c>
      <c r="C228" s="21" t="s">
        <v>252</v>
      </c>
      <c r="D228" s="21">
        <v>30</v>
      </c>
      <c r="E228" s="76">
        <v>3.65</v>
      </c>
      <c r="F228" s="76">
        <v>109.5</v>
      </c>
      <c r="G228" s="81">
        <v>0</v>
      </c>
    </row>
    <row r="229" spans="1:7" x14ac:dyDescent="0.25">
      <c r="A229" s="12"/>
      <c r="B229" s="21" t="s">
        <v>472</v>
      </c>
      <c r="C229" s="21"/>
      <c r="D229" s="21"/>
      <c r="E229" s="76"/>
      <c r="F229" s="76"/>
      <c r="G229" s="81"/>
    </row>
    <row r="230" spans="1:7" x14ac:dyDescent="0.25">
      <c r="A230" s="12"/>
      <c r="B230" s="21"/>
      <c r="C230" s="21" t="s">
        <v>267</v>
      </c>
      <c r="D230" s="21">
        <v>75</v>
      </c>
      <c r="E230" s="76">
        <v>1.35</v>
      </c>
      <c r="F230" s="76">
        <v>101.25</v>
      </c>
      <c r="G230" s="81">
        <v>0</v>
      </c>
    </row>
    <row r="231" spans="1:7" ht="15" customHeight="1" x14ac:dyDescent="0.25">
      <c r="A231" s="12"/>
      <c r="B231" s="21" t="s">
        <v>473</v>
      </c>
      <c r="C231" s="21" t="s">
        <v>252</v>
      </c>
      <c r="D231" s="21">
        <v>65</v>
      </c>
      <c r="E231" s="76">
        <v>1.55</v>
      </c>
      <c r="F231" s="76">
        <v>100.75</v>
      </c>
      <c r="G231" s="81">
        <v>0</v>
      </c>
    </row>
    <row r="232" spans="1:7" ht="15" customHeight="1" x14ac:dyDescent="0.25">
      <c r="A232" s="12"/>
      <c r="B232" s="21" t="s">
        <v>474</v>
      </c>
      <c r="C232" s="21" t="s">
        <v>252</v>
      </c>
      <c r="D232" s="21">
        <v>115.50115</v>
      </c>
      <c r="E232" s="76">
        <v>0.78</v>
      </c>
      <c r="F232" s="76">
        <v>90.09</v>
      </c>
      <c r="G232" s="81">
        <v>0</v>
      </c>
    </row>
    <row r="233" spans="1:7" x14ac:dyDescent="0.25">
      <c r="A233" s="12"/>
      <c r="B233" s="21" t="s">
        <v>475</v>
      </c>
      <c r="C233" s="21" t="s">
        <v>252</v>
      </c>
      <c r="D233" s="21">
        <v>20</v>
      </c>
      <c r="E233" s="76">
        <v>3.85</v>
      </c>
      <c r="F233" s="76">
        <v>77</v>
      </c>
      <c r="G233" s="81">
        <v>0</v>
      </c>
    </row>
    <row r="234" spans="1:7" x14ac:dyDescent="0.25">
      <c r="A234" s="12"/>
      <c r="B234" s="21" t="s">
        <v>476</v>
      </c>
      <c r="C234" s="21" t="s">
        <v>252</v>
      </c>
      <c r="D234" s="21">
        <v>20</v>
      </c>
      <c r="E234" s="76">
        <v>3.8</v>
      </c>
      <c r="F234" s="76">
        <v>76</v>
      </c>
      <c r="G234" s="81">
        <v>0</v>
      </c>
    </row>
    <row r="235" spans="1:7" x14ac:dyDescent="0.25">
      <c r="A235" s="12"/>
      <c r="B235" s="21" t="s">
        <v>477</v>
      </c>
      <c r="C235" s="21" t="s">
        <v>252</v>
      </c>
      <c r="D235" s="21">
        <v>20</v>
      </c>
      <c r="E235" s="76">
        <v>3.8</v>
      </c>
      <c r="F235" s="76">
        <v>76</v>
      </c>
      <c r="G235" s="81">
        <v>0</v>
      </c>
    </row>
    <row r="236" spans="1:7" x14ac:dyDescent="0.25">
      <c r="A236" s="12"/>
      <c r="B236" s="21" t="s">
        <v>478</v>
      </c>
      <c r="C236" s="21" t="s">
        <v>252</v>
      </c>
      <c r="D236" s="21">
        <v>132.44585000000001</v>
      </c>
      <c r="E236" s="76">
        <v>0.56999999999999995</v>
      </c>
      <c r="F236" s="76">
        <v>75.489999999999995</v>
      </c>
      <c r="G236" s="81">
        <v>0</v>
      </c>
    </row>
    <row r="237" spans="1:7" x14ac:dyDescent="0.25">
      <c r="A237" s="12"/>
      <c r="B237" s="21" t="s">
        <v>479</v>
      </c>
      <c r="C237" s="21" t="s">
        <v>252</v>
      </c>
      <c r="D237" s="21">
        <v>30</v>
      </c>
      <c r="E237" s="76">
        <v>2.19</v>
      </c>
      <c r="F237" s="76">
        <v>65.7</v>
      </c>
      <c r="G237" s="81">
        <v>0</v>
      </c>
    </row>
    <row r="238" spans="1:7" x14ac:dyDescent="0.25">
      <c r="A238" s="12"/>
      <c r="B238" s="21" t="s">
        <v>480</v>
      </c>
      <c r="C238" s="21" t="s">
        <v>107</v>
      </c>
      <c r="D238" s="21">
        <v>0.93799999999999994</v>
      </c>
      <c r="E238" s="76">
        <v>70</v>
      </c>
      <c r="F238" s="76">
        <v>65.66</v>
      </c>
      <c r="G238" s="81">
        <v>0</v>
      </c>
    </row>
    <row r="239" spans="1:7" x14ac:dyDescent="0.25">
      <c r="A239" s="12"/>
      <c r="B239" s="21" t="s">
        <v>481</v>
      </c>
      <c r="C239" s="21" t="s">
        <v>252</v>
      </c>
      <c r="D239" s="21">
        <v>5</v>
      </c>
      <c r="E239" s="76">
        <v>12.64</v>
      </c>
      <c r="F239" s="76">
        <v>63.2</v>
      </c>
      <c r="G239" s="81">
        <v>0</v>
      </c>
    </row>
    <row r="240" spans="1:7" x14ac:dyDescent="0.25">
      <c r="A240" s="12"/>
      <c r="B240" s="21" t="s">
        <v>482</v>
      </c>
      <c r="C240" s="21" t="s">
        <v>107</v>
      </c>
      <c r="D240" s="21">
        <v>0.93799999999999994</v>
      </c>
      <c r="E240" s="76">
        <v>66.260000000000005</v>
      </c>
      <c r="F240" s="76">
        <v>62.15</v>
      </c>
      <c r="G240" s="81">
        <v>0</v>
      </c>
    </row>
    <row r="241" spans="1:7" x14ac:dyDescent="0.25">
      <c r="A241" s="12"/>
      <c r="B241" s="21" t="s">
        <v>483</v>
      </c>
      <c r="C241" s="21" t="s">
        <v>252</v>
      </c>
      <c r="D241" s="21">
        <v>5</v>
      </c>
      <c r="E241" s="76">
        <v>9.2799999999999994</v>
      </c>
      <c r="F241" s="76">
        <v>46.4</v>
      </c>
      <c r="G241" s="81">
        <v>0</v>
      </c>
    </row>
    <row r="242" spans="1:7" x14ac:dyDescent="0.25">
      <c r="A242" s="12"/>
      <c r="B242" s="21" t="s">
        <v>484</v>
      </c>
      <c r="C242" s="21" t="s">
        <v>252</v>
      </c>
      <c r="D242" s="21">
        <v>40</v>
      </c>
      <c r="E242" s="76">
        <v>0.93</v>
      </c>
      <c r="F242" s="76">
        <v>37.200000000000003</v>
      </c>
      <c r="G242" s="81">
        <v>0</v>
      </c>
    </row>
    <row r="243" spans="1:7" x14ac:dyDescent="0.25">
      <c r="A243" s="12"/>
      <c r="B243" s="51" t="s">
        <v>485</v>
      </c>
      <c r="C243" s="47" t="s">
        <v>252</v>
      </c>
      <c r="D243" s="48">
        <v>11.498849999999999</v>
      </c>
      <c r="E243" s="77">
        <v>3.13</v>
      </c>
      <c r="F243" s="78">
        <v>35.99</v>
      </c>
      <c r="G243" s="52">
        <v>0</v>
      </c>
    </row>
    <row r="244" spans="1:7" x14ac:dyDescent="0.25">
      <c r="A244" s="12"/>
      <c r="B244" s="51" t="s">
        <v>486</v>
      </c>
      <c r="C244" s="47" t="s">
        <v>252</v>
      </c>
      <c r="D244" s="48">
        <v>7.6658999999999997</v>
      </c>
      <c r="E244" s="77">
        <v>2.4300000000000002</v>
      </c>
      <c r="F244" s="78">
        <v>18.63</v>
      </c>
      <c r="G244" s="52">
        <v>0</v>
      </c>
    </row>
    <row r="245" spans="1:7" x14ac:dyDescent="0.25">
      <c r="A245" s="12"/>
      <c r="B245" s="12" t="s">
        <v>487</v>
      </c>
      <c r="C245" s="54" t="s">
        <v>252</v>
      </c>
      <c r="D245" s="55">
        <v>40</v>
      </c>
      <c r="E245" s="11">
        <v>0.3</v>
      </c>
      <c r="F245" s="11">
        <v>12</v>
      </c>
      <c r="G245" s="82">
        <v>0</v>
      </c>
    </row>
    <row r="246" spans="1:7" x14ac:dyDescent="0.25">
      <c r="A246" s="12"/>
      <c r="B246" s="53" t="s">
        <v>488</v>
      </c>
      <c r="C246" s="47" t="s">
        <v>252</v>
      </c>
      <c r="D246" s="48">
        <v>40</v>
      </c>
      <c r="E246" s="77">
        <v>0.11</v>
      </c>
      <c r="F246" s="78">
        <v>4.4000000000000004</v>
      </c>
      <c r="G246" s="52">
        <v>0</v>
      </c>
    </row>
    <row r="247" spans="1:7" x14ac:dyDescent="0.25">
      <c r="A247" s="12"/>
      <c r="B247" s="51"/>
      <c r="C247" s="1"/>
      <c r="D247" s="1"/>
      <c r="E247" s="79"/>
      <c r="F247" s="79"/>
      <c r="G247" s="83"/>
    </row>
    <row r="248" spans="1:7" x14ac:dyDescent="0.25">
      <c r="A248" s="12"/>
      <c r="B248" s="51" t="s">
        <v>489</v>
      </c>
      <c r="C248" s="47" t="s">
        <v>490</v>
      </c>
      <c r="D248" s="50">
        <v>1542.7310399999999</v>
      </c>
      <c r="E248" s="77">
        <v>360.89</v>
      </c>
      <c r="F248" s="78">
        <v>556756.21</v>
      </c>
      <c r="G248" s="52">
        <v>0.1125</v>
      </c>
    </row>
    <row r="249" spans="1:7" x14ac:dyDescent="0.25">
      <c r="A249" s="12"/>
      <c r="B249" s="51" t="s">
        <v>491</v>
      </c>
      <c r="C249" s="47" t="s">
        <v>490</v>
      </c>
      <c r="D249" s="48">
        <v>994.66714000000002</v>
      </c>
      <c r="E249" s="77">
        <v>528.26</v>
      </c>
      <c r="F249" s="78">
        <v>525442.86</v>
      </c>
      <c r="G249" s="52">
        <v>0.1062</v>
      </c>
    </row>
    <row r="250" spans="1:7" x14ac:dyDescent="0.25">
      <c r="A250" s="12"/>
      <c r="B250" s="51" t="s">
        <v>492</v>
      </c>
      <c r="C250" s="47" t="s">
        <v>490</v>
      </c>
      <c r="D250" s="48">
        <v>178.14240000000001</v>
      </c>
      <c r="E250" s="77">
        <v>731.3</v>
      </c>
      <c r="F250" s="78">
        <v>130275.54</v>
      </c>
      <c r="G250" s="52">
        <v>2.63E-2</v>
      </c>
    </row>
    <row r="251" spans="1:7" x14ac:dyDescent="0.25">
      <c r="A251" s="12"/>
      <c r="B251" s="51" t="s">
        <v>493</v>
      </c>
      <c r="C251" s="47" t="s">
        <v>490</v>
      </c>
      <c r="D251" s="48">
        <v>191.33349999999999</v>
      </c>
      <c r="E251" s="77">
        <v>528.26</v>
      </c>
      <c r="F251" s="78">
        <v>101073.83</v>
      </c>
      <c r="G251" s="52">
        <v>2.0400000000000001E-2</v>
      </c>
    </row>
    <row r="252" spans="1:7" x14ac:dyDescent="0.25">
      <c r="A252" s="12"/>
      <c r="B252" s="51" t="s">
        <v>494</v>
      </c>
      <c r="C252" s="47" t="s">
        <v>490</v>
      </c>
      <c r="D252" s="48">
        <v>158.7551</v>
      </c>
      <c r="E252" s="77">
        <v>528.26</v>
      </c>
      <c r="F252" s="78">
        <v>83863.97</v>
      </c>
      <c r="G252" s="52">
        <v>1.6899999999999998E-2</v>
      </c>
    </row>
    <row r="253" spans="1:7" x14ac:dyDescent="0.25">
      <c r="A253" s="12"/>
      <c r="B253" s="51" t="s">
        <v>495</v>
      </c>
      <c r="C253" s="47" t="s">
        <v>490</v>
      </c>
      <c r="D253" s="48">
        <v>152.33982</v>
      </c>
      <c r="E253" s="77">
        <v>528.26</v>
      </c>
      <c r="F253" s="78">
        <v>80475.03</v>
      </c>
      <c r="G253" s="52">
        <v>1.6299999999999999E-2</v>
      </c>
    </row>
    <row r="254" spans="1:7" x14ac:dyDescent="0.25">
      <c r="A254" s="12"/>
      <c r="B254" s="51" t="s">
        <v>496</v>
      </c>
      <c r="C254" s="47" t="s">
        <v>490</v>
      </c>
      <c r="D254" s="48">
        <v>108.797</v>
      </c>
      <c r="E254" s="77">
        <v>528.26</v>
      </c>
      <c r="F254" s="78">
        <v>57473.1</v>
      </c>
      <c r="G254" s="52">
        <v>1.1599999999999999E-2</v>
      </c>
    </row>
    <row r="255" spans="1:7" x14ac:dyDescent="0.25">
      <c r="B255" s="51" t="s">
        <v>497</v>
      </c>
      <c r="C255" s="47" t="s">
        <v>498</v>
      </c>
      <c r="D255" s="48">
        <v>149.75</v>
      </c>
      <c r="E255" s="77">
        <v>360.89</v>
      </c>
      <c r="F255" s="78">
        <v>54043.28</v>
      </c>
      <c r="G255" s="52">
        <v>1.09E-2</v>
      </c>
    </row>
    <row r="256" spans="1:7" x14ac:dyDescent="0.25">
      <c r="B256" s="51" t="s">
        <v>499</v>
      </c>
      <c r="C256" s="47" t="s">
        <v>498</v>
      </c>
      <c r="D256" s="48">
        <v>145.08840000000001</v>
      </c>
      <c r="E256" s="77">
        <v>360.89</v>
      </c>
      <c r="F256" s="78">
        <v>52360.95</v>
      </c>
      <c r="G256" s="52">
        <v>1.06E-2</v>
      </c>
    </row>
    <row r="257" spans="2:10" x14ac:dyDescent="0.25">
      <c r="B257" s="51" t="s">
        <v>500</v>
      </c>
      <c r="C257" s="47" t="s">
        <v>498</v>
      </c>
      <c r="D257" s="48">
        <v>128.97784999999999</v>
      </c>
      <c r="E257" s="77">
        <v>360.89</v>
      </c>
      <c r="F257" s="78">
        <v>46546.82</v>
      </c>
      <c r="G257" s="52">
        <v>9.4000000000000004E-3</v>
      </c>
    </row>
    <row r="258" spans="2:10" x14ac:dyDescent="0.25">
      <c r="B258" s="51" t="s">
        <v>501</v>
      </c>
      <c r="C258" s="47" t="s">
        <v>498</v>
      </c>
      <c r="D258" s="48">
        <v>108.797</v>
      </c>
      <c r="E258" s="77">
        <v>360.89</v>
      </c>
      <c r="F258" s="78">
        <v>39263.75</v>
      </c>
      <c r="G258" s="52">
        <v>7.9000000000000008E-3</v>
      </c>
    </row>
    <row r="259" spans="2:10" x14ac:dyDescent="0.25">
      <c r="B259" s="51" t="s">
        <v>502</v>
      </c>
      <c r="C259" s="47" t="s">
        <v>498</v>
      </c>
      <c r="D259" s="48">
        <v>45.7425</v>
      </c>
      <c r="E259" s="77">
        <v>528.26</v>
      </c>
      <c r="F259" s="78">
        <v>24163.93</v>
      </c>
      <c r="G259" s="52">
        <v>4.8999999999999998E-3</v>
      </c>
    </row>
    <row r="260" spans="2:10" x14ac:dyDescent="0.25">
      <c r="B260" s="51" t="s">
        <v>503</v>
      </c>
      <c r="C260" s="47" t="s">
        <v>498</v>
      </c>
      <c r="D260" s="48">
        <v>1.5117</v>
      </c>
      <c r="E260" s="77">
        <v>673.58</v>
      </c>
      <c r="F260" s="78">
        <v>1018.25</v>
      </c>
      <c r="G260" s="52">
        <v>2.0000000000000001E-4</v>
      </c>
    </row>
    <row r="261" spans="2:10" x14ac:dyDescent="0.25">
      <c r="B261" s="51" t="s">
        <v>504</v>
      </c>
      <c r="C261" s="47" t="s">
        <v>498</v>
      </c>
      <c r="D261" s="48">
        <v>1.5117</v>
      </c>
      <c r="E261" s="77">
        <v>487.37</v>
      </c>
      <c r="F261" s="78">
        <v>736.76</v>
      </c>
      <c r="G261" s="52">
        <v>1E-4</v>
      </c>
    </row>
    <row r="262" spans="2:10" x14ac:dyDescent="0.25">
      <c r="B262" s="51"/>
      <c r="C262" s="47"/>
      <c r="D262" s="48"/>
      <c r="E262" s="77"/>
      <c r="F262" s="78"/>
      <c r="G262" s="52"/>
    </row>
    <row r="263" spans="2:10" x14ac:dyDescent="0.25">
      <c r="B263" s="51" t="s">
        <v>505</v>
      </c>
      <c r="C263" s="47" t="s">
        <v>25</v>
      </c>
      <c r="D263" s="48">
        <v>0.02</v>
      </c>
      <c r="E263" s="77">
        <v>1573256.1</v>
      </c>
      <c r="F263" s="78">
        <v>31465.119999999999</v>
      </c>
      <c r="G263" s="52">
        <v>6.4000000000000003E-3</v>
      </c>
    </row>
    <row r="264" spans="2:10" x14ac:dyDescent="0.25">
      <c r="B264" s="51" t="s">
        <v>505</v>
      </c>
      <c r="C264" s="47" t="s">
        <v>25</v>
      </c>
      <c r="D264" s="48">
        <v>0.03</v>
      </c>
      <c r="E264" s="77">
        <v>105744.34</v>
      </c>
      <c r="F264" s="78">
        <v>3172.33</v>
      </c>
      <c r="G264" s="52">
        <v>5.9999999999999995E-4</v>
      </c>
    </row>
    <row r="265" spans="2:10" x14ac:dyDescent="0.25">
      <c r="B265" s="51" t="s">
        <v>505</v>
      </c>
      <c r="C265" s="47" t="s">
        <v>25</v>
      </c>
      <c r="D265" s="48">
        <v>0.05</v>
      </c>
      <c r="E265" s="77">
        <v>10883.19</v>
      </c>
      <c r="F265" s="78">
        <v>544.16</v>
      </c>
      <c r="G265" s="52">
        <v>1E-4</v>
      </c>
    </row>
    <row r="266" spans="2:10" x14ac:dyDescent="0.25">
      <c r="B266" s="51" t="s">
        <v>505</v>
      </c>
      <c r="C266" s="47" t="s">
        <v>25</v>
      </c>
      <c r="D266" s="48">
        <v>0.02</v>
      </c>
      <c r="E266" s="77">
        <v>3780.2</v>
      </c>
      <c r="F266" s="78">
        <v>75.599999999999994</v>
      </c>
      <c r="G266" s="52">
        <v>0</v>
      </c>
    </row>
    <row r="267" spans="2:10" x14ac:dyDescent="0.25">
      <c r="B267" s="51"/>
      <c r="C267" s="47"/>
      <c r="D267" s="48"/>
      <c r="E267" s="77"/>
      <c r="F267" s="78"/>
      <c r="G267" s="52"/>
    </row>
    <row r="268" spans="2:10" s="5" customFormat="1" x14ac:dyDescent="0.25">
      <c r="B268" s="51" t="s">
        <v>506</v>
      </c>
      <c r="C268" s="47" t="s">
        <v>507</v>
      </c>
      <c r="D268" s="48">
        <v>22449.430550000001</v>
      </c>
      <c r="E268" s="77">
        <v>1.3</v>
      </c>
      <c r="F268" s="78">
        <v>29184.26</v>
      </c>
      <c r="G268" s="52">
        <v>5.8999999999999999E-3</v>
      </c>
      <c r="H268" s="1"/>
      <c r="I268" s="1"/>
      <c r="J268" s="1"/>
    </row>
    <row r="269" spans="2:10" s="5" customFormat="1" x14ac:dyDescent="0.25">
      <c r="B269" s="51" t="s">
        <v>508</v>
      </c>
      <c r="C269" s="47" t="s">
        <v>507</v>
      </c>
      <c r="D269" s="48">
        <v>29.033169999999998</v>
      </c>
      <c r="E269" s="77">
        <v>350</v>
      </c>
      <c r="F269" s="78">
        <v>10161.61</v>
      </c>
      <c r="G269" s="52">
        <v>2.0999999999999999E-3</v>
      </c>
      <c r="H269" s="1"/>
      <c r="I269" s="1"/>
      <c r="J269" s="1"/>
    </row>
    <row r="270" spans="2:10" s="5" customFormat="1" x14ac:dyDescent="0.25">
      <c r="B270" s="51" t="s">
        <v>509</v>
      </c>
      <c r="C270" s="47" t="s">
        <v>507</v>
      </c>
      <c r="D270" s="48">
        <v>75.561580000000006</v>
      </c>
      <c r="E270" s="77">
        <v>67.33</v>
      </c>
      <c r="F270" s="78">
        <v>5087.5600000000004</v>
      </c>
      <c r="G270" s="52">
        <v>1E-3</v>
      </c>
      <c r="H270" s="1"/>
      <c r="I270" s="1"/>
      <c r="J270" s="1"/>
    </row>
    <row r="271" spans="2:10" s="5" customFormat="1" x14ac:dyDescent="0.25">
      <c r="B271" s="51" t="s">
        <v>510</v>
      </c>
      <c r="C271" s="47" t="s">
        <v>507</v>
      </c>
      <c r="D271" s="48">
        <v>116.94443</v>
      </c>
      <c r="E271" s="77">
        <v>42.78</v>
      </c>
      <c r="F271" s="78">
        <v>5002.88</v>
      </c>
      <c r="G271" s="52">
        <v>1E-3</v>
      </c>
      <c r="H271" s="1"/>
      <c r="I271" s="1"/>
      <c r="J271" s="1"/>
    </row>
    <row r="272" spans="2:10" s="5" customFormat="1" x14ac:dyDescent="0.25">
      <c r="B272" s="51" t="s">
        <v>511</v>
      </c>
      <c r="C272" s="47" t="s">
        <v>507</v>
      </c>
      <c r="D272" s="48">
        <v>53.160200000000003</v>
      </c>
      <c r="E272" s="77">
        <v>50</v>
      </c>
      <c r="F272" s="78">
        <v>2658.01</v>
      </c>
      <c r="G272" s="52">
        <v>5.0000000000000001E-4</v>
      </c>
      <c r="H272" s="1"/>
      <c r="I272" s="1"/>
      <c r="J272" s="1"/>
    </row>
    <row r="273" spans="2:10" s="5" customFormat="1" x14ac:dyDescent="0.25">
      <c r="B273" s="51" t="s">
        <v>512</v>
      </c>
      <c r="C273" s="47" t="s">
        <v>507</v>
      </c>
      <c r="D273" s="48">
        <v>16.978940000000001</v>
      </c>
      <c r="E273" s="77">
        <v>46</v>
      </c>
      <c r="F273" s="78">
        <v>781.03</v>
      </c>
      <c r="G273" s="52">
        <v>2.0000000000000001E-4</v>
      </c>
      <c r="H273" s="1"/>
      <c r="I273" s="1"/>
      <c r="J273" s="1"/>
    </row>
    <row r="274" spans="2:10" s="5" customFormat="1" x14ac:dyDescent="0.25">
      <c r="B274" s="51" t="s">
        <v>469</v>
      </c>
      <c r="C274" s="47" t="s">
        <v>470</v>
      </c>
      <c r="D274" s="48">
        <v>1.075</v>
      </c>
      <c r="E274" s="77">
        <v>400</v>
      </c>
      <c r="F274" s="78">
        <v>430</v>
      </c>
      <c r="G274" s="52">
        <v>1E-4</v>
      </c>
      <c r="H274" s="1"/>
      <c r="I274" s="1"/>
      <c r="J274" s="1"/>
    </row>
    <row r="275" spans="2:10" s="5" customFormat="1" x14ac:dyDescent="0.25">
      <c r="B275" s="51" t="s">
        <v>513</v>
      </c>
      <c r="C275" s="47" t="s">
        <v>507</v>
      </c>
      <c r="D275" s="48">
        <v>78.412000000000006</v>
      </c>
      <c r="E275" s="77">
        <v>2.06</v>
      </c>
      <c r="F275" s="78">
        <v>161.53</v>
      </c>
      <c r="G275" s="52">
        <v>0</v>
      </c>
      <c r="H275" s="1"/>
      <c r="I275" s="1"/>
      <c r="J275" s="1"/>
    </row>
    <row r="276" spans="2:10" s="5" customFormat="1" x14ac:dyDescent="0.25">
      <c r="B276" s="51" t="s">
        <v>514</v>
      </c>
      <c r="C276" s="47" t="s">
        <v>507</v>
      </c>
      <c r="D276" s="48">
        <v>3.75</v>
      </c>
      <c r="E276" s="77">
        <v>42.5</v>
      </c>
      <c r="F276" s="78">
        <v>159.38</v>
      </c>
      <c r="G276" s="52">
        <v>0</v>
      </c>
      <c r="H276" s="1"/>
      <c r="I276" s="1"/>
      <c r="J276" s="1"/>
    </row>
    <row r="277" spans="2:10" s="5" customFormat="1" x14ac:dyDescent="0.25">
      <c r="B277" s="51"/>
      <c r="C277" s="47"/>
      <c r="D277" s="48"/>
      <c r="E277" s="77"/>
      <c r="F277" s="78"/>
      <c r="G277" s="52"/>
      <c r="H277" s="1"/>
      <c r="I277" s="1"/>
      <c r="J277" s="1"/>
    </row>
    <row r="278" spans="2:10" s="5" customFormat="1" x14ac:dyDescent="0.25">
      <c r="B278" s="51" t="s">
        <v>222</v>
      </c>
      <c r="C278" s="47" t="s">
        <v>267</v>
      </c>
      <c r="D278" s="48">
        <v>15</v>
      </c>
      <c r="E278" s="77">
        <v>9868.01</v>
      </c>
      <c r="F278" s="78">
        <v>148020.15</v>
      </c>
      <c r="G278" s="52">
        <v>2.9899999999999999E-2</v>
      </c>
      <c r="H278" s="1"/>
      <c r="I278" s="1"/>
      <c r="J278" s="1"/>
    </row>
    <row r="279" spans="2:10" s="5" customFormat="1" x14ac:dyDescent="0.25">
      <c r="B279" s="51" t="s">
        <v>515</v>
      </c>
      <c r="C279" s="47" t="s">
        <v>42</v>
      </c>
      <c r="D279" s="48">
        <v>1348.1</v>
      </c>
      <c r="E279" s="77">
        <v>97</v>
      </c>
      <c r="F279" s="78">
        <v>130765.7</v>
      </c>
      <c r="G279" s="52">
        <v>2.64E-2</v>
      </c>
      <c r="H279" s="1"/>
      <c r="I279" s="1"/>
      <c r="J279" s="1"/>
    </row>
    <row r="280" spans="2:10" s="5" customFormat="1" x14ac:dyDescent="0.25">
      <c r="B280" s="51" t="s">
        <v>516</v>
      </c>
      <c r="C280" s="47" t="s">
        <v>252</v>
      </c>
      <c r="D280" s="48">
        <v>25</v>
      </c>
      <c r="E280" s="77">
        <v>3450</v>
      </c>
      <c r="F280" s="78">
        <v>86250</v>
      </c>
      <c r="G280" s="52">
        <v>1.7399999999999999E-2</v>
      </c>
      <c r="H280" s="1"/>
      <c r="I280" s="1"/>
      <c r="J280" s="1"/>
    </row>
    <row r="281" spans="2:10" s="5" customFormat="1" x14ac:dyDescent="0.25">
      <c r="B281" s="51" t="s">
        <v>220</v>
      </c>
      <c r="C281" s="47" t="s">
        <v>283</v>
      </c>
      <c r="D281" s="48">
        <v>5</v>
      </c>
      <c r="E281" s="77">
        <v>16000</v>
      </c>
      <c r="F281" s="78">
        <v>80000</v>
      </c>
      <c r="G281" s="52">
        <v>1.6199999999999999E-2</v>
      </c>
      <c r="H281" s="1"/>
      <c r="I281" s="1"/>
      <c r="J281" s="1"/>
    </row>
    <row r="282" spans="2:10" s="5" customFormat="1" x14ac:dyDescent="0.25">
      <c r="B282" s="171" t="s">
        <v>517</v>
      </c>
      <c r="C282" s="47"/>
      <c r="D282" s="48"/>
      <c r="E282" s="77"/>
      <c r="F282" s="78"/>
      <c r="G282" s="52"/>
      <c r="H282" s="1"/>
      <c r="I282" s="1"/>
      <c r="J282" s="1"/>
    </row>
    <row r="283" spans="2:10" s="5" customFormat="1" x14ac:dyDescent="0.25">
      <c r="B283" s="172"/>
      <c r="C283" s="47" t="s">
        <v>267</v>
      </c>
      <c r="D283" s="48">
        <v>5</v>
      </c>
      <c r="E283" s="77">
        <v>9500</v>
      </c>
      <c r="F283" s="78">
        <v>47500</v>
      </c>
      <c r="G283" s="52">
        <v>9.5999999999999992E-3</v>
      </c>
      <c r="H283" s="1"/>
      <c r="I283" s="1"/>
      <c r="J283" s="1"/>
    </row>
    <row r="284" spans="2:10" s="5" customFormat="1" x14ac:dyDescent="0.25">
      <c r="B284" s="51" t="s">
        <v>228</v>
      </c>
      <c r="C284" s="47" t="s">
        <v>267</v>
      </c>
      <c r="D284" s="48">
        <v>10</v>
      </c>
      <c r="E284" s="77">
        <v>4603.2299999999996</v>
      </c>
      <c r="F284" s="78">
        <v>46032.3</v>
      </c>
      <c r="G284" s="52">
        <v>9.2999999999999992E-3</v>
      </c>
      <c r="H284" s="1"/>
      <c r="I284" s="1"/>
      <c r="J284" s="1"/>
    </row>
    <row r="285" spans="2:10" s="5" customFormat="1" x14ac:dyDescent="0.25">
      <c r="B285" s="51" t="s">
        <v>518</v>
      </c>
      <c r="C285" s="47" t="s">
        <v>267</v>
      </c>
      <c r="D285" s="48">
        <v>5</v>
      </c>
      <c r="E285" s="77">
        <v>8560</v>
      </c>
      <c r="F285" s="78">
        <v>42800</v>
      </c>
      <c r="G285" s="52">
        <v>8.6E-3</v>
      </c>
      <c r="H285" s="1"/>
      <c r="I285" s="1"/>
      <c r="J285" s="1"/>
    </row>
    <row r="286" spans="2:10" s="5" customFormat="1" x14ac:dyDescent="0.25">
      <c r="B286" s="51" t="s">
        <v>519</v>
      </c>
      <c r="C286" s="47" t="s">
        <v>252</v>
      </c>
      <c r="D286" s="48">
        <v>5</v>
      </c>
      <c r="E286" s="77">
        <v>8250</v>
      </c>
      <c r="F286" s="78">
        <v>41250</v>
      </c>
      <c r="G286" s="52">
        <v>8.3000000000000001E-3</v>
      </c>
      <c r="H286" s="1"/>
      <c r="I286" s="1"/>
      <c r="J286" s="1"/>
    </row>
    <row r="287" spans="2:10" s="5" customFormat="1" x14ac:dyDescent="0.25">
      <c r="B287" s="51" t="s">
        <v>520</v>
      </c>
      <c r="C287" s="47" t="s">
        <v>42</v>
      </c>
      <c r="D287" s="48">
        <v>591.73249999999996</v>
      </c>
      <c r="E287" s="77">
        <v>65</v>
      </c>
      <c r="F287" s="78">
        <v>38462.61</v>
      </c>
      <c r="G287" s="52">
        <v>7.7999999999999996E-3</v>
      </c>
      <c r="H287" s="1"/>
      <c r="I287" s="1"/>
      <c r="J287" s="1"/>
    </row>
    <row r="288" spans="2:10" s="5" customFormat="1" x14ac:dyDescent="0.25">
      <c r="B288" s="51"/>
      <c r="E288" s="79"/>
      <c r="F288" s="79"/>
      <c r="G288" s="83"/>
      <c r="H288" s="1"/>
      <c r="I288" s="1"/>
      <c r="J288" s="1"/>
    </row>
    <row r="289" spans="2:10" s="5" customFormat="1" x14ac:dyDescent="0.25">
      <c r="B289" s="51" t="s">
        <v>521</v>
      </c>
      <c r="C289" s="47" t="s">
        <v>24</v>
      </c>
      <c r="D289" s="48">
        <v>5</v>
      </c>
      <c r="E289" s="77">
        <v>5987.31</v>
      </c>
      <c r="F289" s="78">
        <v>29936.55</v>
      </c>
      <c r="G289" s="52">
        <v>6.0000000000000001E-3</v>
      </c>
      <c r="H289" s="1"/>
      <c r="I289" s="1"/>
      <c r="J289" s="1"/>
    </row>
    <row r="290" spans="2:10" s="5" customFormat="1" x14ac:dyDescent="0.25">
      <c r="B290" s="51" t="s">
        <v>227</v>
      </c>
      <c r="C290" s="47" t="s">
        <v>24</v>
      </c>
      <c r="D290" s="48">
        <v>5</v>
      </c>
      <c r="E290" s="77">
        <v>5900</v>
      </c>
      <c r="F290" s="78">
        <v>29500</v>
      </c>
      <c r="G290" s="52">
        <v>6.0000000000000001E-3</v>
      </c>
      <c r="H290" s="1"/>
      <c r="I290" s="1"/>
      <c r="J290" s="1"/>
    </row>
    <row r="291" spans="2:10" s="5" customFormat="1" x14ac:dyDescent="0.25">
      <c r="B291" s="51" t="s">
        <v>229</v>
      </c>
      <c r="C291" s="47" t="s">
        <v>267</v>
      </c>
      <c r="D291" s="48">
        <v>5</v>
      </c>
      <c r="E291" s="77">
        <v>5830.06</v>
      </c>
      <c r="F291" s="78">
        <v>29150.3</v>
      </c>
      <c r="G291" s="52">
        <v>5.8999999999999999E-3</v>
      </c>
      <c r="H291" s="1"/>
      <c r="I291" s="1"/>
      <c r="J291" s="1"/>
    </row>
    <row r="292" spans="2:10" s="5" customFormat="1" x14ac:dyDescent="0.25">
      <c r="B292" s="51" t="s">
        <v>522</v>
      </c>
      <c r="C292" s="47" t="s">
        <v>36</v>
      </c>
      <c r="D292" s="48">
        <v>45</v>
      </c>
      <c r="E292" s="77">
        <v>600</v>
      </c>
      <c r="F292" s="78">
        <v>27000</v>
      </c>
      <c r="G292" s="52">
        <v>5.4999999999999997E-3</v>
      </c>
      <c r="H292" s="1"/>
      <c r="I292" s="1"/>
      <c r="J292" s="1"/>
    </row>
    <row r="293" spans="2:10" s="5" customFormat="1" x14ac:dyDescent="0.25">
      <c r="B293" s="51"/>
      <c r="E293" s="79"/>
      <c r="F293" s="79"/>
      <c r="G293" s="83"/>
      <c r="H293" s="1"/>
      <c r="I293" s="1"/>
      <c r="J293" s="1"/>
    </row>
    <row r="294" spans="2:10" s="5" customFormat="1" x14ac:dyDescent="0.25">
      <c r="B294" s="51" t="s">
        <v>63</v>
      </c>
      <c r="C294" s="47" t="s">
        <v>42</v>
      </c>
      <c r="D294" s="48">
        <v>400</v>
      </c>
      <c r="E294" s="77">
        <v>55</v>
      </c>
      <c r="F294" s="78">
        <v>22000</v>
      </c>
      <c r="G294" s="52">
        <v>4.4000000000000003E-3</v>
      </c>
      <c r="H294" s="1"/>
      <c r="I294" s="1"/>
      <c r="J294" s="1"/>
    </row>
    <row r="295" spans="2:10" s="5" customFormat="1" x14ac:dyDescent="0.25">
      <c r="B295" s="51" t="s">
        <v>226</v>
      </c>
      <c r="C295" s="47" t="s">
        <v>267</v>
      </c>
      <c r="D295" s="48">
        <v>5</v>
      </c>
      <c r="E295" s="77">
        <v>2854.87</v>
      </c>
      <c r="F295" s="78">
        <v>14274.35</v>
      </c>
      <c r="G295" s="52">
        <v>2.8999999999999998E-3</v>
      </c>
      <c r="H295" s="1"/>
      <c r="I295" s="1"/>
      <c r="J295" s="1"/>
    </row>
    <row r="296" spans="2:10" s="5" customFormat="1" x14ac:dyDescent="0.25">
      <c r="B296" s="51" t="s">
        <v>224</v>
      </c>
      <c r="C296" s="47" t="s">
        <v>267</v>
      </c>
      <c r="D296" s="48">
        <v>5</v>
      </c>
      <c r="E296" s="77">
        <v>2463.0500000000002</v>
      </c>
      <c r="F296" s="78">
        <v>12315.25</v>
      </c>
      <c r="G296" s="52">
        <v>2.5000000000000001E-3</v>
      </c>
      <c r="H296" s="1"/>
      <c r="I296" s="1"/>
      <c r="J296" s="1"/>
    </row>
    <row r="297" spans="2:10" s="5" customFormat="1" x14ac:dyDescent="0.25">
      <c r="B297" s="51" t="s">
        <v>225</v>
      </c>
      <c r="E297" s="79"/>
      <c r="F297" s="79"/>
      <c r="G297" s="83"/>
      <c r="H297" s="1"/>
      <c r="I297" s="1"/>
      <c r="J297" s="1"/>
    </row>
    <row r="298" spans="2:10" s="5" customFormat="1" x14ac:dyDescent="0.25">
      <c r="B298" s="51" t="s">
        <v>523</v>
      </c>
      <c r="C298" s="47" t="s">
        <v>470</v>
      </c>
      <c r="D298" s="48">
        <v>10</v>
      </c>
      <c r="E298" s="77">
        <v>1135</v>
      </c>
      <c r="F298" s="78">
        <v>11350</v>
      </c>
      <c r="G298" s="52">
        <v>2.3E-3</v>
      </c>
      <c r="H298" s="1"/>
      <c r="I298" s="1"/>
      <c r="J298" s="1"/>
    </row>
    <row r="299" spans="2:10" s="5" customFormat="1" x14ac:dyDescent="0.25">
      <c r="B299" s="51" t="s">
        <v>156</v>
      </c>
      <c r="C299" s="47" t="s">
        <v>252</v>
      </c>
      <c r="D299" s="48">
        <v>5</v>
      </c>
      <c r="E299" s="77">
        <v>2200</v>
      </c>
      <c r="F299" s="78">
        <v>11000</v>
      </c>
      <c r="G299" s="52">
        <v>2.2000000000000001E-3</v>
      </c>
      <c r="H299" s="1"/>
      <c r="I299" s="1"/>
      <c r="J299" s="1"/>
    </row>
    <row r="300" spans="2:10" s="5" customFormat="1" x14ac:dyDescent="0.25">
      <c r="B300" s="51" t="s">
        <v>524</v>
      </c>
      <c r="C300" s="47" t="s">
        <v>36</v>
      </c>
      <c r="D300" s="48">
        <v>314.39999999999998</v>
      </c>
      <c r="E300" s="77">
        <v>23.5</v>
      </c>
      <c r="F300" s="78">
        <v>7388.4</v>
      </c>
      <c r="G300" s="52">
        <v>1.5E-3</v>
      </c>
      <c r="H300" s="1"/>
      <c r="I300" s="1"/>
      <c r="J300" s="1"/>
    </row>
    <row r="301" spans="2:10" s="5" customFormat="1" x14ac:dyDescent="0.25">
      <c r="B301" s="51" t="s">
        <v>154</v>
      </c>
      <c r="C301" s="47" t="s">
        <v>252</v>
      </c>
      <c r="D301" s="48">
        <v>15</v>
      </c>
      <c r="E301" s="77">
        <v>385.02</v>
      </c>
      <c r="F301" s="78">
        <v>5775.3</v>
      </c>
      <c r="G301" s="52">
        <v>1.1999999999999999E-3</v>
      </c>
      <c r="H301" s="1"/>
      <c r="I301" s="1"/>
      <c r="J301" s="1"/>
    </row>
    <row r="302" spans="2:10" s="5" customFormat="1" x14ac:dyDescent="0.25">
      <c r="B302" s="51" t="s">
        <v>525</v>
      </c>
      <c r="C302" s="47" t="s">
        <v>283</v>
      </c>
      <c r="D302" s="48">
        <v>2.5</v>
      </c>
      <c r="E302" s="77">
        <v>2200</v>
      </c>
      <c r="F302" s="78">
        <v>5500</v>
      </c>
      <c r="G302" s="52">
        <v>1.1000000000000001E-3</v>
      </c>
      <c r="H302" s="1"/>
      <c r="I302" s="1"/>
      <c r="J302" s="1"/>
    </row>
    <row r="303" spans="2:10" s="5" customFormat="1" x14ac:dyDescent="0.25">
      <c r="B303" s="51" t="s">
        <v>526</v>
      </c>
      <c r="C303" s="47" t="s">
        <v>261</v>
      </c>
      <c r="D303" s="48">
        <v>100</v>
      </c>
      <c r="E303" s="77">
        <v>30</v>
      </c>
      <c r="F303" s="78">
        <v>3000</v>
      </c>
      <c r="G303" s="52">
        <v>5.9999999999999995E-4</v>
      </c>
      <c r="H303" s="1"/>
      <c r="I303" s="1"/>
      <c r="J303" s="1"/>
    </row>
    <row r="304" spans="2:10" s="5" customFormat="1" x14ac:dyDescent="0.25">
      <c r="B304" s="1"/>
      <c r="C304" s="8"/>
      <c r="D304" s="7"/>
      <c r="E304" s="13"/>
      <c r="F304" s="13"/>
      <c r="G304" s="83"/>
      <c r="H304" s="1"/>
      <c r="I304" s="1"/>
      <c r="J304" s="1"/>
    </row>
    <row r="305" spans="2:10" s="5" customFormat="1" x14ac:dyDescent="0.25">
      <c r="B305" s="1"/>
      <c r="C305" s="8"/>
      <c r="D305" s="7"/>
      <c r="E305" s="13"/>
      <c r="F305" s="13"/>
      <c r="G305" s="83"/>
      <c r="H305" s="1"/>
      <c r="I305" s="1"/>
      <c r="J305" s="1"/>
    </row>
    <row r="306" spans="2:10" s="5" customFormat="1" x14ac:dyDescent="0.25">
      <c r="B306" s="1"/>
      <c r="C306" s="8"/>
      <c r="D306" s="7"/>
      <c r="E306" s="13"/>
      <c r="F306" s="13"/>
      <c r="G306" s="83"/>
      <c r="H306" s="1"/>
      <c r="I306" s="1"/>
      <c r="J306" s="1"/>
    </row>
    <row r="307" spans="2:10" s="5" customFormat="1" x14ac:dyDescent="0.25">
      <c r="B307" s="1"/>
      <c r="C307" s="8"/>
      <c r="D307" s="7"/>
      <c r="E307" s="13"/>
      <c r="F307" s="13"/>
      <c r="G307" s="83"/>
      <c r="H307" s="1"/>
      <c r="I307" s="1"/>
      <c r="J307" s="1"/>
    </row>
    <row r="308" spans="2:10" s="5" customFormat="1" x14ac:dyDescent="0.25">
      <c r="B308" s="1"/>
      <c r="C308" s="8"/>
      <c r="D308" s="7"/>
      <c r="E308" s="13"/>
      <c r="F308" s="13"/>
      <c r="G308" s="83"/>
      <c r="H308" s="1"/>
      <c r="I308" s="1"/>
      <c r="J308" s="1"/>
    </row>
    <row r="309" spans="2:10" s="5" customFormat="1" x14ac:dyDescent="0.25">
      <c r="B309" s="1"/>
      <c r="C309" s="8"/>
      <c r="D309" s="7"/>
      <c r="E309" s="13"/>
      <c r="F309" s="13"/>
      <c r="G309" s="83"/>
      <c r="H309" s="1"/>
      <c r="I309" s="1"/>
      <c r="J309" s="1"/>
    </row>
    <row r="310" spans="2:10" s="5" customFormat="1" x14ac:dyDescent="0.25">
      <c r="B310" s="1"/>
      <c r="C310" s="8"/>
      <c r="D310" s="7"/>
      <c r="E310" s="13"/>
      <c r="F310" s="13"/>
      <c r="G310" s="83"/>
      <c r="H310" s="1"/>
      <c r="I310" s="1"/>
      <c r="J310" s="1"/>
    </row>
    <row r="311" spans="2:10" s="5" customFormat="1" x14ac:dyDescent="0.25">
      <c r="B311" s="1"/>
      <c r="C311" s="8"/>
      <c r="D311" s="7"/>
      <c r="E311" s="13"/>
      <c r="F311" s="13"/>
      <c r="G311" s="83"/>
      <c r="H311" s="1"/>
      <c r="I311" s="1"/>
      <c r="J311" s="1"/>
    </row>
    <row r="312" spans="2:10" s="5" customFormat="1" x14ac:dyDescent="0.25">
      <c r="B312" s="1"/>
      <c r="C312" s="8"/>
      <c r="D312" s="7"/>
      <c r="E312" s="13"/>
      <c r="F312" s="13"/>
      <c r="G312" s="83"/>
      <c r="H312" s="1"/>
      <c r="I312" s="1"/>
      <c r="J312" s="1"/>
    </row>
    <row r="313" spans="2:10" s="5" customFormat="1" x14ac:dyDescent="0.25">
      <c r="B313" s="1"/>
      <c r="C313" s="8"/>
      <c r="D313" s="7"/>
      <c r="E313" s="13"/>
      <c r="F313" s="13"/>
      <c r="G313" s="83"/>
      <c r="H313" s="1"/>
      <c r="I313" s="1"/>
      <c r="J313" s="1"/>
    </row>
    <row r="314" spans="2:10" s="5" customFormat="1" x14ac:dyDescent="0.25">
      <c r="B314" s="1"/>
      <c r="C314" s="8"/>
      <c r="D314" s="7"/>
      <c r="E314" s="13"/>
      <c r="F314" s="13"/>
      <c r="G314" s="83"/>
      <c r="H314" s="1"/>
      <c r="I314" s="1"/>
      <c r="J314" s="1"/>
    </row>
    <row r="315" spans="2:10" s="5" customFormat="1" x14ac:dyDescent="0.25">
      <c r="B315" s="1"/>
      <c r="C315" s="8"/>
      <c r="D315" s="7"/>
      <c r="E315" s="13"/>
      <c r="F315" s="13"/>
      <c r="G315" s="83"/>
      <c r="H315" s="1"/>
      <c r="I315" s="1"/>
      <c r="J315" s="1"/>
    </row>
    <row r="316" spans="2:10" s="5" customFormat="1" x14ac:dyDescent="0.25">
      <c r="B316" s="1"/>
      <c r="C316" s="8"/>
      <c r="D316" s="7"/>
      <c r="E316" s="13"/>
      <c r="F316" s="13"/>
      <c r="G316" s="83"/>
      <c r="H316" s="1"/>
      <c r="I316" s="1"/>
      <c r="J316" s="1"/>
    </row>
    <row r="317" spans="2:10" s="5" customFormat="1" x14ac:dyDescent="0.25">
      <c r="B317" s="1"/>
      <c r="C317" s="8"/>
      <c r="D317" s="7"/>
      <c r="E317" s="13"/>
      <c r="F317" s="13"/>
      <c r="G317" s="83"/>
      <c r="H317" s="1"/>
      <c r="I317" s="1"/>
      <c r="J317" s="1"/>
    </row>
    <row r="318" spans="2:10" s="5" customFormat="1" x14ac:dyDescent="0.25">
      <c r="B318" s="1"/>
      <c r="C318" s="8"/>
      <c r="D318" s="7"/>
      <c r="E318" s="13"/>
      <c r="F318" s="13"/>
      <c r="G318" s="83"/>
      <c r="H318" s="1"/>
      <c r="I318" s="1"/>
      <c r="J318" s="1"/>
    </row>
    <row r="319" spans="2:10" s="5" customFormat="1" x14ac:dyDescent="0.25">
      <c r="B319" s="1"/>
      <c r="C319" s="8"/>
      <c r="D319" s="7"/>
      <c r="E319" s="13"/>
      <c r="F319" s="13"/>
      <c r="G319" s="83"/>
      <c r="H319" s="1"/>
      <c r="I319" s="1"/>
      <c r="J319" s="1"/>
    </row>
    <row r="320" spans="2:10" s="5" customFormat="1" x14ac:dyDescent="0.25">
      <c r="B320" s="1"/>
      <c r="C320" s="8"/>
      <c r="D320" s="7"/>
      <c r="E320" s="13"/>
      <c r="F320" s="13"/>
      <c r="G320" s="83"/>
      <c r="H320" s="1"/>
      <c r="I320" s="1"/>
      <c r="J320" s="1"/>
    </row>
    <row r="321" spans="2:10" x14ac:dyDescent="0.25">
      <c r="G321" s="83"/>
    </row>
    <row r="322" spans="2:10" s="5" customFormat="1" x14ac:dyDescent="0.25">
      <c r="B322" s="9"/>
      <c r="C322" s="8"/>
      <c r="D322" s="7"/>
      <c r="E322" s="1"/>
      <c r="F322" s="1"/>
      <c r="G322" s="83"/>
      <c r="H322" s="1"/>
      <c r="I322" s="1"/>
      <c r="J322" s="1"/>
    </row>
    <row r="323" spans="2:10" s="5" customFormat="1" x14ac:dyDescent="0.25">
      <c r="B323" s="1"/>
      <c r="C323" s="8"/>
      <c r="D323" s="14"/>
      <c r="E323" s="13"/>
      <c r="F323" s="13"/>
      <c r="G323" s="83"/>
      <c r="H323" s="1"/>
      <c r="I323" s="1"/>
      <c r="J323" s="1"/>
    </row>
    <row r="324" spans="2:10" s="5" customFormat="1" x14ac:dyDescent="0.25">
      <c r="B324" s="1"/>
      <c r="C324" s="8"/>
      <c r="D324" s="7"/>
      <c r="E324" s="13"/>
      <c r="F324" s="13"/>
      <c r="G324" s="83"/>
      <c r="H324" s="1"/>
      <c r="I324" s="1"/>
      <c r="J324" s="1"/>
    </row>
    <row r="325" spans="2:10" s="5" customFormat="1" x14ac:dyDescent="0.25">
      <c r="B325" s="1"/>
      <c r="C325" s="8"/>
      <c r="D325" s="7"/>
      <c r="E325" s="13"/>
      <c r="F325" s="13"/>
      <c r="G325" s="83"/>
      <c r="H325" s="1"/>
      <c r="I325" s="1"/>
      <c r="J325" s="1"/>
    </row>
    <row r="326" spans="2:10" s="5" customFormat="1" x14ac:dyDescent="0.25">
      <c r="B326" s="1"/>
      <c r="C326" s="8"/>
      <c r="D326" s="7"/>
      <c r="E326" s="13"/>
      <c r="F326" s="13"/>
      <c r="G326" s="83"/>
      <c r="H326" s="1"/>
      <c r="I326" s="1"/>
      <c r="J326" s="1"/>
    </row>
    <row r="327" spans="2:10" s="5" customFormat="1" x14ac:dyDescent="0.25">
      <c r="B327" s="1"/>
      <c r="C327" s="8"/>
      <c r="D327" s="7"/>
      <c r="E327" s="13"/>
      <c r="F327" s="13"/>
      <c r="G327" s="83"/>
      <c r="H327" s="1"/>
      <c r="I327" s="1"/>
      <c r="J327" s="1"/>
    </row>
    <row r="328" spans="2:10" s="5" customFormat="1" x14ac:dyDescent="0.25">
      <c r="B328" s="1"/>
      <c r="C328" s="8"/>
      <c r="D328" s="7"/>
      <c r="E328" s="13"/>
      <c r="F328" s="13"/>
      <c r="G328" s="83"/>
      <c r="H328" s="1"/>
      <c r="I328" s="1"/>
      <c r="J328" s="1"/>
    </row>
    <row r="329" spans="2:10" s="5" customFormat="1" x14ac:dyDescent="0.25">
      <c r="B329" s="1"/>
      <c r="C329" s="8"/>
      <c r="D329" s="7"/>
      <c r="E329" s="13"/>
      <c r="F329" s="13"/>
      <c r="G329" s="83"/>
      <c r="H329" s="1"/>
      <c r="I329" s="1"/>
      <c r="J329" s="1"/>
    </row>
    <row r="330" spans="2:10" s="5" customFormat="1" x14ac:dyDescent="0.25">
      <c r="B330" s="1"/>
      <c r="C330" s="8"/>
      <c r="D330" s="7"/>
      <c r="E330" s="13"/>
      <c r="F330" s="13"/>
      <c r="G330" s="83"/>
      <c r="H330" s="1"/>
      <c r="I330" s="1"/>
      <c r="J330" s="1"/>
    </row>
    <row r="331" spans="2:10" x14ac:dyDescent="0.25">
      <c r="G331" s="83"/>
    </row>
    <row r="332" spans="2:10" s="5" customFormat="1" x14ac:dyDescent="0.25">
      <c r="B332" s="9"/>
      <c r="C332" s="8"/>
      <c r="D332" s="7"/>
      <c r="E332" s="1"/>
      <c r="F332" s="1"/>
      <c r="G332" s="83"/>
      <c r="H332" s="1"/>
      <c r="I332" s="1"/>
      <c r="J332" s="1"/>
    </row>
    <row r="333" spans="2:10" s="5" customFormat="1" x14ac:dyDescent="0.25">
      <c r="B333" s="1"/>
      <c r="C333" s="8"/>
      <c r="D333" s="7"/>
      <c r="E333" s="13"/>
      <c r="F333" s="13"/>
      <c r="G333" s="83"/>
      <c r="H333" s="1"/>
      <c r="I333" s="1"/>
      <c r="J333" s="1"/>
    </row>
    <row r="334" spans="2:10" x14ac:dyDescent="0.25">
      <c r="G334" s="83"/>
    </row>
    <row r="335" spans="2:10" s="5" customFormat="1" x14ac:dyDescent="0.25">
      <c r="B335" s="9"/>
      <c r="C335" s="8"/>
      <c r="D335" s="7"/>
      <c r="E335" s="1"/>
      <c r="F335" s="1"/>
      <c r="G335" s="83"/>
      <c r="H335" s="1"/>
      <c r="I335" s="1"/>
      <c r="J335" s="1"/>
    </row>
    <row r="336" spans="2:10" s="5" customFormat="1" x14ac:dyDescent="0.25">
      <c r="B336" s="1"/>
      <c r="C336" s="8"/>
      <c r="D336" s="7"/>
      <c r="E336" s="13"/>
      <c r="F336" s="13"/>
      <c r="G336" s="83"/>
      <c r="H336" s="1"/>
      <c r="I336" s="1"/>
      <c r="J336" s="1"/>
    </row>
    <row r="337" spans="2:10" s="5" customFormat="1" x14ac:dyDescent="0.25">
      <c r="B337" s="1"/>
      <c r="C337" s="8"/>
      <c r="D337" s="7"/>
      <c r="E337" s="13"/>
      <c r="F337" s="13"/>
      <c r="G337" s="83"/>
      <c r="H337" s="1"/>
      <c r="I337" s="1"/>
      <c r="J337" s="1"/>
    </row>
    <row r="338" spans="2:10" s="5" customFormat="1" x14ac:dyDescent="0.25">
      <c r="B338" s="1"/>
      <c r="C338" s="8"/>
      <c r="D338" s="7"/>
      <c r="E338" s="13"/>
      <c r="F338" s="13"/>
      <c r="G338" s="83"/>
      <c r="H338" s="1"/>
      <c r="I338" s="1"/>
      <c r="J338" s="1"/>
    </row>
    <row r="339" spans="2:10" s="5" customFormat="1" x14ac:dyDescent="0.25">
      <c r="B339" s="1"/>
      <c r="C339" s="8"/>
      <c r="D339" s="7"/>
      <c r="E339" s="13"/>
      <c r="F339" s="13"/>
      <c r="G339" s="83"/>
      <c r="H339" s="1"/>
      <c r="I339" s="1"/>
      <c r="J339" s="1"/>
    </row>
    <row r="340" spans="2:10" s="5" customFormat="1" x14ac:dyDescent="0.25">
      <c r="B340" s="1"/>
      <c r="C340" s="8"/>
      <c r="D340" s="14"/>
      <c r="E340" s="13"/>
      <c r="F340" s="13"/>
      <c r="G340" s="83"/>
      <c r="H340" s="1"/>
      <c r="I340" s="1"/>
      <c r="J340" s="1"/>
    </row>
    <row r="341" spans="2:10" s="5" customFormat="1" x14ac:dyDescent="0.25">
      <c r="B341" s="1"/>
      <c r="C341" s="8"/>
      <c r="D341" s="7"/>
      <c r="E341" s="13"/>
      <c r="F341" s="13"/>
      <c r="G341" s="83"/>
      <c r="H341" s="1"/>
      <c r="I341" s="1"/>
      <c r="J341" s="1"/>
    </row>
    <row r="342" spans="2:10" s="5" customFormat="1" x14ac:dyDescent="0.25">
      <c r="B342" s="1"/>
      <c r="C342" s="8"/>
      <c r="D342" s="7"/>
      <c r="E342" s="13"/>
      <c r="F342" s="13"/>
      <c r="G342" s="83"/>
      <c r="H342" s="1"/>
      <c r="I342" s="1"/>
      <c r="J342" s="1"/>
    </row>
    <row r="343" spans="2:10" s="5" customFormat="1" x14ac:dyDescent="0.25">
      <c r="B343" s="1"/>
      <c r="C343" s="8"/>
      <c r="D343" s="7"/>
      <c r="E343" s="13"/>
      <c r="F343" s="13"/>
      <c r="G343" s="83"/>
      <c r="H343" s="1"/>
      <c r="I343" s="1"/>
      <c r="J343" s="1"/>
    </row>
    <row r="344" spans="2:10" s="5" customFormat="1" x14ac:dyDescent="0.25">
      <c r="B344" s="1"/>
      <c r="C344" s="8"/>
      <c r="D344" s="7"/>
      <c r="E344" s="13"/>
      <c r="F344" s="13"/>
      <c r="G344" s="83"/>
      <c r="H344" s="1"/>
      <c r="I344" s="1"/>
      <c r="J344" s="1"/>
    </row>
    <row r="345" spans="2:10" s="5" customFormat="1" x14ac:dyDescent="0.25">
      <c r="B345" s="1"/>
      <c r="C345" s="8"/>
      <c r="D345" s="7"/>
      <c r="E345" s="13"/>
      <c r="F345" s="13"/>
      <c r="G345" s="83"/>
      <c r="H345" s="1"/>
      <c r="I345" s="1"/>
      <c r="J345" s="1"/>
    </row>
    <row r="346" spans="2:10" s="5" customFormat="1" x14ac:dyDescent="0.25">
      <c r="B346" s="1"/>
      <c r="C346" s="8"/>
      <c r="D346" s="7"/>
      <c r="E346" s="13"/>
      <c r="F346" s="13"/>
      <c r="G346" s="83"/>
      <c r="H346" s="1"/>
      <c r="I346" s="1"/>
      <c r="J346" s="1"/>
    </row>
    <row r="347" spans="2:10" s="5" customFormat="1" x14ac:dyDescent="0.25">
      <c r="B347" s="1"/>
      <c r="C347" s="8"/>
      <c r="D347" s="7"/>
      <c r="E347" s="13"/>
      <c r="F347" s="13"/>
      <c r="G347" s="83"/>
      <c r="H347" s="1"/>
      <c r="I347" s="1"/>
      <c r="J347" s="1"/>
    </row>
    <row r="348" spans="2:10" x14ac:dyDescent="0.25">
      <c r="G348" s="83"/>
    </row>
    <row r="349" spans="2:10" x14ac:dyDescent="0.25">
      <c r="G349" s="83"/>
    </row>
    <row r="350" spans="2:10" s="5" customFormat="1" x14ac:dyDescent="0.25">
      <c r="B350" s="9"/>
      <c r="C350" s="8"/>
      <c r="D350" s="7"/>
      <c r="E350" s="1"/>
      <c r="F350" s="1"/>
      <c r="G350" s="83"/>
      <c r="H350" s="1"/>
      <c r="I350" s="1"/>
      <c r="J350" s="1"/>
    </row>
    <row r="351" spans="2:10" s="5" customFormat="1" x14ac:dyDescent="0.25">
      <c r="B351" s="1"/>
      <c r="C351" s="8"/>
      <c r="D351" s="7"/>
      <c r="E351" s="13"/>
      <c r="F351" s="13"/>
      <c r="G351" s="83"/>
      <c r="H351" s="1"/>
      <c r="I351" s="1"/>
      <c r="J351" s="1"/>
    </row>
    <row r="352" spans="2:10" s="5" customFormat="1" x14ac:dyDescent="0.25">
      <c r="B352" s="1"/>
      <c r="C352" s="8"/>
      <c r="D352" s="7"/>
      <c r="E352" s="13"/>
      <c r="F352" s="13"/>
      <c r="G352" s="83"/>
      <c r="H352" s="1"/>
      <c r="I352" s="1"/>
      <c r="J352" s="1"/>
    </row>
    <row r="353" spans="2:10" s="5" customFormat="1" x14ac:dyDescent="0.25">
      <c r="B353" s="1"/>
      <c r="C353" s="8"/>
      <c r="D353" s="7"/>
      <c r="E353" s="13"/>
      <c r="F353" s="13"/>
      <c r="G353" s="83"/>
      <c r="H353" s="1"/>
      <c r="I353" s="1"/>
      <c r="J353" s="1"/>
    </row>
    <row r="354" spans="2:10" s="5" customFormat="1" x14ac:dyDescent="0.25">
      <c r="B354" s="1"/>
      <c r="C354" s="8"/>
      <c r="D354" s="7"/>
      <c r="E354" s="13"/>
      <c r="F354" s="13"/>
      <c r="G354" s="83"/>
      <c r="H354" s="1"/>
      <c r="I354" s="1"/>
      <c r="J354" s="1"/>
    </row>
    <row r="355" spans="2:10" s="5" customFormat="1" x14ac:dyDescent="0.25">
      <c r="B355" s="1"/>
      <c r="C355" s="8"/>
      <c r="D355" s="7"/>
      <c r="E355" s="13"/>
      <c r="F355" s="13"/>
      <c r="G355" s="83"/>
      <c r="H355" s="1"/>
      <c r="I355" s="1"/>
      <c r="J355" s="1"/>
    </row>
    <row r="356" spans="2:10" s="5" customFormat="1" x14ac:dyDescent="0.25">
      <c r="B356" s="1"/>
      <c r="C356" s="8"/>
      <c r="D356" s="7"/>
      <c r="E356" s="13"/>
      <c r="F356" s="13"/>
      <c r="G356" s="83"/>
      <c r="H356" s="1"/>
      <c r="I356" s="1"/>
      <c r="J356" s="1"/>
    </row>
    <row r="357" spans="2:10" s="5" customFormat="1" x14ac:dyDescent="0.25">
      <c r="B357" s="1"/>
      <c r="C357" s="8"/>
      <c r="D357" s="7"/>
      <c r="E357" s="13"/>
      <c r="F357" s="13"/>
      <c r="G357" s="83"/>
      <c r="H357" s="1"/>
      <c r="I357" s="1"/>
      <c r="J357" s="1"/>
    </row>
    <row r="358" spans="2:10" s="5" customFormat="1" x14ac:dyDescent="0.25">
      <c r="B358" s="1"/>
      <c r="C358" s="8"/>
      <c r="D358" s="7"/>
      <c r="E358" s="13"/>
      <c r="F358" s="13"/>
      <c r="G358" s="83"/>
      <c r="H358" s="1"/>
      <c r="I358" s="1"/>
      <c r="J358" s="1"/>
    </row>
    <row r="359" spans="2:10" s="5" customFormat="1" x14ac:dyDescent="0.25">
      <c r="B359" s="1"/>
      <c r="C359" s="8"/>
      <c r="D359" s="7"/>
      <c r="E359" s="13"/>
      <c r="F359" s="13"/>
      <c r="G359" s="83"/>
      <c r="H359" s="1"/>
      <c r="I359" s="1"/>
      <c r="J359" s="1"/>
    </row>
    <row r="360" spans="2:10" s="5" customFormat="1" x14ac:dyDescent="0.25">
      <c r="B360" s="1"/>
      <c r="C360" s="8"/>
      <c r="D360" s="7"/>
      <c r="E360" s="13"/>
      <c r="F360" s="13"/>
      <c r="G360" s="83"/>
      <c r="H360" s="1"/>
      <c r="I360" s="1"/>
      <c r="J360" s="1"/>
    </row>
    <row r="361" spans="2:10" s="5" customFormat="1" x14ac:dyDescent="0.25">
      <c r="B361" s="1"/>
      <c r="C361" s="8"/>
      <c r="D361" s="7"/>
      <c r="E361" s="13"/>
      <c r="F361" s="13"/>
      <c r="G361" s="83"/>
      <c r="H361" s="1"/>
      <c r="I361" s="1"/>
      <c r="J361" s="1"/>
    </row>
    <row r="362" spans="2:10" s="5" customFormat="1" x14ac:dyDescent="0.25">
      <c r="B362" s="1"/>
      <c r="C362" s="8"/>
      <c r="D362" s="7"/>
      <c r="E362" s="13"/>
      <c r="F362" s="13"/>
      <c r="G362" s="83"/>
      <c r="H362" s="1"/>
      <c r="I362" s="1"/>
      <c r="J362" s="1"/>
    </row>
    <row r="363" spans="2:10" s="5" customFormat="1" x14ac:dyDescent="0.25">
      <c r="B363" s="1"/>
      <c r="C363" s="8"/>
      <c r="D363" s="7"/>
      <c r="E363" s="13"/>
      <c r="F363" s="13"/>
      <c r="G363" s="83"/>
      <c r="H363" s="1"/>
      <c r="I363" s="1"/>
      <c r="J363" s="1"/>
    </row>
    <row r="364" spans="2:10" s="5" customFormat="1" x14ac:dyDescent="0.25">
      <c r="B364" s="1"/>
      <c r="C364" s="8"/>
      <c r="D364" s="7"/>
      <c r="E364" s="13"/>
      <c r="F364" s="13"/>
      <c r="G364" s="83"/>
      <c r="H364" s="1"/>
      <c r="I364" s="1"/>
      <c r="J364" s="1"/>
    </row>
    <row r="365" spans="2:10" s="5" customFormat="1" x14ac:dyDescent="0.25">
      <c r="B365" s="1"/>
      <c r="C365" s="8"/>
      <c r="D365" s="7"/>
      <c r="E365" s="13"/>
      <c r="F365" s="13"/>
      <c r="G365" s="83"/>
      <c r="H365" s="1"/>
      <c r="I365" s="1"/>
      <c r="J365" s="1"/>
    </row>
    <row r="366" spans="2:10" s="5" customFormat="1" x14ac:dyDescent="0.25">
      <c r="B366" s="1"/>
      <c r="C366" s="8"/>
      <c r="D366" s="7"/>
      <c r="E366" s="13"/>
      <c r="F366" s="13"/>
      <c r="G366" s="83"/>
      <c r="H366" s="1"/>
      <c r="I366" s="1"/>
      <c r="J366" s="1"/>
    </row>
    <row r="367" spans="2:10" s="5" customFormat="1" x14ac:dyDescent="0.25">
      <c r="B367" s="1"/>
      <c r="C367" s="8"/>
      <c r="D367" s="7"/>
      <c r="E367" s="13"/>
      <c r="F367" s="13"/>
      <c r="G367" s="83"/>
      <c r="H367" s="1"/>
      <c r="I367" s="1"/>
      <c r="J367" s="1"/>
    </row>
    <row r="368" spans="2:10" s="5" customFormat="1" x14ac:dyDescent="0.25">
      <c r="B368" s="1"/>
      <c r="C368" s="8"/>
      <c r="D368" s="7"/>
      <c r="E368" s="13"/>
      <c r="F368" s="13"/>
      <c r="G368" s="83"/>
      <c r="H368" s="1"/>
      <c r="I368" s="1"/>
      <c r="J368" s="1"/>
    </row>
    <row r="369" spans="2:10" s="5" customFormat="1" x14ac:dyDescent="0.25">
      <c r="B369" s="1"/>
      <c r="C369" s="8"/>
      <c r="D369" s="7"/>
      <c r="E369" s="13"/>
      <c r="F369" s="13"/>
      <c r="G369" s="83"/>
      <c r="H369" s="1"/>
      <c r="I369" s="1"/>
      <c r="J369" s="1"/>
    </row>
    <row r="370" spans="2:10" s="5" customFormat="1" x14ac:dyDescent="0.25">
      <c r="B370" s="1"/>
      <c r="C370" s="8"/>
      <c r="D370" s="14"/>
      <c r="E370" s="13"/>
      <c r="F370" s="13"/>
      <c r="G370" s="83"/>
      <c r="H370" s="1"/>
      <c r="I370" s="1"/>
      <c r="J370" s="1"/>
    </row>
    <row r="371" spans="2:10" s="5" customFormat="1" x14ac:dyDescent="0.25">
      <c r="B371" s="1"/>
      <c r="C371" s="8"/>
      <c r="D371" s="7"/>
      <c r="E371" s="13"/>
      <c r="F371" s="13"/>
      <c r="G371" s="83"/>
      <c r="H371" s="1"/>
      <c r="I371" s="1"/>
      <c r="J371" s="1"/>
    </row>
    <row r="372" spans="2:10" s="5" customFormat="1" x14ac:dyDescent="0.25">
      <c r="B372" s="1"/>
      <c r="C372" s="8"/>
      <c r="D372" s="7"/>
      <c r="E372" s="13"/>
      <c r="F372" s="13"/>
      <c r="G372" s="83"/>
      <c r="H372" s="1"/>
      <c r="I372" s="1"/>
      <c r="J372" s="1"/>
    </row>
    <row r="373" spans="2:10" s="5" customFormat="1" x14ac:dyDescent="0.25">
      <c r="B373" s="1"/>
      <c r="C373" s="8"/>
      <c r="D373" s="7"/>
      <c r="E373" s="13"/>
      <c r="F373" s="13"/>
      <c r="G373" s="83"/>
      <c r="H373" s="1"/>
      <c r="I373" s="1"/>
      <c r="J373" s="1"/>
    </row>
    <row r="374" spans="2:10" s="5" customFormat="1" x14ac:dyDescent="0.25">
      <c r="B374" s="1"/>
      <c r="C374" s="8"/>
      <c r="D374" s="7"/>
      <c r="E374" s="13"/>
      <c r="F374" s="13"/>
      <c r="G374" s="83"/>
      <c r="H374" s="1"/>
      <c r="I374" s="1"/>
      <c r="J374" s="1"/>
    </row>
    <row r="375" spans="2:10" s="5" customFormat="1" x14ac:dyDescent="0.25">
      <c r="B375" s="1"/>
      <c r="C375" s="8"/>
      <c r="D375" s="7"/>
      <c r="E375" s="13"/>
      <c r="F375" s="13"/>
      <c r="G375" s="83"/>
      <c r="H375" s="1"/>
      <c r="I375" s="1"/>
      <c r="J375" s="1"/>
    </row>
    <row r="376" spans="2:10" s="5" customFormat="1" x14ac:dyDescent="0.25">
      <c r="B376" s="1"/>
      <c r="C376" s="8"/>
      <c r="D376" s="7"/>
      <c r="E376" s="13"/>
      <c r="F376" s="13"/>
      <c r="G376" s="83"/>
      <c r="H376" s="1"/>
      <c r="I376" s="1"/>
      <c r="J376" s="1"/>
    </row>
    <row r="377" spans="2:10" s="5" customFormat="1" x14ac:dyDescent="0.25">
      <c r="B377" s="1"/>
      <c r="C377" s="8"/>
      <c r="D377" s="7"/>
      <c r="E377" s="13"/>
      <c r="F377" s="13"/>
      <c r="G377" s="83"/>
      <c r="H377" s="1"/>
      <c r="I377" s="1"/>
      <c r="J377" s="1"/>
    </row>
    <row r="378" spans="2:10" s="5" customFormat="1" x14ac:dyDescent="0.25">
      <c r="B378" s="1"/>
      <c r="C378" s="8"/>
      <c r="D378" s="7"/>
      <c r="E378" s="13"/>
      <c r="F378" s="13"/>
      <c r="G378" s="83"/>
      <c r="H378" s="1"/>
      <c r="I378" s="1"/>
      <c r="J378" s="1"/>
    </row>
    <row r="379" spans="2:10" s="5" customFormat="1" x14ac:dyDescent="0.25">
      <c r="B379" s="1"/>
      <c r="C379" s="8"/>
      <c r="D379" s="7"/>
      <c r="E379" s="13"/>
      <c r="F379" s="13"/>
      <c r="G379" s="83"/>
      <c r="H379" s="1"/>
      <c r="I379" s="1"/>
      <c r="J379" s="1"/>
    </row>
    <row r="380" spans="2:10" s="5" customFormat="1" x14ac:dyDescent="0.25">
      <c r="B380" s="1"/>
      <c r="C380" s="8"/>
      <c r="D380" s="7"/>
      <c r="E380" s="13"/>
      <c r="F380" s="13"/>
      <c r="G380" s="83"/>
      <c r="H380" s="1"/>
      <c r="I380" s="1"/>
      <c r="J380" s="1"/>
    </row>
    <row r="381" spans="2:10" s="5" customFormat="1" x14ac:dyDescent="0.25">
      <c r="B381" s="1"/>
      <c r="C381" s="8"/>
      <c r="D381" s="7"/>
      <c r="E381" s="13"/>
      <c r="F381" s="13"/>
      <c r="G381" s="83"/>
      <c r="H381" s="1"/>
      <c r="I381" s="1"/>
      <c r="J381" s="1"/>
    </row>
    <row r="382" spans="2:10" s="5" customFormat="1" x14ac:dyDescent="0.25">
      <c r="B382" s="1"/>
      <c r="C382" s="8"/>
      <c r="D382" s="7"/>
      <c r="E382" s="13"/>
      <c r="F382" s="13"/>
      <c r="G382" s="83"/>
      <c r="H382" s="1"/>
      <c r="I382" s="1"/>
      <c r="J382" s="1"/>
    </row>
    <row r="383" spans="2:10" s="5" customFormat="1" x14ac:dyDescent="0.25">
      <c r="B383" s="1"/>
      <c r="C383" s="8"/>
      <c r="D383" s="7"/>
      <c r="E383" s="13"/>
      <c r="F383" s="13"/>
      <c r="G383" s="83"/>
      <c r="H383" s="1"/>
      <c r="I383" s="1"/>
      <c r="J383" s="1"/>
    </row>
    <row r="384" spans="2:10" s="5" customFormat="1" x14ac:dyDescent="0.25">
      <c r="B384" s="1"/>
      <c r="C384" s="8"/>
      <c r="D384" s="7"/>
      <c r="E384" s="13"/>
      <c r="F384" s="13"/>
      <c r="G384" s="83"/>
      <c r="H384" s="1"/>
      <c r="I384" s="1"/>
      <c r="J384" s="1"/>
    </row>
    <row r="385" spans="2:10" s="5" customFormat="1" x14ac:dyDescent="0.25">
      <c r="B385" s="1"/>
      <c r="C385" s="8"/>
      <c r="D385" s="7"/>
      <c r="E385" s="13"/>
      <c r="F385" s="13"/>
      <c r="G385" s="83"/>
      <c r="H385" s="1"/>
      <c r="I385" s="1"/>
      <c r="J385" s="1"/>
    </row>
    <row r="386" spans="2:10" s="5" customFormat="1" x14ac:dyDescent="0.25">
      <c r="B386" s="1"/>
      <c r="C386" s="8"/>
      <c r="D386" s="7"/>
      <c r="E386" s="13"/>
      <c r="F386" s="13"/>
      <c r="G386" s="83"/>
      <c r="H386" s="1"/>
      <c r="I386" s="1"/>
      <c r="J386" s="1"/>
    </row>
    <row r="387" spans="2:10" s="5" customFormat="1" x14ac:dyDescent="0.25">
      <c r="B387" s="1"/>
      <c r="C387" s="8"/>
      <c r="D387" s="7"/>
      <c r="E387" s="13"/>
      <c r="F387" s="13"/>
      <c r="G387" s="83"/>
      <c r="H387" s="1"/>
      <c r="I387" s="1"/>
      <c r="J387" s="1"/>
    </row>
    <row r="388" spans="2:10" s="5" customFormat="1" x14ac:dyDescent="0.25">
      <c r="B388" s="1"/>
      <c r="C388" s="8"/>
      <c r="D388" s="7"/>
      <c r="E388" s="13"/>
      <c r="F388" s="13"/>
      <c r="G388" s="83"/>
      <c r="H388" s="1"/>
      <c r="I388" s="1"/>
      <c r="J388" s="1"/>
    </row>
    <row r="389" spans="2:10" s="5" customFormat="1" x14ac:dyDescent="0.25">
      <c r="B389" s="1"/>
      <c r="C389" s="8"/>
      <c r="D389" s="7"/>
      <c r="E389" s="13"/>
      <c r="F389" s="13"/>
      <c r="G389" s="83"/>
      <c r="H389" s="1"/>
      <c r="I389" s="1"/>
      <c r="J389" s="1"/>
    </row>
    <row r="390" spans="2:10" s="5" customFormat="1" x14ac:dyDescent="0.25">
      <c r="B390" s="1"/>
      <c r="C390" s="8"/>
      <c r="D390" s="7"/>
      <c r="E390" s="13"/>
      <c r="F390" s="13"/>
      <c r="G390" s="83"/>
      <c r="H390" s="1"/>
      <c r="I390" s="1"/>
      <c r="J390" s="1"/>
    </row>
    <row r="391" spans="2:10" s="5" customFormat="1" x14ac:dyDescent="0.25">
      <c r="B391" s="1"/>
      <c r="C391" s="8"/>
      <c r="D391" s="7"/>
      <c r="E391" s="13"/>
      <c r="F391" s="13"/>
      <c r="H391" s="1"/>
      <c r="I391" s="1"/>
      <c r="J391" s="1"/>
    </row>
    <row r="392" spans="2:10" s="5" customFormat="1" x14ac:dyDescent="0.25">
      <c r="B392" s="1"/>
      <c r="C392" s="8"/>
      <c r="D392" s="7"/>
      <c r="E392" s="13"/>
      <c r="F392" s="13"/>
      <c r="H392" s="1"/>
      <c r="I392" s="1"/>
      <c r="J392" s="1"/>
    </row>
    <row r="393" spans="2:10" s="5" customFormat="1" x14ac:dyDescent="0.25">
      <c r="B393" s="1"/>
      <c r="C393" s="8"/>
      <c r="D393" s="7"/>
      <c r="E393" s="13"/>
      <c r="F393" s="13"/>
      <c r="H393" s="1"/>
      <c r="I393" s="1"/>
      <c r="J393" s="1"/>
    </row>
    <row r="394" spans="2:10" s="5" customFormat="1" x14ac:dyDescent="0.25">
      <c r="B394" s="1"/>
      <c r="C394" s="8"/>
      <c r="D394" s="7"/>
      <c r="E394" s="13"/>
      <c r="F394" s="13"/>
      <c r="H394" s="1"/>
      <c r="I394" s="1"/>
      <c r="J394" s="1"/>
    </row>
    <row r="395" spans="2:10" s="5" customFormat="1" x14ac:dyDescent="0.25">
      <c r="B395" s="1"/>
      <c r="C395" s="8"/>
      <c r="D395" s="7"/>
      <c r="E395" s="13"/>
      <c r="F395" s="13"/>
      <c r="H395" s="1"/>
      <c r="I395" s="1"/>
      <c r="J395" s="1"/>
    </row>
    <row r="396" spans="2:10" s="5" customFormat="1" x14ac:dyDescent="0.25">
      <c r="B396" s="1"/>
      <c r="C396" s="8"/>
      <c r="D396" s="7"/>
      <c r="E396" s="13"/>
      <c r="F396" s="13"/>
      <c r="H396" s="1"/>
      <c r="I396" s="1"/>
      <c r="J396" s="1"/>
    </row>
    <row r="397" spans="2:10" s="5" customFormat="1" x14ac:dyDescent="0.25">
      <c r="B397" s="1"/>
      <c r="C397" s="8"/>
      <c r="D397" s="7"/>
      <c r="E397" s="13"/>
      <c r="F397" s="13"/>
      <c r="H397" s="1"/>
      <c r="I397" s="1"/>
      <c r="J397" s="1"/>
    </row>
    <row r="398" spans="2:10" s="5" customFormat="1" x14ac:dyDescent="0.25">
      <c r="B398" s="1"/>
      <c r="C398" s="8"/>
      <c r="D398" s="7"/>
      <c r="E398" s="13"/>
      <c r="F398" s="13"/>
      <c r="H398" s="1"/>
      <c r="I398" s="1"/>
      <c r="J398" s="1"/>
    </row>
    <row r="399" spans="2:10" s="5" customFormat="1" x14ac:dyDescent="0.25">
      <c r="B399" s="1"/>
      <c r="C399" s="8"/>
      <c r="D399" s="7"/>
      <c r="E399" s="13"/>
      <c r="F399" s="13"/>
      <c r="H399" s="1"/>
      <c r="I399" s="1"/>
      <c r="J399" s="1"/>
    </row>
    <row r="400" spans="2:10" s="5" customFormat="1" x14ac:dyDescent="0.25">
      <c r="B400" s="1"/>
      <c r="C400" s="8"/>
      <c r="D400" s="7"/>
      <c r="E400" s="13"/>
      <c r="F400" s="13"/>
      <c r="H400" s="1"/>
      <c r="I400" s="1"/>
      <c r="J400" s="1"/>
    </row>
    <row r="401" spans="2:10" s="5" customFormat="1" x14ac:dyDescent="0.25">
      <c r="B401" s="1"/>
      <c r="C401" s="8"/>
      <c r="D401" s="7"/>
      <c r="E401" s="13"/>
      <c r="F401" s="13"/>
      <c r="H401" s="1"/>
      <c r="I401" s="1"/>
      <c r="J401" s="1"/>
    </row>
    <row r="402" spans="2:10" s="5" customFormat="1" x14ac:dyDescent="0.25">
      <c r="B402" s="1"/>
      <c r="C402" s="8"/>
      <c r="D402" s="7"/>
      <c r="E402" s="13"/>
      <c r="F402" s="13"/>
      <c r="H402" s="1"/>
      <c r="I402" s="1"/>
      <c r="J402" s="1"/>
    </row>
    <row r="403" spans="2:10" s="5" customFormat="1" x14ac:dyDescent="0.25">
      <c r="B403" s="1"/>
      <c r="C403" s="8"/>
      <c r="D403" s="7"/>
      <c r="E403" s="13"/>
      <c r="F403" s="13"/>
      <c r="H403" s="1"/>
      <c r="I403" s="1"/>
      <c r="J403" s="1"/>
    </row>
    <row r="404" spans="2:10" s="5" customFormat="1" x14ac:dyDescent="0.25">
      <c r="B404" s="1"/>
      <c r="C404" s="8"/>
      <c r="D404" s="7"/>
      <c r="E404" s="13"/>
      <c r="F404" s="13"/>
      <c r="H404" s="1"/>
      <c r="I404" s="1"/>
      <c r="J404" s="1"/>
    </row>
    <row r="405" spans="2:10" s="5" customFormat="1" x14ac:dyDescent="0.25">
      <c r="B405" s="1"/>
      <c r="C405" s="8"/>
      <c r="D405" s="7"/>
      <c r="E405" s="13"/>
      <c r="F405" s="13"/>
      <c r="H405" s="1"/>
      <c r="I405" s="1"/>
      <c r="J405" s="1"/>
    </row>
    <row r="406" spans="2:10" s="5" customFormat="1" x14ac:dyDescent="0.25">
      <c r="B406" s="1"/>
      <c r="C406" s="8"/>
      <c r="D406" s="7"/>
      <c r="E406" s="13"/>
      <c r="F406" s="13"/>
      <c r="H406" s="1"/>
      <c r="I406" s="1"/>
      <c r="J406" s="1"/>
    </row>
    <row r="407" spans="2:10" s="5" customFormat="1" x14ac:dyDescent="0.25">
      <c r="B407" s="1"/>
      <c r="C407" s="8"/>
      <c r="D407" s="7"/>
      <c r="E407" s="13"/>
      <c r="F407" s="13"/>
      <c r="H407" s="1"/>
      <c r="I407" s="1"/>
      <c r="J407" s="1"/>
    </row>
    <row r="408" spans="2:10" s="5" customFormat="1" x14ac:dyDescent="0.25">
      <c r="B408" s="1"/>
      <c r="C408" s="8"/>
      <c r="D408" s="7"/>
      <c r="E408" s="13"/>
      <c r="F408" s="13"/>
      <c r="H408" s="1"/>
      <c r="I408" s="1"/>
      <c r="J408" s="1"/>
    </row>
    <row r="409" spans="2:10" s="5" customFormat="1" x14ac:dyDescent="0.25">
      <c r="B409" s="1"/>
      <c r="C409" s="8"/>
      <c r="D409" s="7"/>
      <c r="E409" s="13"/>
      <c r="F409" s="13"/>
      <c r="H409" s="1"/>
      <c r="I409" s="1"/>
      <c r="J409" s="1"/>
    </row>
    <row r="410" spans="2:10" s="5" customFormat="1" x14ac:dyDescent="0.25">
      <c r="B410" s="1"/>
      <c r="C410" s="8"/>
      <c r="D410" s="7"/>
      <c r="E410" s="13"/>
      <c r="F410" s="13"/>
      <c r="H410" s="1"/>
      <c r="I410" s="1"/>
      <c r="J410" s="1"/>
    </row>
    <row r="411" spans="2:10" s="5" customFormat="1" x14ac:dyDescent="0.25">
      <c r="B411" s="1"/>
      <c r="C411" s="8"/>
      <c r="D411" s="7"/>
      <c r="E411" s="13"/>
      <c r="F411" s="13"/>
      <c r="H411" s="1"/>
      <c r="I411" s="1"/>
      <c r="J411" s="1"/>
    </row>
    <row r="412" spans="2:10" s="5" customFormat="1" x14ac:dyDescent="0.25">
      <c r="B412" s="1"/>
      <c r="C412" s="8"/>
      <c r="D412" s="7"/>
      <c r="E412" s="13"/>
      <c r="F412" s="13"/>
      <c r="H412" s="1"/>
      <c r="I412" s="1"/>
      <c r="J412" s="1"/>
    </row>
    <row r="413" spans="2:10" s="5" customFormat="1" x14ac:dyDescent="0.25">
      <c r="B413" s="1"/>
      <c r="C413" s="8"/>
      <c r="D413" s="7"/>
      <c r="E413" s="13"/>
      <c r="F413" s="13"/>
      <c r="H413" s="1"/>
      <c r="I413" s="1"/>
      <c r="J413" s="1"/>
    </row>
    <row r="414" spans="2:10" s="5" customFormat="1" x14ac:dyDescent="0.25">
      <c r="B414" s="1"/>
      <c r="C414" s="8"/>
      <c r="D414" s="7"/>
      <c r="E414" s="13"/>
      <c r="F414" s="13"/>
      <c r="H414" s="1"/>
      <c r="I414" s="1"/>
      <c r="J414" s="1"/>
    </row>
  </sheetData>
  <mergeCells count="4">
    <mergeCell ref="A1:G1"/>
    <mergeCell ref="A2:G2"/>
    <mergeCell ref="B282:B283"/>
    <mergeCell ref="H4:I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E43F-D552-6343-83CE-0A98E1B50D3B}">
  <dimension ref="B3:O88"/>
  <sheetViews>
    <sheetView workbookViewId="0">
      <selection activeCell="B12" sqref="B12:O14"/>
    </sheetView>
  </sheetViews>
  <sheetFormatPr baseColWidth="10" defaultRowHeight="15" x14ac:dyDescent="0.25"/>
  <cols>
    <col min="2" max="2" width="0.28515625" customWidth="1"/>
    <col min="3" max="3" width="10" customWidth="1"/>
    <col min="4" max="4" width="0.28515625" customWidth="1"/>
    <col min="5" max="5" width="39.85546875" customWidth="1"/>
    <col min="6" max="6" width="3.42578125" customWidth="1"/>
    <col min="7" max="7" width="12" customWidth="1"/>
    <col min="8" max="8" width="12.28515625" customWidth="1"/>
    <col min="9" max="9" width="13.85546875" customWidth="1"/>
    <col min="10" max="10" width="2.42578125" customWidth="1"/>
    <col min="11" max="11" width="12.7109375" customWidth="1"/>
    <col min="12" max="12" width="0.42578125" customWidth="1"/>
    <col min="13" max="13" width="15.28515625" customWidth="1"/>
    <col min="14" max="14" width="6.28515625" customWidth="1"/>
    <col min="15" max="15" width="12.85546875" customWidth="1"/>
  </cols>
  <sheetData>
    <row r="3" spans="2:15" x14ac:dyDescent="0.25">
      <c r="B3" s="87"/>
      <c r="C3" s="88"/>
      <c r="D3" s="89"/>
      <c r="E3" s="179" t="s">
        <v>530</v>
      </c>
      <c r="F3" s="179"/>
      <c r="G3" s="179"/>
      <c r="H3" s="179"/>
      <c r="I3" s="179"/>
      <c r="J3" s="180" t="s">
        <v>531</v>
      </c>
      <c r="K3" s="180"/>
      <c r="L3" s="180"/>
      <c r="M3" s="181"/>
      <c r="N3" s="181"/>
      <c r="O3" s="182"/>
    </row>
    <row r="4" spans="2:15" x14ac:dyDescent="0.25">
      <c r="B4" s="183"/>
      <c r="C4" s="90"/>
      <c r="D4" s="184"/>
      <c r="E4" s="179"/>
      <c r="F4" s="179"/>
      <c r="G4" s="179"/>
      <c r="H4" s="179"/>
      <c r="I4" s="179"/>
      <c r="J4" s="180"/>
      <c r="K4" s="180"/>
      <c r="L4" s="180"/>
      <c r="M4" s="181"/>
      <c r="N4" s="181"/>
      <c r="O4" s="182"/>
    </row>
    <row r="5" spans="2:15" x14ac:dyDescent="0.25">
      <c r="B5" s="183"/>
      <c r="C5" s="90"/>
      <c r="D5" s="184"/>
      <c r="E5" s="185"/>
      <c r="F5" s="185"/>
      <c r="G5" s="185"/>
      <c r="H5" s="185"/>
      <c r="I5" s="185"/>
      <c r="J5" s="186" t="s">
        <v>532</v>
      </c>
      <c r="K5" s="186"/>
      <c r="L5" s="186"/>
      <c r="M5" s="187"/>
      <c r="N5" s="187"/>
      <c r="O5" s="182"/>
    </row>
    <row r="6" spans="2:15" x14ac:dyDescent="0.25">
      <c r="B6" s="183"/>
      <c r="C6" s="90"/>
      <c r="D6" s="184"/>
      <c r="E6" s="188"/>
      <c r="F6" s="188"/>
      <c r="G6" s="188"/>
      <c r="H6" s="188"/>
      <c r="I6" s="188"/>
      <c r="J6" s="186" t="s">
        <v>533</v>
      </c>
      <c r="K6" s="186"/>
      <c r="L6" s="186"/>
      <c r="M6" s="195">
        <v>41712</v>
      </c>
      <c r="N6" s="195"/>
      <c r="O6" s="182"/>
    </row>
    <row r="7" spans="2:15" x14ac:dyDescent="0.25">
      <c r="B7" s="183"/>
      <c r="C7" s="90"/>
      <c r="D7" s="184"/>
      <c r="E7" s="188"/>
      <c r="F7" s="188"/>
      <c r="G7" s="188"/>
      <c r="H7" s="188"/>
      <c r="I7" s="188"/>
      <c r="J7" s="186" t="s">
        <v>534</v>
      </c>
      <c r="K7" s="186"/>
      <c r="L7" s="186"/>
      <c r="M7" s="196" t="s">
        <v>535</v>
      </c>
      <c r="N7" s="196"/>
      <c r="O7" s="182"/>
    </row>
    <row r="8" spans="2:15" x14ac:dyDescent="0.25">
      <c r="B8" s="183"/>
      <c r="C8" s="90"/>
      <c r="D8" s="184"/>
      <c r="E8" s="197"/>
      <c r="F8" s="197"/>
      <c r="G8" s="197"/>
      <c r="H8" s="197"/>
      <c r="I8" s="197"/>
      <c r="J8" s="198"/>
      <c r="K8" s="198"/>
      <c r="L8" s="198"/>
      <c r="M8" s="199"/>
      <c r="N8" s="199"/>
      <c r="O8" s="182"/>
    </row>
    <row r="9" spans="2:15" x14ac:dyDescent="0.25">
      <c r="B9" s="91"/>
      <c r="C9" s="92"/>
      <c r="D9" s="93"/>
      <c r="E9" s="197"/>
      <c r="F9" s="197"/>
      <c r="G9" s="197"/>
      <c r="H9" s="197"/>
      <c r="I9" s="197"/>
      <c r="J9" s="198"/>
      <c r="K9" s="198"/>
      <c r="L9" s="198"/>
      <c r="M9" s="199"/>
      <c r="N9" s="199"/>
      <c r="O9" s="182"/>
    </row>
    <row r="10" spans="2:15" x14ac:dyDescent="0.25">
      <c r="B10" s="189" t="s">
        <v>541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94"/>
    </row>
    <row r="11" spans="2:15" ht="15" customHeight="1" x14ac:dyDescent="0.25">
      <c r="B11" s="206" t="s">
        <v>540</v>
      </c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</row>
    <row r="12" spans="2:15" ht="22.5" x14ac:dyDescent="0.25">
      <c r="B12" s="190" t="s">
        <v>536</v>
      </c>
      <c r="C12" s="190"/>
      <c r="D12" s="190"/>
      <c r="E12" s="95" t="s">
        <v>537</v>
      </c>
      <c r="F12" s="96" t="s">
        <v>538</v>
      </c>
      <c r="G12" s="207" t="s">
        <v>542</v>
      </c>
      <c r="H12" s="207" t="s">
        <v>543</v>
      </c>
      <c r="I12" s="191" t="s">
        <v>544</v>
      </c>
      <c r="J12" s="192"/>
      <c r="K12" s="207" t="s">
        <v>545</v>
      </c>
      <c r="L12" s="191" t="s">
        <v>546</v>
      </c>
      <c r="M12" s="192"/>
      <c r="N12" s="191" t="s">
        <v>547</v>
      </c>
      <c r="O12" s="192"/>
    </row>
    <row r="13" spans="2:15" x14ac:dyDescent="0.25">
      <c r="B13" s="202"/>
      <c r="C13" s="202"/>
      <c r="D13" s="202"/>
      <c r="E13" s="97"/>
      <c r="F13" s="96" t="s">
        <v>539</v>
      </c>
      <c r="G13" s="208"/>
      <c r="H13" s="208"/>
      <c r="I13" s="193"/>
      <c r="J13" s="194"/>
      <c r="K13" s="208"/>
      <c r="L13" s="193"/>
      <c r="M13" s="194"/>
      <c r="N13" s="193"/>
      <c r="O13" s="194"/>
    </row>
    <row r="14" spans="2:15" ht="15.75" x14ac:dyDescent="0.25">
      <c r="B14" s="203" t="s">
        <v>528</v>
      </c>
      <c r="C14" s="203"/>
      <c r="D14" s="203"/>
      <c r="E14" s="203"/>
      <c r="F14" s="203"/>
      <c r="G14" s="105">
        <v>391305.95</v>
      </c>
      <c r="H14" s="105">
        <v>985814.33</v>
      </c>
      <c r="I14" s="105">
        <v>862631.23</v>
      </c>
      <c r="J14" s="105"/>
      <c r="K14" s="105">
        <v>423688.02</v>
      </c>
      <c r="L14" s="105"/>
      <c r="M14" s="105">
        <v>2711683</v>
      </c>
      <c r="N14" s="105"/>
      <c r="O14" s="105">
        <v>801344.23</v>
      </c>
    </row>
    <row r="15" spans="2:15" x14ac:dyDescent="0.25">
      <c r="B15" s="204"/>
      <c r="C15" s="204"/>
      <c r="D15" s="204"/>
      <c r="E15" s="204" t="s">
        <v>43</v>
      </c>
      <c r="F15" s="98"/>
      <c r="G15" s="99"/>
      <c r="H15" s="99"/>
      <c r="I15" s="205"/>
      <c r="J15" s="205"/>
      <c r="K15" s="99"/>
      <c r="L15" s="205"/>
      <c r="M15" s="205"/>
      <c r="N15" s="205"/>
      <c r="O15" s="205"/>
    </row>
    <row r="16" spans="2:15" x14ac:dyDescent="0.25">
      <c r="B16" s="204"/>
      <c r="C16" s="204"/>
      <c r="D16" s="204"/>
      <c r="E16" s="204"/>
      <c r="F16" s="100"/>
      <c r="G16" s="101">
        <v>126129.4</v>
      </c>
      <c r="H16" s="101"/>
      <c r="I16" s="200"/>
      <c r="J16" s="200"/>
      <c r="K16" s="101"/>
      <c r="L16" s="200"/>
      <c r="M16" s="200"/>
      <c r="N16" s="200"/>
      <c r="O16" s="200"/>
    </row>
    <row r="17" spans="2:15" x14ac:dyDescent="0.25">
      <c r="B17" s="204"/>
      <c r="C17" s="204"/>
      <c r="D17" s="204"/>
      <c r="E17" s="204"/>
      <c r="F17" s="100"/>
      <c r="G17" s="102">
        <v>0.99999992071635002</v>
      </c>
      <c r="H17" s="102"/>
      <c r="I17" s="201"/>
      <c r="J17" s="201"/>
      <c r="K17" s="102"/>
      <c r="L17" s="201"/>
      <c r="M17" s="201"/>
      <c r="N17" s="201"/>
      <c r="O17" s="201"/>
    </row>
    <row r="18" spans="2:15" x14ac:dyDescent="0.25">
      <c r="B18" s="204"/>
      <c r="C18" s="204"/>
      <c r="D18" s="204"/>
      <c r="E18" s="103"/>
      <c r="F18" s="100"/>
      <c r="G18" s="104"/>
      <c r="H18" s="104"/>
      <c r="I18" s="182"/>
      <c r="J18" s="182"/>
      <c r="K18" s="182"/>
      <c r="L18" s="182"/>
      <c r="M18" s="182"/>
      <c r="N18" s="182"/>
      <c r="O18" s="182"/>
    </row>
    <row r="19" spans="2:15" x14ac:dyDescent="0.25">
      <c r="B19" s="204"/>
      <c r="C19" s="204"/>
      <c r="D19" s="204"/>
      <c r="E19" s="204" t="s">
        <v>54</v>
      </c>
      <c r="F19" s="98"/>
      <c r="G19" s="99"/>
      <c r="H19" s="99"/>
      <c r="I19" s="205"/>
      <c r="J19" s="205"/>
      <c r="K19" s="99"/>
      <c r="L19" s="205"/>
      <c r="M19" s="205"/>
      <c r="N19" s="205"/>
      <c r="O19" s="205"/>
    </row>
    <row r="20" spans="2:15" x14ac:dyDescent="0.25">
      <c r="B20" s="204"/>
      <c r="C20" s="204"/>
      <c r="D20" s="204"/>
      <c r="E20" s="204"/>
      <c r="F20" s="100"/>
      <c r="G20" s="101">
        <v>189558.2</v>
      </c>
      <c r="H20" s="101">
        <v>189559.03</v>
      </c>
      <c r="I20" s="200"/>
      <c r="J20" s="200"/>
      <c r="K20" s="101"/>
      <c r="L20" s="200"/>
      <c r="M20" s="200"/>
      <c r="N20" s="200"/>
      <c r="O20" s="200"/>
    </row>
    <row r="21" spans="2:15" x14ac:dyDescent="0.25">
      <c r="B21" s="204"/>
      <c r="C21" s="204"/>
      <c r="D21" s="204"/>
      <c r="E21" s="204"/>
      <c r="F21" s="100"/>
      <c r="G21" s="102">
        <v>0.49999890535178265</v>
      </c>
      <c r="H21" s="102">
        <v>0.5000010946482174</v>
      </c>
      <c r="I21" s="201"/>
      <c r="J21" s="201"/>
      <c r="K21" s="102"/>
      <c r="L21" s="201"/>
      <c r="M21" s="201"/>
      <c r="N21" s="201"/>
      <c r="O21" s="201"/>
    </row>
    <row r="22" spans="2:15" x14ac:dyDescent="0.25">
      <c r="B22" s="204"/>
      <c r="C22" s="204"/>
      <c r="D22" s="204"/>
      <c r="E22" s="103"/>
      <c r="F22" s="100"/>
      <c r="G22" s="104"/>
      <c r="H22" s="104"/>
      <c r="I22" s="182"/>
      <c r="J22" s="182"/>
      <c r="K22" s="182"/>
      <c r="L22" s="182"/>
      <c r="M22" s="182"/>
      <c r="N22" s="182"/>
      <c r="O22" s="182"/>
    </row>
    <row r="23" spans="2:15" x14ac:dyDescent="0.25">
      <c r="B23" s="204"/>
      <c r="C23" s="204"/>
      <c r="D23" s="204"/>
      <c r="E23" s="204" t="s">
        <v>66</v>
      </c>
      <c r="F23" s="98"/>
      <c r="G23" s="99"/>
      <c r="H23" s="99"/>
      <c r="I23" s="205"/>
      <c r="J23" s="205"/>
      <c r="K23" s="99"/>
      <c r="L23" s="205"/>
      <c r="M23" s="205"/>
      <c r="N23" s="205"/>
      <c r="O23" s="205"/>
    </row>
    <row r="24" spans="2:15" x14ac:dyDescent="0.25">
      <c r="B24" s="204"/>
      <c r="C24" s="204"/>
      <c r="D24" s="204"/>
      <c r="E24" s="204"/>
      <c r="F24" s="100"/>
      <c r="G24" s="101">
        <v>75618.350000000006</v>
      </c>
      <c r="H24" s="101">
        <v>255211.99</v>
      </c>
      <c r="I24" s="200">
        <v>151236.97</v>
      </c>
      <c r="J24" s="200"/>
      <c r="K24" s="101"/>
      <c r="L24" s="200"/>
      <c r="M24" s="200"/>
      <c r="N24" s="200"/>
      <c r="O24" s="200"/>
    </row>
    <row r="25" spans="2:15" x14ac:dyDescent="0.25">
      <c r="B25" s="204"/>
      <c r="C25" s="204"/>
      <c r="D25" s="204"/>
      <c r="E25" s="204"/>
      <c r="F25" s="100"/>
      <c r="G25" s="102">
        <v>0.15686263812412421</v>
      </c>
      <c r="H25" s="102">
        <v>0.52941152553986714</v>
      </c>
      <c r="I25" s="201">
        <v>0.31372583633600881</v>
      </c>
      <c r="J25" s="201"/>
      <c r="K25" s="102"/>
      <c r="L25" s="201"/>
      <c r="M25" s="201"/>
      <c r="N25" s="201"/>
      <c r="O25" s="201"/>
    </row>
    <row r="26" spans="2:15" x14ac:dyDescent="0.25">
      <c r="B26" s="204"/>
      <c r="C26" s="204"/>
      <c r="D26" s="204"/>
      <c r="E26" s="103"/>
      <c r="F26" s="100"/>
      <c r="G26" s="104"/>
      <c r="H26" s="104"/>
      <c r="I26" s="182"/>
      <c r="J26" s="182"/>
      <c r="K26" s="182"/>
      <c r="L26" s="182"/>
      <c r="M26" s="182"/>
      <c r="N26" s="182"/>
      <c r="O26" s="182"/>
    </row>
    <row r="27" spans="2:15" x14ac:dyDescent="0.25">
      <c r="B27" s="204"/>
      <c r="C27" s="204"/>
      <c r="D27" s="204"/>
      <c r="E27" s="204" t="s">
        <v>75</v>
      </c>
      <c r="F27" s="98"/>
      <c r="G27" s="99"/>
      <c r="H27" s="99"/>
      <c r="I27" s="205"/>
      <c r="J27" s="205"/>
      <c r="K27" s="99"/>
      <c r="L27" s="205"/>
      <c r="M27" s="205"/>
      <c r="N27" s="205"/>
      <c r="O27" s="205"/>
    </row>
    <row r="28" spans="2:15" x14ac:dyDescent="0.25">
      <c r="B28" s="204"/>
      <c r="C28" s="204"/>
      <c r="D28" s="204"/>
      <c r="E28" s="204"/>
      <c r="F28" s="100"/>
      <c r="G28" s="101"/>
      <c r="H28" s="101">
        <v>111908.54</v>
      </c>
      <c r="I28" s="200">
        <v>153138.04999999999</v>
      </c>
      <c r="J28" s="200"/>
      <c r="K28" s="101">
        <v>35340.370000000003</v>
      </c>
      <c r="L28" s="200"/>
      <c r="M28" s="200"/>
      <c r="N28" s="200"/>
      <c r="O28" s="200"/>
    </row>
    <row r="29" spans="2:15" x14ac:dyDescent="0.25">
      <c r="B29" s="204"/>
      <c r="C29" s="204"/>
      <c r="D29" s="204"/>
      <c r="E29" s="204"/>
      <c r="F29" s="100"/>
      <c r="G29" s="102"/>
      <c r="H29" s="102">
        <v>0.37254792951065524</v>
      </c>
      <c r="I29" s="201">
        <v>0.5098025893001481</v>
      </c>
      <c r="J29" s="201"/>
      <c r="K29" s="102">
        <v>0.11764948118919677</v>
      </c>
      <c r="L29" s="201"/>
      <c r="M29" s="201"/>
      <c r="N29" s="201"/>
      <c r="O29" s="201"/>
    </row>
    <row r="30" spans="2:15" x14ac:dyDescent="0.25">
      <c r="B30" s="204"/>
      <c r="C30" s="204"/>
      <c r="D30" s="204"/>
      <c r="E30" s="103"/>
      <c r="F30" s="100"/>
      <c r="G30" s="104"/>
      <c r="H30" s="104"/>
      <c r="I30" s="182"/>
      <c r="J30" s="182"/>
      <c r="K30" s="182"/>
      <c r="L30" s="182"/>
      <c r="M30" s="182"/>
      <c r="N30" s="182"/>
      <c r="O30" s="182"/>
    </row>
    <row r="31" spans="2:15" x14ac:dyDescent="0.25">
      <c r="B31" s="204"/>
      <c r="C31" s="204"/>
      <c r="D31" s="204"/>
      <c r="E31" s="204" t="s">
        <v>84</v>
      </c>
      <c r="F31" s="98"/>
      <c r="G31" s="99"/>
      <c r="H31" s="99"/>
      <c r="I31" s="205"/>
      <c r="J31" s="205"/>
      <c r="K31" s="99"/>
      <c r="L31" s="205"/>
      <c r="M31" s="205"/>
      <c r="N31" s="205"/>
      <c r="O31" s="205"/>
    </row>
    <row r="32" spans="2:15" x14ac:dyDescent="0.25">
      <c r="B32" s="204"/>
      <c r="C32" s="204"/>
      <c r="D32" s="204"/>
      <c r="E32" s="204"/>
      <c r="F32" s="100"/>
      <c r="G32" s="101"/>
      <c r="H32" s="101">
        <v>405609.09</v>
      </c>
      <c r="I32" s="200">
        <v>456310.59</v>
      </c>
      <c r="J32" s="200"/>
      <c r="K32" s="101"/>
      <c r="L32" s="200"/>
      <c r="M32" s="200"/>
      <c r="N32" s="200"/>
      <c r="O32" s="200"/>
    </row>
    <row r="33" spans="2:15" x14ac:dyDescent="0.25">
      <c r="B33" s="204"/>
      <c r="C33" s="204"/>
      <c r="D33" s="204"/>
      <c r="E33" s="204"/>
      <c r="F33" s="100"/>
      <c r="G33" s="102"/>
      <c r="H33" s="102">
        <v>0.47058803669502014</v>
      </c>
      <c r="I33" s="201">
        <v>0.52941196330497986</v>
      </c>
      <c r="J33" s="201"/>
      <c r="K33" s="102"/>
      <c r="L33" s="201"/>
      <c r="M33" s="201"/>
      <c r="N33" s="201"/>
      <c r="O33" s="201"/>
    </row>
    <row r="34" spans="2:15" x14ac:dyDescent="0.25">
      <c r="B34" s="204"/>
      <c r="C34" s="204"/>
      <c r="D34" s="204"/>
      <c r="E34" s="103"/>
      <c r="F34" s="100"/>
      <c r="G34" s="104"/>
      <c r="H34" s="104"/>
      <c r="I34" s="182"/>
      <c r="J34" s="182"/>
      <c r="K34" s="182"/>
      <c r="L34" s="182"/>
      <c r="M34" s="182"/>
      <c r="N34" s="182"/>
      <c r="O34" s="182"/>
    </row>
    <row r="35" spans="2:15" x14ac:dyDescent="0.25">
      <c r="B35" s="204"/>
      <c r="C35" s="204"/>
      <c r="D35" s="204"/>
      <c r="E35" s="204" t="s">
        <v>95</v>
      </c>
      <c r="F35" s="98"/>
      <c r="G35" s="99"/>
      <c r="H35" s="99"/>
      <c r="I35" s="205"/>
      <c r="J35" s="205"/>
      <c r="K35" s="99"/>
      <c r="L35" s="205"/>
      <c r="M35" s="205"/>
      <c r="N35" s="205"/>
      <c r="O35" s="205"/>
    </row>
    <row r="36" spans="2:15" x14ac:dyDescent="0.25">
      <c r="B36" s="204"/>
      <c r="C36" s="204"/>
      <c r="D36" s="204"/>
      <c r="E36" s="204"/>
      <c r="F36" s="100"/>
      <c r="G36" s="101"/>
      <c r="H36" s="101">
        <v>23525.68</v>
      </c>
      <c r="I36" s="200">
        <v>101945.62</v>
      </c>
      <c r="J36" s="200"/>
      <c r="K36" s="101">
        <v>101945.62</v>
      </c>
      <c r="L36" s="200">
        <v>74499.8</v>
      </c>
      <c r="M36" s="200"/>
      <c r="N36" s="200"/>
      <c r="O36" s="200"/>
    </row>
    <row r="37" spans="2:15" x14ac:dyDescent="0.25">
      <c r="B37" s="204"/>
      <c r="C37" s="204"/>
      <c r="D37" s="204"/>
      <c r="E37" s="204"/>
      <c r="F37" s="100"/>
      <c r="G37" s="102"/>
      <c r="H37" s="102">
        <v>7.7921090292713838E-2</v>
      </c>
      <c r="I37" s="201">
        <v>0.33766139218788549</v>
      </c>
      <c r="J37" s="201"/>
      <c r="K37" s="102">
        <v>0.33766139218788549</v>
      </c>
      <c r="L37" s="201">
        <v>0.24675612533151528</v>
      </c>
      <c r="M37" s="201"/>
      <c r="N37" s="201"/>
      <c r="O37" s="201"/>
    </row>
    <row r="38" spans="2:15" x14ac:dyDescent="0.25">
      <c r="B38" s="204"/>
      <c r="C38" s="204"/>
      <c r="D38" s="204"/>
      <c r="E38" s="103"/>
      <c r="F38" s="100"/>
      <c r="G38" s="104"/>
      <c r="H38" s="104"/>
      <c r="I38" s="182"/>
      <c r="J38" s="182"/>
      <c r="K38" s="182"/>
      <c r="L38" s="182"/>
      <c r="M38" s="182"/>
      <c r="N38" s="182"/>
      <c r="O38" s="182"/>
    </row>
    <row r="39" spans="2:15" x14ac:dyDescent="0.25">
      <c r="B39" s="204"/>
      <c r="C39" s="204"/>
      <c r="D39" s="204"/>
      <c r="E39" s="204" t="s">
        <v>111</v>
      </c>
      <c r="F39" s="98"/>
      <c r="G39" s="99"/>
      <c r="H39" s="99"/>
      <c r="I39" s="205"/>
      <c r="J39" s="205"/>
      <c r="K39" s="99"/>
      <c r="L39" s="205"/>
      <c r="M39" s="205"/>
      <c r="N39" s="205"/>
      <c r="O39" s="205"/>
    </row>
    <row r="40" spans="2:15" x14ac:dyDescent="0.25">
      <c r="B40" s="204"/>
      <c r="C40" s="204"/>
      <c r="D40" s="204"/>
      <c r="E40" s="204"/>
      <c r="F40" s="100"/>
      <c r="G40" s="101"/>
      <c r="H40" s="101"/>
      <c r="I40" s="200"/>
      <c r="J40" s="200"/>
      <c r="K40" s="101">
        <v>78176.95</v>
      </c>
      <c r="L40" s="200"/>
      <c r="M40" s="200"/>
      <c r="N40" s="200"/>
      <c r="O40" s="200"/>
    </row>
    <row r="41" spans="2:15" x14ac:dyDescent="0.25">
      <c r="B41" s="204"/>
      <c r="C41" s="204"/>
      <c r="D41" s="204"/>
      <c r="E41" s="204"/>
      <c r="F41" s="100"/>
      <c r="G41" s="102"/>
      <c r="H41" s="102"/>
      <c r="I41" s="201"/>
      <c r="J41" s="201"/>
      <c r="K41" s="102">
        <v>1</v>
      </c>
      <c r="L41" s="201"/>
      <c r="M41" s="201"/>
      <c r="N41" s="201"/>
      <c r="O41" s="201"/>
    </row>
    <row r="42" spans="2:15" x14ac:dyDescent="0.25">
      <c r="B42" s="204"/>
      <c r="C42" s="204"/>
      <c r="D42" s="204"/>
      <c r="E42" s="103"/>
      <c r="F42" s="100"/>
      <c r="G42" s="104"/>
      <c r="H42" s="104"/>
      <c r="I42" s="182"/>
      <c r="J42" s="182"/>
      <c r="K42" s="182"/>
      <c r="L42" s="182"/>
      <c r="M42" s="182"/>
      <c r="N42" s="182"/>
      <c r="O42" s="182"/>
    </row>
    <row r="43" spans="2:15" x14ac:dyDescent="0.25">
      <c r="B43" s="204"/>
      <c r="C43" s="204"/>
      <c r="D43" s="204"/>
      <c r="E43" s="204" t="s">
        <v>114</v>
      </c>
      <c r="F43" s="98"/>
      <c r="G43" s="99"/>
      <c r="H43" s="99"/>
      <c r="I43" s="205"/>
      <c r="J43" s="205"/>
      <c r="K43" s="99"/>
      <c r="L43" s="205"/>
      <c r="M43" s="205"/>
      <c r="N43" s="205"/>
      <c r="O43" s="205"/>
    </row>
    <row r="44" spans="2:15" x14ac:dyDescent="0.25">
      <c r="B44" s="204"/>
      <c r="C44" s="204"/>
      <c r="D44" s="204"/>
      <c r="E44" s="204"/>
      <c r="F44" s="100"/>
      <c r="G44" s="101"/>
      <c r="H44" s="101"/>
      <c r="I44" s="200"/>
      <c r="J44" s="200"/>
      <c r="K44" s="101">
        <v>155840.28</v>
      </c>
      <c r="L44" s="200">
        <v>198342.19</v>
      </c>
      <c r="M44" s="200"/>
      <c r="N44" s="200"/>
      <c r="O44" s="200"/>
    </row>
    <row r="45" spans="2:15" x14ac:dyDescent="0.25">
      <c r="B45" s="204"/>
      <c r="C45" s="204"/>
      <c r="D45" s="204"/>
      <c r="E45" s="204"/>
      <c r="F45" s="100"/>
      <c r="G45" s="102"/>
      <c r="H45" s="102"/>
      <c r="I45" s="201"/>
      <c r="J45" s="201"/>
      <c r="K45" s="102">
        <v>0.43999998080085673</v>
      </c>
      <c r="L45" s="201">
        <v>0.56000001919914333</v>
      </c>
      <c r="M45" s="201"/>
      <c r="N45" s="201"/>
      <c r="O45" s="201"/>
    </row>
    <row r="46" spans="2:15" x14ac:dyDescent="0.25">
      <c r="B46" s="204"/>
      <c r="C46" s="204"/>
      <c r="D46" s="204"/>
      <c r="E46" s="103"/>
      <c r="F46" s="100"/>
      <c r="G46" s="104"/>
      <c r="H46" s="104"/>
      <c r="I46" s="182"/>
      <c r="J46" s="182"/>
      <c r="K46" s="182"/>
      <c r="L46" s="182"/>
      <c r="M46" s="182"/>
      <c r="N46" s="182"/>
      <c r="O46" s="182"/>
    </row>
    <row r="47" spans="2:15" x14ac:dyDescent="0.25">
      <c r="B47" s="204"/>
      <c r="C47" s="204"/>
      <c r="D47" s="204"/>
      <c r="E47" s="204" t="s">
        <v>144</v>
      </c>
      <c r="F47" s="98"/>
      <c r="G47" s="99"/>
      <c r="H47" s="99"/>
      <c r="I47" s="205"/>
      <c r="J47" s="205"/>
      <c r="K47" s="99"/>
      <c r="L47" s="205"/>
      <c r="M47" s="205"/>
      <c r="N47" s="205"/>
      <c r="O47" s="205"/>
    </row>
    <row r="48" spans="2:15" x14ac:dyDescent="0.25">
      <c r="B48" s="204"/>
      <c r="C48" s="204"/>
      <c r="D48" s="204"/>
      <c r="E48" s="204"/>
      <c r="F48" s="100"/>
      <c r="G48" s="101"/>
      <c r="H48" s="101"/>
      <c r="I48" s="200"/>
      <c r="J48" s="200"/>
      <c r="K48" s="101"/>
      <c r="L48" s="200">
        <v>346076.85</v>
      </c>
      <c r="M48" s="200"/>
      <c r="N48" s="200"/>
      <c r="O48" s="200"/>
    </row>
    <row r="49" spans="2:15" x14ac:dyDescent="0.25">
      <c r="B49" s="204"/>
      <c r="C49" s="204"/>
      <c r="D49" s="204"/>
      <c r="E49" s="204"/>
      <c r="F49" s="100"/>
      <c r="G49" s="102"/>
      <c r="H49" s="102"/>
      <c r="I49" s="201"/>
      <c r="J49" s="201"/>
      <c r="K49" s="102"/>
      <c r="L49" s="201">
        <v>1</v>
      </c>
      <c r="M49" s="201"/>
      <c r="N49" s="201"/>
      <c r="O49" s="201"/>
    </row>
    <row r="50" spans="2:15" x14ac:dyDescent="0.25">
      <c r="B50" s="204"/>
      <c r="C50" s="204"/>
      <c r="D50" s="204"/>
      <c r="E50" s="204" t="s">
        <v>165</v>
      </c>
      <c r="F50" s="98"/>
      <c r="G50" s="99"/>
      <c r="H50" s="99"/>
      <c r="I50" s="205"/>
      <c r="J50" s="205"/>
      <c r="K50" s="99"/>
      <c r="L50" s="205"/>
      <c r="M50" s="205"/>
      <c r="N50" s="205"/>
      <c r="O50" s="205"/>
    </row>
    <row r="51" spans="2:15" x14ac:dyDescent="0.25">
      <c r="B51" s="204"/>
      <c r="C51" s="204"/>
      <c r="D51" s="204"/>
      <c r="E51" s="204"/>
      <c r="F51" s="100"/>
      <c r="G51" s="101"/>
      <c r="H51" s="101"/>
      <c r="I51" s="200"/>
      <c r="J51" s="200"/>
      <c r="K51" s="101"/>
      <c r="L51" s="200">
        <v>359824.62</v>
      </c>
      <c r="M51" s="200"/>
      <c r="N51" s="200">
        <v>43181.18</v>
      </c>
      <c r="O51" s="200"/>
    </row>
    <row r="52" spans="2:15" x14ac:dyDescent="0.25">
      <c r="B52" s="204"/>
      <c r="C52" s="204"/>
      <c r="D52" s="204"/>
      <c r="E52" s="204"/>
      <c r="F52" s="100"/>
      <c r="G52" s="102"/>
      <c r="H52" s="102"/>
      <c r="I52" s="201"/>
      <c r="J52" s="201"/>
      <c r="K52" s="102"/>
      <c r="L52" s="201">
        <v>0.89285221205253129</v>
      </c>
      <c r="M52" s="201"/>
      <c r="N52" s="201">
        <v>0.10714778794746875</v>
      </c>
      <c r="O52" s="201"/>
    </row>
    <row r="53" spans="2:15" x14ac:dyDescent="0.25">
      <c r="B53" s="204"/>
      <c r="C53" s="204"/>
      <c r="D53" s="204"/>
      <c r="E53" s="103"/>
      <c r="F53" s="100"/>
      <c r="G53" s="104"/>
      <c r="H53" s="104"/>
      <c r="I53" s="182"/>
      <c r="J53" s="182"/>
      <c r="K53" s="182"/>
      <c r="L53" s="182"/>
      <c r="M53" s="182"/>
      <c r="N53" s="182"/>
      <c r="O53" s="182"/>
    </row>
    <row r="54" spans="2:15" x14ac:dyDescent="0.25">
      <c r="B54" s="204"/>
      <c r="C54" s="204"/>
      <c r="D54" s="204"/>
      <c r="E54" s="204" t="s">
        <v>194</v>
      </c>
      <c r="F54" s="98"/>
      <c r="G54" s="99"/>
      <c r="H54" s="99"/>
      <c r="I54" s="205"/>
      <c r="J54" s="205"/>
      <c r="K54" s="99"/>
      <c r="L54" s="205"/>
      <c r="M54" s="205"/>
      <c r="N54" s="205"/>
      <c r="O54" s="205"/>
    </row>
    <row r="55" spans="2:15" x14ac:dyDescent="0.25">
      <c r="B55" s="204"/>
      <c r="C55" s="204"/>
      <c r="D55" s="204"/>
      <c r="E55" s="204"/>
      <c r="F55" s="100"/>
      <c r="G55" s="101"/>
      <c r="H55" s="101"/>
      <c r="I55" s="200"/>
      <c r="J55" s="200"/>
      <c r="K55" s="101"/>
      <c r="L55" s="200">
        <v>19506.599999999999</v>
      </c>
      <c r="M55" s="200"/>
      <c r="N55" s="200"/>
      <c r="O55" s="200"/>
    </row>
    <row r="56" spans="2:15" x14ac:dyDescent="0.25">
      <c r="B56" s="204"/>
      <c r="C56" s="204"/>
      <c r="D56" s="204"/>
      <c r="E56" s="204"/>
      <c r="F56" s="100"/>
      <c r="G56" s="102"/>
      <c r="H56" s="102"/>
      <c r="I56" s="201"/>
      <c r="J56" s="201"/>
      <c r="K56" s="102"/>
      <c r="L56" s="201">
        <v>1</v>
      </c>
      <c r="M56" s="201"/>
      <c r="N56" s="201"/>
      <c r="O56" s="201"/>
    </row>
    <row r="57" spans="2:15" x14ac:dyDescent="0.25">
      <c r="B57" s="204"/>
      <c r="C57" s="204"/>
      <c r="D57" s="204"/>
      <c r="E57" s="103"/>
      <c r="F57" s="100"/>
      <c r="G57" s="104"/>
      <c r="H57" s="104"/>
      <c r="I57" s="182"/>
      <c r="J57" s="182"/>
      <c r="K57" s="182"/>
      <c r="L57" s="182"/>
      <c r="M57" s="182"/>
      <c r="N57" s="182"/>
      <c r="O57" s="182"/>
    </row>
    <row r="58" spans="2:15" x14ac:dyDescent="0.25">
      <c r="B58" s="204"/>
      <c r="C58" s="204"/>
      <c r="D58" s="204"/>
      <c r="E58" s="204" t="s">
        <v>197</v>
      </c>
      <c r="F58" s="98"/>
      <c r="G58" s="99"/>
      <c r="H58" s="99"/>
      <c r="I58" s="205"/>
      <c r="J58" s="205"/>
      <c r="K58" s="99"/>
      <c r="L58" s="205"/>
      <c r="M58" s="205"/>
      <c r="N58" s="205"/>
      <c r="O58" s="205"/>
    </row>
    <row r="59" spans="2:15" x14ac:dyDescent="0.25">
      <c r="B59" s="204"/>
      <c r="C59" s="204"/>
      <c r="D59" s="204"/>
      <c r="E59" s="204"/>
      <c r="F59" s="100"/>
      <c r="G59" s="101"/>
      <c r="H59" s="101"/>
      <c r="I59" s="200"/>
      <c r="J59" s="200"/>
      <c r="K59" s="101"/>
      <c r="L59" s="200">
        <v>765730.87</v>
      </c>
      <c r="M59" s="200"/>
      <c r="N59" s="200">
        <v>499391.16</v>
      </c>
      <c r="O59" s="200"/>
    </row>
    <row r="60" spans="2:15" x14ac:dyDescent="0.25">
      <c r="B60" s="204"/>
      <c r="C60" s="204"/>
      <c r="D60" s="204"/>
      <c r="E60" s="204"/>
      <c r="F60" s="100"/>
      <c r="G60" s="102"/>
      <c r="H60" s="102"/>
      <c r="I60" s="201"/>
      <c r="J60" s="201"/>
      <c r="K60" s="102"/>
      <c r="L60" s="201">
        <v>0.6052624535732537</v>
      </c>
      <c r="M60" s="201"/>
      <c r="N60" s="201">
        <v>0.39473753852237053</v>
      </c>
      <c r="O60" s="201"/>
    </row>
    <row r="61" spans="2:15" x14ac:dyDescent="0.25">
      <c r="B61" s="204"/>
      <c r="C61" s="204"/>
      <c r="D61" s="204"/>
      <c r="E61" s="103"/>
      <c r="F61" s="100"/>
      <c r="G61" s="104"/>
      <c r="H61" s="104"/>
      <c r="I61" s="182"/>
      <c r="J61" s="182"/>
      <c r="K61" s="182"/>
      <c r="L61" s="182"/>
      <c r="M61" s="182"/>
      <c r="N61" s="182"/>
      <c r="O61" s="182"/>
    </row>
    <row r="62" spans="2:15" x14ac:dyDescent="0.25">
      <c r="B62" s="204"/>
      <c r="C62" s="204"/>
      <c r="D62" s="204"/>
      <c r="E62" s="204" t="s">
        <v>128</v>
      </c>
      <c r="F62" s="98"/>
      <c r="G62" s="99"/>
      <c r="H62" s="99"/>
      <c r="I62" s="205"/>
      <c r="J62" s="205"/>
      <c r="K62" s="99"/>
      <c r="L62" s="205"/>
      <c r="M62" s="205"/>
      <c r="N62" s="205"/>
      <c r="O62" s="205"/>
    </row>
    <row r="63" spans="2:15" x14ac:dyDescent="0.25">
      <c r="B63" s="204"/>
      <c r="C63" s="204"/>
      <c r="D63" s="204"/>
      <c r="E63" s="204"/>
      <c r="F63" s="100"/>
      <c r="G63" s="101"/>
      <c r="H63" s="101"/>
      <c r="I63" s="200"/>
      <c r="J63" s="200"/>
      <c r="K63" s="101">
        <v>52384.800000000003</v>
      </c>
      <c r="L63" s="200">
        <v>48355.199999999997</v>
      </c>
      <c r="M63" s="200"/>
      <c r="N63" s="200"/>
      <c r="O63" s="200"/>
    </row>
    <row r="64" spans="2:15" x14ac:dyDescent="0.25">
      <c r="B64" s="204"/>
      <c r="C64" s="204"/>
      <c r="D64" s="204"/>
      <c r="E64" s="204"/>
      <c r="F64" s="100"/>
      <c r="G64" s="102"/>
      <c r="H64" s="102"/>
      <c r="I64" s="201"/>
      <c r="J64" s="201"/>
      <c r="K64" s="102">
        <v>0.52</v>
      </c>
      <c r="L64" s="201">
        <v>0.48</v>
      </c>
      <c r="M64" s="201"/>
      <c r="N64" s="201"/>
      <c r="O64" s="201"/>
    </row>
    <row r="65" spans="2:15" x14ac:dyDescent="0.25">
      <c r="B65" s="204"/>
      <c r="C65" s="204"/>
      <c r="D65" s="204"/>
      <c r="E65" s="103"/>
      <c r="F65" s="100"/>
      <c r="G65" s="104"/>
      <c r="H65" s="104"/>
      <c r="I65" s="182"/>
      <c r="J65" s="182"/>
      <c r="K65" s="182"/>
      <c r="L65" s="182"/>
      <c r="M65" s="182"/>
      <c r="N65" s="182"/>
      <c r="O65" s="182"/>
    </row>
    <row r="66" spans="2:15" x14ac:dyDescent="0.25">
      <c r="B66" s="204"/>
      <c r="C66" s="204"/>
      <c r="D66" s="204"/>
      <c r="E66" s="204" t="s">
        <v>37</v>
      </c>
      <c r="F66" s="98"/>
      <c r="G66" s="99"/>
      <c r="H66" s="99"/>
      <c r="I66" s="205"/>
      <c r="J66" s="205"/>
      <c r="K66" s="99"/>
      <c r="L66" s="205"/>
      <c r="M66" s="205"/>
      <c r="N66" s="205"/>
      <c r="O66" s="205"/>
    </row>
    <row r="67" spans="2:15" x14ac:dyDescent="0.25">
      <c r="B67" s="204"/>
      <c r="C67" s="204"/>
      <c r="D67" s="204"/>
      <c r="E67" s="204"/>
      <c r="F67" s="100"/>
      <c r="G67" s="101"/>
      <c r="H67" s="101"/>
      <c r="I67" s="200"/>
      <c r="J67" s="200"/>
      <c r="K67" s="101"/>
      <c r="L67" s="200">
        <v>503106.65</v>
      </c>
      <c r="M67" s="200"/>
      <c r="N67" s="200"/>
      <c r="O67" s="200"/>
    </row>
    <row r="68" spans="2:15" x14ac:dyDescent="0.25">
      <c r="B68" s="204"/>
      <c r="C68" s="204"/>
      <c r="D68" s="204"/>
      <c r="E68" s="204"/>
      <c r="F68" s="100"/>
      <c r="G68" s="102"/>
      <c r="H68" s="102"/>
      <c r="I68" s="201"/>
      <c r="J68" s="201"/>
      <c r="K68" s="102"/>
      <c r="L68" s="201">
        <v>1</v>
      </c>
      <c r="M68" s="201"/>
      <c r="N68" s="201"/>
      <c r="O68" s="201"/>
    </row>
    <row r="69" spans="2:15" x14ac:dyDescent="0.25">
      <c r="B69" s="204"/>
      <c r="C69" s="204"/>
      <c r="D69" s="204"/>
      <c r="E69" s="103"/>
      <c r="F69" s="100"/>
      <c r="G69" s="104"/>
      <c r="H69" s="104"/>
      <c r="I69" s="182"/>
      <c r="J69" s="182"/>
      <c r="K69" s="182"/>
      <c r="L69" s="182"/>
      <c r="M69" s="182"/>
      <c r="N69" s="182"/>
      <c r="O69" s="182"/>
    </row>
    <row r="70" spans="2:15" x14ac:dyDescent="0.25">
      <c r="B70" s="204"/>
      <c r="C70" s="204"/>
      <c r="D70" s="204"/>
      <c r="E70" s="204" t="s">
        <v>232</v>
      </c>
      <c r="F70" s="98"/>
      <c r="G70" s="99"/>
      <c r="H70" s="99"/>
      <c r="I70" s="205"/>
      <c r="J70" s="205"/>
      <c r="K70" s="99"/>
      <c r="L70" s="205"/>
      <c r="M70" s="205"/>
      <c r="N70" s="205"/>
      <c r="O70" s="205"/>
    </row>
    <row r="71" spans="2:15" x14ac:dyDescent="0.25">
      <c r="B71" s="204"/>
      <c r="C71" s="204"/>
      <c r="D71" s="204"/>
      <c r="E71" s="204"/>
      <c r="F71" s="100"/>
      <c r="G71" s="101"/>
      <c r="H71" s="101"/>
      <c r="I71" s="200"/>
      <c r="J71" s="200"/>
      <c r="K71" s="101"/>
      <c r="L71" s="200">
        <v>155210.97</v>
      </c>
      <c r="M71" s="200"/>
      <c r="N71" s="200">
        <v>47758.58</v>
      </c>
      <c r="O71" s="200"/>
    </row>
    <row r="72" spans="2:15" x14ac:dyDescent="0.25">
      <c r="B72" s="204"/>
      <c r="C72" s="204"/>
      <c r="D72" s="204"/>
      <c r="E72" s="204"/>
      <c r="F72" s="100"/>
      <c r="G72" s="102"/>
      <c r="H72" s="102"/>
      <c r="I72" s="201"/>
      <c r="J72" s="201"/>
      <c r="K72" s="102"/>
      <c r="L72" s="201">
        <v>0.76470076422793476</v>
      </c>
      <c r="M72" s="201"/>
      <c r="N72" s="201">
        <v>0.23529923577206532</v>
      </c>
      <c r="O72" s="201"/>
    </row>
    <row r="73" spans="2:15" x14ac:dyDescent="0.25">
      <c r="B73" s="204"/>
      <c r="C73" s="204"/>
      <c r="D73" s="204"/>
      <c r="E73" s="103"/>
      <c r="F73" s="100"/>
      <c r="G73" s="104"/>
      <c r="H73" s="104"/>
      <c r="I73" s="182"/>
      <c r="J73" s="182"/>
      <c r="K73" s="182"/>
      <c r="L73" s="182"/>
      <c r="M73" s="182"/>
      <c r="N73" s="182"/>
      <c r="O73" s="182"/>
    </row>
    <row r="74" spans="2:15" x14ac:dyDescent="0.25">
      <c r="B74" s="204"/>
      <c r="C74" s="204"/>
      <c r="D74" s="204"/>
      <c r="E74" s="204" t="s">
        <v>235</v>
      </c>
      <c r="F74" s="98"/>
      <c r="G74" s="99"/>
      <c r="H74" s="99"/>
      <c r="I74" s="205"/>
      <c r="J74" s="205"/>
      <c r="K74" s="99"/>
      <c r="L74" s="205"/>
      <c r="M74" s="205"/>
      <c r="N74" s="205"/>
      <c r="O74" s="205"/>
    </row>
    <row r="75" spans="2:15" x14ac:dyDescent="0.25">
      <c r="B75" s="204"/>
      <c r="C75" s="204"/>
      <c r="D75" s="204"/>
      <c r="E75" s="204"/>
      <c r="F75" s="100"/>
      <c r="G75" s="101"/>
      <c r="H75" s="101"/>
      <c r="I75" s="200"/>
      <c r="J75" s="200"/>
      <c r="K75" s="101"/>
      <c r="L75" s="200">
        <v>107035.56</v>
      </c>
      <c r="M75" s="200"/>
      <c r="N75" s="200">
        <v>53518.74</v>
      </c>
      <c r="O75" s="200"/>
    </row>
    <row r="76" spans="2:15" x14ac:dyDescent="0.25">
      <c r="B76" s="204"/>
      <c r="C76" s="204"/>
      <c r="D76" s="204"/>
      <c r="E76" s="204"/>
      <c r="F76" s="100"/>
      <c r="G76" s="102"/>
      <c r="H76" s="102"/>
      <c r="I76" s="201"/>
      <c r="J76" s="201"/>
      <c r="K76" s="102"/>
      <c r="L76" s="201">
        <v>0.66666268047632482</v>
      </c>
      <c r="M76" s="201"/>
      <c r="N76" s="201">
        <v>0.33333731952367518</v>
      </c>
      <c r="O76" s="201"/>
    </row>
    <row r="77" spans="2:15" x14ac:dyDescent="0.25">
      <c r="B77" s="204"/>
      <c r="C77" s="204"/>
      <c r="D77" s="204"/>
      <c r="E77" s="103"/>
      <c r="F77" s="100"/>
      <c r="G77" s="104"/>
      <c r="H77" s="104"/>
      <c r="I77" s="182"/>
      <c r="J77" s="182"/>
      <c r="K77" s="182"/>
      <c r="L77" s="182"/>
      <c r="M77" s="182"/>
      <c r="N77" s="182"/>
      <c r="O77" s="182"/>
    </row>
    <row r="78" spans="2:15" x14ac:dyDescent="0.25">
      <c r="B78" s="204"/>
      <c r="C78" s="204"/>
      <c r="D78" s="204"/>
      <c r="E78" s="204" t="s">
        <v>238</v>
      </c>
      <c r="F78" s="98"/>
      <c r="G78" s="99"/>
      <c r="H78" s="99"/>
      <c r="I78" s="205"/>
      <c r="J78" s="205"/>
      <c r="K78" s="99"/>
      <c r="L78" s="205"/>
      <c r="M78" s="205"/>
      <c r="N78" s="205"/>
      <c r="O78" s="205"/>
    </row>
    <row r="79" spans="2:15" x14ac:dyDescent="0.25">
      <c r="B79" s="204"/>
      <c r="C79" s="204"/>
      <c r="D79" s="204"/>
      <c r="E79" s="204"/>
      <c r="F79" s="100"/>
      <c r="G79" s="101"/>
      <c r="H79" s="101"/>
      <c r="I79" s="200"/>
      <c r="J79" s="200"/>
      <c r="K79" s="101"/>
      <c r="L79" s="200">
        <v>83178.73</v>
      </c>
      <c r="M79" s="200"/>
      <c r="N79" s="200">
        <v>58225.19</v>
      </c>
      <c r="O79" s="200"/>
    </row>
    <row r="80" spans="2:15" x14ac:dyDescent="0.25">
      <c r="B80" s="204"/>
      <c r="C80" s="204"/>
      <c r="D80" s="204"/>
      <c r="E80" s="204"/>
      <c r="F80" s="100"/>
      <c r="G80" s="102"/>
      <c r="H80" s="102"/>
      <c r="I80" s="201"/>
      <c r="J80" s="201"/>
      <c r="K80" s="102"/>
      <c r="L80" s="201">
        <v>0.58823496548044785</v>
      </c>
      <c r="M80" s="201"/>
      <c r="N80" s="201">
        <v>0.41176503451955226</v>
      </c>
      <c r="O80" s="201"/>
    </row>
    <row r="81" spans="2:15" x14ac:dyDescent="0.25">
      <c r="B81" s="204"/>
      <c r="C81" s="204"/>
      <c r="D81" s="204"/>
      <c r="E81" s="103"/>
      <c r="F81" s="100"/>
      <c r="G81" s="104"/>
      <c r="H81" s="104"/>
      <c r="I81" s="182"/>
      <c r="J81" s="182"/>
      <c r="K81" s="182"/>
      <c r="L81" s="182"/>
      <c r="M81" s="182"/>
      <c r="N81" s="182"/>
      <c r="O81" s="182"/>
    </row>
    <row r="82" spans="2:15" x14ac:dyDescent="0.25">
      <c r="B82" s="204"/>
      <c r="C82" s="204"/>
      <c r="D82" s="204"/>
      <c r="E82" s="204" t="s">
        <v>242</v>
      </c>
      <c r="F82" s="98"/>
      <c r="G82" s="99"/>
      <c r="H82" s="99"/>
      <c r="I82" s="205"/>
      <c r="J82" s="205"/>
      <c r="K82" s="99"/>
      <c r="L82" s="205"/>
      <c r="M82" s="205"/>
      <c r="N82" s="205"/>
      <c r="O82" s="205"/>
    </row>
    <row r="83" spans="2:15" x14ac:dyDescent="0.25">
      <c r="B83" s="204"/>
      <c r="C83" s="204"/>
      <c r="D83" s="204"/>
      <c r="E83" s="204"/>
      <c r="F83" s="100"/>
      <c r="G83" s="101"/>
      <c r="H83" s="101"/>
      <c r="I83" s="200"/>
      <c r="J83" s="200"/>
      <c r="K83" s="101"/>
      <c r="L83" s="200">
        <v>50815.8</v>
      </c>
      <c r="M83" s="200"/>
      <c r="N83" s="200">
        <v>71143.600000000006</v>
      </c>
      <c r="O83" s="200"/>
    </row>
    <row r="84" spans="2:15" x14ac:dyDescent="0.25">
      <c r="B84" s="204"/>
      <c r="C84" s="204"/>
      <c r="D84" s="204"/>
      <c r="E84" s="204"/>
      <c r="F84" s="100"/>
      <c r="G84" s="102"/>
      <c r="H84" s="102"/>
      <c r="I84" s="201"/>
      <c r="J84" s="201"/>
      <c r="K84" s="102"/>
      <c r="L84" s="201">
        <v>0.41666161033917848</v>
      </c>
      <c r="M84" s="201"/>
      <c r="N84" s="201">
        <v>0.58333838966082152</v>
      </c>
      <c r="O84" s="201"/>
    </row>
    <row r="85" spans="2:15" x14ac:dyDescent="0.25">
      <c r="B85" s="204"/>
      <c r="C85" s="204"/>
      <c r="D85" s="204"/>
      <c r="E85" s="204" t="s">
        <v>246</v>
      </c>
      <c r="F85" s="98"/>
      <c r="G85" s="99"/>
      <c r="H85" s="99"/>
      <c r="I85" s="205"/>
      <c r="J85" s="205"/>
      <c r="K85" s="99"/>
      <c r="L85" s="205"/>
      <c r="M85" s="205"/>
      <c r="N85" s="205"/>
      <c r="O85" s="205"/>
    </row>
    <row r="86" spans="2:15" x14ac:dyDescent="0.25">
      <c r="B86" s="204"/>
      <c r="C86" s="204"/>
      <c r="D86" s="204"/>
      <c r="E86" s="204"/>
      <c r="F86" s="100"/>
      <c r="G86" s="101"/>
      <c r="H86" s="101"/>
      <c r="I86" s="200"/>
      <c r="J86" s="200"/>
      <c r="K86" s="101"/>
      <c r="L86" s="200"/>
      <c r="M86" s="200"/>
      <c r="N86" s="200">
        <v>28125.78</v>
      </c>
      <c r="O86" s="200"/>
    </row>
    <row r="87" spans="2:15" x14ac:dyDescent="0.25">
      <c r="B87" s="204"/>
      <c r="C87" s="204"/>
      <c r="D87" s="204"/>
      <c r="E87" s="204"/>
      <c r="F87" s="100"/>
      <c r="G87" s="102"/>
      <c r="H87" s="102"/>
      <c r="I87" s="201"/>
      <c r="J87" s="201"/>
      <c r="K87" s="102"/>
      <c r="L87" s="201"/>
      <c r="M87" s="201"/>
      <c r="N87" s="201">
        <v>1</v>
      </c>
      <c r="O87" s="201"/>
    </row>
    <row r="88" spans="2:15" x14ac:dyDescent="0.25"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</row>
  </sheetData>
  <mergeCells count="270">
    <mergeCell ref="L87:M87"/>
    <mergeCell ref="N87:O87"/>
    <mergeCell ref="N84:O84"/>
    <mergeCell ref="B85:D87"/>
    <mergeCell ref="E85:E87"/>
    <mergeCell ref="I85:J85"/>
    <mergeCell ref="L85:M85"/>
    <mergeCell ref="N85:O85"/>
    <mergeCell ref="I86:J86"/>
    <mergeCell ref="L86:M86"/>
    <mergeCell ref="N86:O86"/>
    <mergeCell ref="I87:J87"/>
    <mergeCell ref="B82:D84"/>
    <mergeCell ref="E82:E84"/>
    <mergeCell ref="I82:J82"/>
    <mergeCell ref="L82:M82"/>
    <mergeCell ref="N82:O82"/>
    <mergeCell ref="I83:J83"/>
    <mergeCell ref="L83:M83"/>
    <mergeCell ref="N83:O83"/>
    <mergeCell ref="I84:J84"/>
    <mergeCell ref="L84:M84"/>
    <mergeCell ref="N79:O79"/>
    <mergeCell ref="I80:J80"/>
    <mergeCell ref="L80:M80"/>
    <mergeCell ref="N80:O80"/>
    <mergeCell ref="B81:D81"/>
    <mergeCell ref="I81:O81"/>
    <mergeCell ref="N76:O76"/>
    <mergeCell ref="B77:D77"/>
    <mergeCell ref="I77:O77"/>
    <mergeCell ref="B78:D80"/>
    <mergeCell ref="E78:E80"/>
    <mergeCell ref="I78:J78"/>
    <mergeCell ref="L78:M78"/>
    <mergeCell ref="N78:O78"/>
    <mergeCell ref="I79:J79"/>
    <mergeCell ref="L79:M79"/>
    <mergeCell ref="B74:D76"/>
    <mergeCell ref="E74:E76"/>
    <mergeCell ref="I74:J74"/>
    <mergeCell ref="L74:M74"/>
    <mergeCell ref="N74:O74"/>
    <mergeCell ref="I75:J75"/>
    <mergeCell ref="L75:M75"/>
    <mergeCell ref="N75:O75"/>
    <mergeCell ref="I76:J76"/>
    <mergeCell ref="L76:M76"/>
    <mergeCell ref="N71:O71"/>
    <mergeCell ref="I72:J72"/>
    <mergeCell ref="L72:M72"/>
    <mergeCell ref="N72:O72"/>
    <mergeCell ref="B73:D73"/>
    <mergeCell ref="I73:O73"/>
    <mergeCell ref="N68:O68"/>
    <mergeCell ref="B69:D69"/>
    <mergeCell ref="I69:O69"/>
    <mergeCell ref="B70:D72"/>
    <mergeCell ref="E70:E72"/>
    <mergeCell ref="I70:J70"/>
    <mergeCell ref="L70:M70"/>
    <mergeCell ref="N70:O70"/>
    <mergeCell ref="I71:J71"/>
    <mergeCell ref="L71:M71"/>
    <mergeCell ref="B66:D68"/>
    <mergeCell ref="E66:E68"/>
    <mergeCell ref="I66:J66"/>
    <mergeCell ref="L66:M66"/>
    <mergeCell ref="N66:O66"/>
    <mergeCell ref="I67:J67"/>
    <mergeCell ref="L67:M67"/>
    <mergeCell ref="N67:O67"/>
    <mergeCell ref="I68:J68"/>
    <mergeCell ref="L68:M68"/>
    <mergeCell ref="N63:O63"/>
    <mergeCell ref="I64:J64"/>
    <mergeCell ref="L64:M64"/>
    <mergeCell ref="N64:O64"/>
    <mergeCell ref="B65:D65"/>
    <mergeCell ref="I65:O65"/>
    <mergeCell ref="N60:O60"/>
    <mergeCell ref="B61:D61"/>
    <mergeCell ref="I61:O61"/>
    <mergeCell ref="B62:D64"/>
    <mergeCell ref="E62:E64"/>
    <mergeCell ref="I62:J62"/>
    <mergeCell ref="L62:M62"/>
    <mergeCell ref="N62:O62"/>
    <mergeCell ref="I63:J63"/>
    <mergeCell ref="L63:M63"/>
    <mergeCell ref="B58:D60"/>
    <mergeCell ref="E58:E60"/>
    <mergeCell ref="I58:J58"/>
    <mergeCell ref="L58:M58"/>
    <mergeCell ref="N58:O58"/>
    <mergeCell ref="I59:J59"/>
    <mergeCell ref="L59:M59"/>
    <mergeCell ref="N59:O59"/>
    <mergeCell ref="I60:J60"/>
    <mergeCell ref="L60:M60"/>
    <mergeCell ref="N55:O55"/>
    <mergeCell ref="I56:J56"/>
    <mergeCell ref="L56:M56"/>
    <mergeCell ref="N56:O56"/>
    <mergeCell ref="B57:D57"/>
    <mergeCell ref="I57:O57"/>
    <mergeCell ref="B50:D52"/>
    <mergeCell ref="E50:E52"/>
    <mergeCell ref="I50:J50"/>
    <mergeCell ref="L50:M50"/>
    <mergeCell ref="N50:O50"/>
    <mergeCell ref="I51:J51"/>
    <mergeCell ref="L51:M51"/>
    <mergeCell ref="N51:O51"/>
    <mergeCell ref="I52:J52"/>
    <mergeCell ref="L52:M52"/>
    <mergeCell ref="B53:D53"/>
    <mergeCell ref="I53:O53"/>
    <mergeCell ref="B54:D56"/>
    <mergeCell ref="E54:E56"/>
    <mergeCell ref="I54:J54"/>
    <mergeCell ref="L54:M54"/>
    <mergeCell ref="N54:O54"/>
    <mergeCell ref="I55:J55"/>
    <mergeCell ref="L55:M55"/>
    <mergeCell ref="L48:M48"/>
    <mergeCell ref="N48:O48"/>
    <mergeCell ref="I49:J49"/>
    <mergeCell ref="L49:M49"/>
    <mergeCell ref="N49:O49"/>
    <mergeCell ref="I45:J45"/>
    <mergeCell ref="L45:M45"/>
    <mergeCell ref="N45:O45"/>
    <mergeCell ref="N52:O52"/>
    <mergeCell ref="I41:J41"/>
    <mergeCell ref="L41:M41"/>
    <mergeCell ref="N41:O41"/>
    <mergeCell ref="I37:J37"/>
    <mergeCell ref="L37:M37"/>
    <mergeCell ref="N37:O37"/>
    <mergeCell ref="B46:D46"/>
    <mergeCell ref="I46:O46"/>
    <mergeCell ref="B47:D49"/>
    <mergeCell ref="E47:E49"/>
    <mergeCell ref="I47:J47"/>
    <mergeCell ref="L47:M47"/>
    <mergeCell ref="N47:O47"/>
    <mergeCell ref="B42:D42"/>
    <mergeCell ref="I42:O42"/>
    <mergeCell ref="B43:D45"/>
    <mergeCell ref="E43:E45"/>
    <mergeCell ref="I43:J43"/>
    <mergeCell ref="L43:M43"/>
    <mergeCell ref="N43:O43"/>
    <mergeCell ref="I44:J44"/>
    <mergeCell ref="L44:M44"/>
    <mergeCell ref="N44:O44"/>
    <mergeCell ref="I48:J48"/>
    <mergeCell ref="N33:O33"/>
    <mergeCell ref="I29:J29"/>
    <mergeCell ref="L29:M29"/>
    <mergeCell ref="N29:O29"/>
    <mergeCell ref="B38:D38"/>
    <mergeCell ref="I38:O38"/>
    <mergeCell ref="B39:D41"/>
    <mergeCell ref="E39:E41"/>
    <mergeCell ref="I39:J39"/>
    <mergeCell ref="L39:M39"/>
    <mergeCell ref="N39:O39"/>
    <mergeCell ref="B34:D34"/>
    <mergeCell ref="I34:O34"/>
    <mergeCell ref="B35:D37"/>
    <mergeCell ref="E35:E37"/>
    <mergeCell ref="I35:J35"/>
    <mergeCell ref="L35:M35"/>
    <mergeCell ref="N35:O35"/>
    <mergeCell ref="I36:J36"/>
    <mergeCell ref="L36:M36"/>
    <mergeCell ref="N36:O36"/>
    <mergeCell ref="I40:J40"/>
    <mergeCell ref="L40:M40"/>
    <mergeCell ref="N40:O40"/>
    <mergeCell ref="L21:M21"/>
    <mergeCell ref="N21:O21"/>
    <mergeCell ref="B30:D30"/>
    <mergeCell ref="I30:O30"/>
    <mergeCell ref="B31:D33"/>
    <mergeCell ref="E31:E33"/>
    <mergeCell ref="I31:J31"/>
    <mergeCell ref="L31:M31"/>
    <mergeCell ref="N31:O31"/>
    <mergeCell ref="B26:D26"/>
    <mergeCell ref="I26:O26"/>
    <mergeCell ref="B27:D29"/>
    <mergeCell ref="E27:E29"/>
    <mergeCell ref="I27:J27"/>
    <mergeCell ref="L27:M27"/>
    <mergeCell ref="N27:O27"/>
    <mergeCell ref="I28:J28"/>
    <mergeCell ref="L28:M28"/>
    <mergeCell ref="N28:O28"/>
    <mergeCell ref="I32:J32"/>
    <mergeCell ref="L32:M32"/>
    <mergeCell ref="N32:O32"/>
    <mergeCell ref="I33:J33"/>
    <mergeCell ref="L33:M33"/>
    <mergeCell ref="B22:D22"/>
    <mergeCell ref="I22:O22"/>
    <mergeCell ref="B23:D25"/>
    <mergeCell ref="E23:E25"/>
    <mergeCell ref="I23:J23"/>
    <mergeCell ref="L23:M23"/>
    <mergeCell ref="N23:O23"/>
    <mergeCell ref="B18:D18"/>
    <mergeCell ref="I18:O18"/>
    <mergeCell ref="B19:D21"/>
    <mergeCell ref="E19:E21"/>
    <mergeCell ref="I19:J19"/>
    <mergeCell ref="L19:M19"/>
    <mergeCell ref="N19:O19"/>
    <mergeCell ref="I20:J20"/>
    <mergeCell ref="L20:M20"/>
    <mergeCell ref="N20:O20"/>
    <mergeCell ref="I24:J24"/>
    <mergeCell ref="L24:M24"/>
    <mergeCell ref="N24:O24"/>
    <mergeCell ref="I25:J25"/>
    <mergeCell ref="L25:M25"/>
    <mergeCell ref="N25:O25"/>
    <mergeCell ref="I21:J21"/>
    <mergeCell ref="I16:J16"/>
    <mergeCell ref="L16:M16"/>
    <mergeCell ref="N16:O16"/>
    <mergeCell ref="I17:J17"/>
    <mergeCell ref="L17:M17"/>
    <mergeCell ref="N17:O17"/>
    <mergeCell ref="B13:D13"/>
    <mergeCell ref="B14:F14"/>
    <mergeCell ref="B15:D17"/>
    <mergeCell ref="E15:E17"/>
    <mergeCell ref="I15:J15"/>
    <mergeCell ref="L15:M15"/>
    <mergeCell ref="N15:O15"/>
    <mergeCell ref="G12:G13"/>
    <mergeCell ref="H12:H13"/>
    <mergeCell ref="I12:J13"/>
    <mergeCell ref="K12:K13"/>
    <mergeCell ref="L12:M13"/>
    <mergeCell ref="B10:N10"/>
    <mergeCell ref="B12:D12"/>
    <mergeCell ref="N12:O13"/>
    <mergeCell ref="J6:L6"/>
    <mergeCell ref="M6:N6"/>
    <mergeCell ref="E7:I7"/>
    <mergeCell ref="J7:L7"/>
    <mergeCell ref="M7:N7"/>
    <mergeCell ref="E8:I9"/>
    <mergeCell ref="J8:L9"/>
    <mergeCell ref="M8:N9"/>
    <mergeCell ref="B11:O11"/>
    <mergeCell ref="E3:I4"/>
    <mergeCell ref="J3:L4"/>
    <mergeCell ref="M3:N4"/>
    <mergeCell ref="O3:O9"/>
    <mergeCell ref="B4:B8"/>
    <mergeCell ref="D4:D8"/>
    <mergeCell ref="E5:I5"/>
    <mergeCell ref="J5:L5"/>
    <mergeCell ref="M5:N5"/>
    <mergeCell ref="E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SOLTIA</vt:lpstr>
      <vt:lpstr>PRESUPUESTO TRADICIONAL</vt:lpstr>
      <vt:lpstr>INDICADORES DE OBRA</vt:lpstr>
      <vt:lpstr>ANALISIS DE SOBRECOSTOS</vt:lpstr>
      <vt:lpstr>EXPLOSION DE INSUMOS</vt:lpstr>
      <vt:lpstr>PROGRAMA DE 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2019-07-17T20:14:12Z</dcterms:modified>
</cp:coreProperties>
</file>