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c08cae0dc10b1b/Documents/"/>
    </mc:Choice>
  </mc:AlternateContent>
  <xr:revisionPtr revIDLastSave="1290" documentId="8_{91D9991A-0917-4F34-B101-AD9267F73C60}" xr6:coauthVersionLast="47" xr6:coauthVersionMax="47" xr10:uidLastSave="{BD36DEE3-2AC3-40F9-A698-4130C596E365}"/>
  <bookViews>
    <workbookView xWindow="12135" yWindow="1335" windowWidth="15600" windowHeight="13575" activeTab="1" xr2:uid="{0785B9B4-2F15-48CF-8C3D-2C3772CF78F6}"/>
  </bookViews>
  <sheets>
    <sheet name="Main" sheetId="1" r:id="rId1"/>
    <sheet name="Model" sheetId="2" r:id="rId2"/>
    <sheet name="DCF" sheetId="5" r:id="rId3"/>
    <sheet name="Info" sheetId="4" r:id="rId4"/>
    <sheet name="Inventory" sheetId="3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3" i="2" l="1"/>
  <c r="H93" i="2"/>
  <c r="I93" i="2"/>
  <c r="J93" i="2"/>
  <c r="K93" i="2"/>
  <c r="L93" i="2"/>
  <c r="M93" i="2"/>
  <c r="N93" i="2"/>
  <c r="O93" i="2"/>
  <c r="P93" i="2"/>
  <c r="Q93" i="2"/>
  <c r="S93" i="2"/>
  <c r="T93" i="2"/>
  <c r="G93" i="2"/>
  <c r="V32" i="2"/>
  <c r="C14" i="1"/>
  <c r="T111" i="2"/>
  <c r="S111" i="2"/>
  <c r="Q111" i="2"/>
  <c r="P111" i="2"/>
  <c r="O111" i="2"/>
  <c r="N111" i="2"/>
  <c r="R110" i="2"/>
  <c r="R109" i="2"/>
  <c r="H52" i="2"/>
  <c r="H50" i="2"/>
  <c r="H48" i="2"/>
  <c r="H47" i="2"/>
  <c r="H45" i="2"/>
  <c r="H44" i="2"/>
  <c r="H43" i="2"/>
  <c r="H42" i="2"/>
  <c r="H40" i="2"/>
  <c r="H39" i="2"/>
  <c r="H37" i="2"/>
  <c r="H36" i="2"/>
  <c r="H23" i="2"/>
  <c r="H22" i="2"/>
  <c r="H20" i="2"/>
  <c r="H19" i="2"/>
  <c r="H18" i="2"/>
  <c r="H14" i="2"/>
  <c r="H13" i="2"/>
  <c r="H11" i="2"/>
  <c r="H10" i="2"/>
  <c r="H28" i="2" s="1"/>
  <c r="H9" i="2"/>
  <c r="G29" i="2"/>
  <c r="G28" i="2"/>
  <c r="G27" i="2"/>
  <c r="G21" i="2"/>
  <c r="G24" i="2" s="1"/>
  <c r="G12" i="2"/>
  <c r="G15" i="2" s="1"/>
  <c r="G38" i="2" s="1"/>
  <c r="G41" i="2" s="1"/>
  <c r="H104" i="2"/>
  <c r="H85" i="2"/>
  <c r="H91" i="2" s="1"/>
  <c r="H73" i="2"/>
  <c r="H69" i="2"/>
  <c r="H77" i="2" s="1"/>
  <c r="I73" i="2"/>
  <c r="I104" i="2"/>
  <c r="I85" i="2"/>
  <c r="I91" i="2" s="1"/>
  <c r="I69" i="2"/>
  <c r="M52" i="2"/>
  <c r="M50" i="2"/>
  <c r="M48" i="2"/>
  <c r="M47" i="2"/>
  <c r="M45" i="2"/>
  <c r="M44" i="2"/>
  <c r="M43" i="2"/>
  <c r="M42" i="2"/>
  <c r="M40" i="2"/>
  <c r="M39" i="2"/>
  <c r="M37" i="2"/>
  <c r="M36" i="2"/>
  <c r="M23" i="2"/>
  <c r="M22" i="2"/>
  <c r="M20" i="2"/>
  <c r="M19" i="2"/>
  <c r="M18" i="2"/>
  <c r="M14" i="2"/>
  <c r="M13" i="2"/>
  <c r="M11" i="2"/>
  <c r="M10" i="2"/>
  <c r="M9" i="2"/>
  <c r="D29" i="2"/>
  <c r="D28" i="2"/>
  <c r="D27" i="2"/>
  <c r="D21" i="2"/>
  <c r="D24" i="2" s="1"/>
  <c r="I29" i="2"/>
  <c r="I28" i="2"/>
  <c r="I27" i="2"/>
  <c r="I21" i="2"/>
  <c r="I24" i="2" s="1"/>
  <c r="D12" i="2"/>
  <c r="D15" i="2" s="1"/>
  <c r="D38" i="2" s="1"/>
  <c r="D41" i="2" s="1"/>
  <c r="I12" i="2"/>
  <c r="I15" i="2" s="1"/>
  <c r="I38" i="2" s="1"/>
  <c r="M85" i="2"/>
  <c r="M91" i="2" s="1"/>
  <c r="K104" i="2"/>
  <c r="K73" i="2"/>
  <c r="K85" i="2"/>
  <c r="K91" i="2" s="1"/>
  <c r="K69" i="2"/>
  <c r="J69" i="2"/>
  <c r="G69" i="2"/>
  <c r="F69" i="2"/>
  <c r="F77" i="2" s="1"/>
  <c r="E69" i="2"/>
  <c r="E77" i="2" s="1"/>
  <c r="D69" i="2"/>
  <c r="D77" i="2" s="1"/>
  <c r="G73" i="2"/>
  <c r="M104" i="2"/>
  <c r="L104" i="2"/>
  <c r="J104" i="2"/>
  <c r="G104" i="2"/>
  <c r="F104" i="2"/>
  <c r="E104" i="2"/>
  <c r="D104" i="2"/>
  <c r="L85" i="2"/>
  <c r="L91" i="2" s="1"/>
  <c r="J85" i="2"/>
  <c r="J91" i="2" s="1"/>
  <c r="G85" i="2"/>
  <c r="G91" i="2" s="1"/>
  <c r="F85" i="2"/>
  <c r="E85" i="2"/>
  <c r="D85" i="2"/>
  <c r="J73" i="2"/>
  <c r="F21" i="2"/>
  <c r="F24" i="2" s="1"/>
  <c r="F12" i="2"/>
  <c r="F15" i="2" s="1"/>
  <c r="F38" i="2" s="1"/>
  <c r="F41" i="2" s="1"/>
  <c r="F46" i="2" s="1"/>
  <c r="F49" i="2" s="1"/>
  <c r="F51" i="2" s="1"/>
  <c r="F53" i="2" s="1"/>
  <c r="E21" i="2"/>
  <c r="E24" i="2" s="1"/>
  <c r="E12" i="2"/>
  <c r="E15" i="2" s="1"/>
  <c r="E38" i="2" s="1"/>
  <c r="E41" i="2" s="1"/>
  <c r="J21" i="2"/>
  <c r="J24" i="2" s="1"/>
  <c r="K21" i="2"/>
  <c r="K24" i="2" s="1"/>
  <c r="J12" i="2"/>
  <c r="J15" i="2" s="1"/>
  <c r="K12" i="2"/>
  <c r="K15" i="2" s="1"/>
  <c r="K38" i="2" s="1"/>
  <c r="K41" i="2" s="1"/>
  <c r="E29" i="2"/>
  <c r="E28" i="2"/>
  <c r="E27" i="2"/>
  <c r="F29" i="2"/>
  <c r="F28" i="2"/>
  <c r="F27" i="2"/>
  <c r="J29" i="2"/>
  <c r="J28" i="2"/>
  <c r="J27" i="2"/>
  <c r="N85" i="2"/>
  <c r="N91" i="2" s="1"/>
  <c r="N73" i="2"/>
  <c r="N104" i="2"/>
  <c r="N69" i="2"/>
  <c r="O104" i="2"/>
  <c r="P104" i="2"/>
  <c r="O73" i="2"/>
  <c r="O85" i="2"/>
  <c r="O91" i="2" s="1"/>
  <c r="O69" i="2"/>
  <c r="L73" i="2"/>
  <c r="L69" i="2"/>
  <c r="L77" i="2" s="1"/>
  <c r="M73" i="2"/>
  <c r="M69" i="2"/>
  <c r="P85" i="2"/>
  <c r="P91" i="2" s="1"/>
  <c r="P73" i="2"/>
  <c r="P69" i="2"/>
  <c r="N29" i="2"/>
  <c r="N28" i="2"/>
  <c r="N27" i="2"/>
  <c r="R52" i="2"/>
  <c r="R50" i="2"/>
  <c r="R48" i="2"/>
  <c r="R47" i="2"/>
  <c r="R45" i="2"/>
  <c r="R44" i="2"/>
  <c r="R43" i="2"/>
  <c r="R42" i="2"/>
  <c r="R40" i="2"/>
  <c r="R39" i="2"/>
  <c r="R37" i="2"/>
  <c r="R36" i="2"/>
  <c r="K29" i="2"/>
  <c r="K28" i="2"/>
  <c r="K27" i="2"/>
  <c r="R14" i="2"/>
  <c r="R13" i="2"/>
  <c r="R11" i="2"/>
  <c r="R10" i="2"/>
  <c r="R9" i="2"/>
  <c r="R19" i="2"/>
  <c r="R28" i="2" s="1"/>
  <c r="R20" i="2"/>
  <c r="R29" i="2" s="1"/>
  <c r="R22" i="2"/>
  <c r="R23" i="2"/>
  <c r="R18" i="2"/>
  <c r="R27" i="2" s="1"/>
  <c r="O21" i="2"/>
  <c r="O24" i="2" s="1"/>
  <c r="P27" i="2"/>
  <c r="P28" i="2"/>
  <c r="P21" i="2"/>
  <c r="P29" i="2" s="1"/>
  <c r="P12" i="2"/>
  <c r="P15" i="2" s="1"/>
  <c r="P38" i="2" s="1"/>
  <c r="P41" i="2" s="1"/>
  <c r="L29" i="2"/>
  <c r="L28" i="2"/>
  <c r="L27" i="2"/>
  <c r="L21" i="2"/>
  <c r="L24" i="2" s="1"/>
  <c r="L12" i="2"/>
  <c r="L15" i="2" s="1"/>
  <c r="L38" i="2" s="1"/>
  <c r="L41" i="2" s="1"/>
  <c r="L46" i="2" s="1"/>
  <c r="L49" i="2" s="1"/>
  <c r="L51" i="2" s="1"/>
  <c r="L53" i="2" s="1"/>
  <c r="Q27" i="2"/>
  <c r="Q29" i="2"/>
  <c r="Q28" i="2"/>
  <c r="Q21" i="2"/>
  <c r="Q24" i="2" s="1"/>
  <c r="N21" i="2"/>
  <c r="N24" i="2" s="1"/>
  <c r="N12" i="2"/>
  <c r="N15" i="2" s="1"/>
  <c r="N38" i="2" s="1"/>
  <c r="N41" i="2" s="1"/>
  <c r="N59" i="2" s="1"/>
  <c r="O12" i="2"/>
  <c r="O15" i="2" s="1"/>
  <c r="O38" i="2" s="1"/>
  <c r="O41" i="2" s="1"/>
  <c r="O46" i="2" s="1"/>
  <c r="O49" i="2" s="1"/>
  <c r="O51" i="2" s="1"/>
  <c r="O53" i="2" s="1"/>
  <c r="Q12" i="2"/>
  <c r="Q15" i="2" s="1"/>
  <c r="Q38" i="2" s="1"/>
  <c r="Q41" i="2" s="1"/>
  <c r="Q46" i="2" s="1"/>
  <c r="Q49" i="2" s="1"/>
  <c r="Q51" i="2" s="1"/>
  <c r="Q53" i="2" s="1"/>
  <c r="R9" i="3"/>
  <c r="S104" i="2"/>
  <c r="S85" i="2"/>
  <c r="S91" i="2" s="1"/>
  <c r="S73" i="2"/>
  <c r="S69" i="2"/>
  <c r="S77" i="2" s="1"/>
  <c r="S29" i="2"/>
  <c r="S28" i="2"/>
  <c r="S27" i="2"/>
  <c r="S24" i="2"/>
  <c r="S12" i="2"/>
  <c r="S15" i="2" s="1"/>
  <c r="S38" i="2" s="1"/>
  <c r="S41" i="2" s="1"/>
  <c r="S59" i="2" s="1"/>
  <c r="T29" i="2"/>
  <c r="T28" i="2"/>
  <c r="T27" i="2"/>
  <c r="O29" i="2"/>
  <c r="O28" i="2"/>
  <c r="O27" i="2"/>
  <c r="T24" i="2"/>
  <c r="T12" i="2"/>
  <c r="T15" i="2" s="1"/>
  <c r="T38" i="2" s="1"/>
  <c r="T41" i="2" s="1"/>
  <c r="N9" i="3"/>
  <c r="S9" i="3"/>
  <c r="Q104" i="2"/>
  <c r="R104" i="2"/>
  <c r="T104" i="2"/>
  <c r="Q85" i="2"/>
  <c r="Q91" i="2" s="1"/>
  <c r="R85" i="2"/>
  <c r="R91" i="2" s="1"/>
  <c r="T85" i="2"/>
  <c r="T91" i="2" s="1"/>
  <c r="Q73" i="2"/>
  <c r="Q69" i="2"/>
  <c r="R73" i="2"/>
  <c r="R69" i="2"/>
  <c r="T73" i="2"/>
  <c r="T69" i="2"/>
  <c r="C13" i="1"/>
  <c r="C11" i="1"/>
  <c r="C10" i="1"/>
  <c r="F60" i="2" l="1"/>
  <c r="H29" i="2"/>
  <c r="P105" i="2"/>
  <c r="S31" i="2"/>
  <c r="I32" i="2"/>
  <c r="I31" i="2"/>
  <c r="L59" i="2"/>
  <c r="T31" i="2"/>
  <c r="L32" i="2"/>
  <c r="L60" i="2"/>
  <c r="K32" i="2"/>
  <c r="H15" i="2"/>
  <c r="H38" i="2" s="1"/>
  <c r="H41" i="2" s="1"/>
  <c r="H59" i="2" s="1"/>
  <c r="Q31" i="2"/>
  <c r="S32" i="2"/>
  <c r="H27" i="2"/>
  <c r="R111" i="2"/>
  <c r="P31" i="2"/>
  <c r="T32" i="2"/>
  <c r="L31" i="2"/>
  <c r="U32" i="2"/>
  <c r="H12" i="2"/>
  <c r="N32" i="2"/>
  <c r="K31" i="2"/>
  <c r="O32" i="2"/>
  <c r="R15" i="2"/>
  <c r="R38" i="2" s="1"/>
  <c r="M24" i="2"/>
  <c r="M27" i="2"/>
  <c r="J77" i="2"/>
  <c r="R21" i="2"/>
  <c r="O77" i="2"/>
  <c r="K77" i="2"/>
  <c r="M21" i="2"/>
  <c r="N31" i="2"/>
  <c r="P32" i="2"/>
  <c r="O31" i="2"/>
  <c r="Q32" i="2"/>
  <c r="E46" i="2"/>
  <c r="E59" i="2"/>
  <c r="P46" i="2"/>
  <c r="P59" i="2"/>
  <c r="K46" i="2"/>
  <c r="K59" i="2"/>
  <c r="M15" i="2"/>
  <c r="M38" i="2" s="1"/>
  <c r="J38" i="2"/>
  <c r="H24" i="2"/>
  <c r="M29" i="2"/>
  <c r="K105" i="2"/>
  <c r="I41" i="2"/>
  <c r="I59" i="2" s="1"/>
  <c r="M28" i="2"/>
  <c r="H105" i="2"/>
  <c r="Q59" i="2"/>
  <c r="R12" i="2"/>
  <c r="Q60" i="2"/>
  <c r="M12" i="2"/>
  <c r="F59" i="2"/>
  <c r="H21" i="2"/>
  <c r="G77" i="2"/>
  <c r="G46" i="2"/>
  <c r="G59" i="2"/>
  <c r="I105" i="2"/>
  <c r="I77" i="2"/>
  <c r="D59" i="2"/>
  <c r="D46" i="2"/>
  <c r="L105" i="2"/>
  <c r="M105" i="2"/>
  <c r="G105" i="2"/>
  <c r="J105" i="2"/>
  <c r="F54" i="2"/>
  <c r="F55" i="2"/>
  <c r="N77" i="2"/>
  <c r="N105" i="2"/>
  <c r="O105" i="2"/>
  <c r="M77" i="2"/>
  <c r="P77" i="2"/>
  <c r="S105" i="2"/>
  <c r="P24" i="2"/>
  <c r="R24" i="2" s="1"/>
  <c r="Q55" i="2"/>
  <c r="Q54" i="2"/>
  <c r="L54" i="2"/>
  <c r="L55" i="2"/>
  <c r="N46" i="2"/>
  <c r="S46" i="2"/>
  <c r="Q77" i="2"/>
  <c r="R77" i="2"/>
  <c r="T77" i="2"/>
  <c r="T59" i="2"/>
  <c r="T46" i="2"/>
  <c r="T49" i="2" s="1"/>
  <c r="T51" i="2" s="1"/>
  <c r="T53" i="2" s="1"/>
  <c r="T55" i="2" s="1"/>
  <c r="Q105" i="2"/>
  <c r="O59" i="2"/>
  <c r="O60" i="2"/>
  <c r="T105" i="2"/>
  <c r="R105" i="2"/>
  <c r="O55" i="2"/>
  <c r="O54" i="2"/>
  <c r="H46" i="2" l="1"/>
  <c r="I46" i="2"/>
  <c r="R41" i="2"/>
  <c r="R31" i="2"/>
  <c r="J41" i="2"/>
  <c r="J59" i="2" s="1"/>
  <c r="J31" i="2"/>
  <c r="J32" i="2"/>
  <c r="M41" i="2"/>
  <c r="M46" i="2" s="1"/>
  <c r="M31" i="2"/>
  <c r="J46" i="2"/>
  <c r="M59" i="2"/>
  <c r="K49" i="2"/>
  <c r="K51" i="2" s="1"/>
  <c r="K53" i="2" s="1"/>
  <c r="K60" i="2"/>
  <c r="P49" i="2"/>
  <c r="P51" i="2" s="1"/>
  <c r="P53" i="2" s="1"/>
  <c r="P60" i="2"/>
  <c r="I49" i="2"/>
  <c r="I51" i="2" s="1"/>
  <c r="I53" i="2" s="1"/>
  <c r="I60" i="2"/>
  <c r="E49" i="2"/>
  <c r="E51" i="2" s="1"/>
  <c r="E53" i="2" s="1"/>
  <c r="E60" i="2"/>
  <c r="H60" i="2"/>
  <c r="H49" i="2"/>
  <c r="H51" i="2" s="1"/>
  <c r="H53" i="2" s="1"/>
  <c r="G49" i="2"/>
  <c r="G51" i="2" s="1"/>
  <c r="G53" i="2" s="1"/>
  <c r="G60" i="2"/>
  <c r="D49" i="2"/>
  <c r="D51" i="2" s="1"/>
  <c r="D53" i="2" s="1"/>
  <c r="D60" i="2"/>
  <c r="S49" i="2"/>
  <c r="S51" i="2" s="1"/>
  <c r="S53" i="2" s="1"/>
  <c r="S55" i="2" s="1"/>
  <c r="S60" i="2"/>
  <c r="N49" i="2"/>
  <c r="N51" i="2" s="1"/>
  <c r="N53" i="2" s="1"/>
  <c r="N55" i="2" s="1"/>
  <c r="N60" i="2"/>
  <c r="N54" i="2"/>
  <c r="T54" i="2"/>
  <c r="T60" i="2"/>
  <c r="R46" i="2" l="1"/>
  <c r="R59" i="2"/>
  <c r="E55" i="2"/>
  <c r="E54" i="2"/>
  <c r="I54" i="2"/>
  <c r="I55" i="2"/>
  <c r="P54" i="2"/>
  <c r="P55" i="2"/>
  <c r="K54" i="2"/>
  <c r="K55" i="2"/>
  <c r="M49" i="2"/>
  <c r="M51" i="2" s="1"/>
  <c r="M53" i="2" s="1"/>
  <c r="M60" i="2"/>
  <c r="J49" i="2"/>
  <c r="J51" i="2" s="1"/>
  <c r="J53" i="2" s="1"/>
  <c r="J60" i="2"/>
  <c r="S54" i="2"/>
  <c r="H55" i="2"/>
  <c r="H54" i="2"/>
  <c r="G55" i="2"/>
  <c r="G54" i="2"/>
  <c r="D55" i="2"/>
  <c r="D54" i="2"/>
  <c r="R49" i="2" l="1"/>
  <c r="R51" i="2" s="1"/>
  <c r="R53" i="2" s="1"/>
  <c r="R60" i="2"/>
  <c r="J55" i="2"/>
  <c r="J54" i="2"/>
  <c r="M55" i="2"/>
  <c r="M54" i="2"/>
  <c r="R55" i="2" l="1"/>
  <c r="R5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Siyuan Yang</author>
  </authors>
  <commentList>
    <comment ref="T20" authorId="0" shapeId="0" xr:uid="{A6654876-E16D-4E84-8D17-E4E6A37F825E}">
      <text>
        <r>
          <rPr>
            <b/>
            <sz val="9"/>
            <color indexed="81"/>
            <rFont val="Tahoma"/>
            <family val="2"/>
          </rPr>
          <t>Siyuan Yang:</t>
        </r>
        <r>
          <rPr>
            <sz val="9"/>
            <color indexed="81"/>
            <rFont val="Tahoma"/>
            <family val="2"/>
          </rPr>
          <t xml:space="preserve">
Acqusition?
</t>
        </r>
      </text>
    </comment>
  </commentList>
</comments>
</file>

<file path=xl/sharedStrings.xml><?xml version="1.0" encoding="utf-8"?>
<sst xmlns="http://schemas.openxmlformats.org/spreadsheetml/2006/main" count="190" uniqueCount="141">
  <si>
    <t>Carrier Global</t>
  </si>
  <si>
    <t>Ticker: CARR(NYSE)</t>
  </si>
  <si>
    <t xml:space="preserve">Founder: </t>
  </si>
  <si>
    <t>Wills Carrier</t>
  </si>
  <si>
    <t>CEO</t>
  </si>
  <si>
    <t>Dave Gitlin</t>
  </si>
  <si>
    <t>CFO</t>
  </si>
  <si>
    <t>Patrick Goris</t>
  </si>
  <si>
    <t xml:space="preserve">CIO </t>
  </si>
  <si>
    <t>Joseph Schulz</t>
  </si>
  <si>
    <t>CMO</t>
  </si>
  <si>
    <t>Mary Milmoe</t>
  </si>
  <si>
    <t>Stock Price</t>
  </si>
  <si>
    <t>Shares</t>
  </si>
  <si>
    <t>MC</t>
  </si>
  <si>
    <t>Debt</t>
  </si>
  <si>
    <t>Cash</t>
  </si>
  <si>
    <t>EV</t>
  </si>
  <si>
    <t>Unit in  Millions</t>
  </si>
  <si>
    <t>Date</t>
  </si>
  <si>
    <t>Quarter</t>
  </si>
  <si>
    <t>Q121</t>
  </si>
  <si>
    <t>Q221</t>
  </si>
  <si>
    <t>Q321</t>
  </si>
  <si>
    <t>Q421</t>
  </si>
  <si>
    <t>FY2021</t>
  </si>
  <si>
    <t>Q122</t>
  </si>
  <si>
    <t>Q222</t>
  </si>
  <si>
    <t>Q322</t>
  </si>
  <si>
    <t>Q422</t>
  </si>
  <si>
    <t>FY2022</t>
  </si>
  <si>
    <t>Q123</t>
  </si>
  <si>
    <t>Q223</t>
  </si>
  <si>
    <t>Q323</t>
  </si>
  <si>
    <t>Q423</t>
  </si>
  <si>
    <t>FY2023</t>
  </si>
  <si>
    <t>Q124</t>
  </si>
  <si>
    <t>Q224</t>
  </si>
  <si>
    <t>Q324</t>
  </si>
  <si>
    <t>Q424</t>
  </si>
  <si>
    <t>FY2024</t>
  </si>
  <si>
    <t>FY2025</t>
  </si>
  <si>
    <t>IS</t>
  </si>
  <si>
    <t>BS</t>
  </si>
  <si>
    <t xml:space="preserve">Product </t>
  </si>
  <si>
    <t>Service</t>
  </si>
  <si>
    <t>Total Revenue</t>
  </si>
  <si>
    <t xml:space="preserve">Product Cost </t>
  </si>
  <si>
    <t>Service Costs</t>
  </si>
  <si>
    <t>R&amp;D</t>
  </si>
  <si>
    <t>SG&amp;A</t>
  </si>
  <si>
    <t>Gross Profit</t>
  </si>
  <si>
    <t>Equity Methods</t>
  </si>
  <si>
    <t>Others.</t>
  </si>
  <si>
    <t>Opearting Profit</t>
  </si>
  <si>
    <t>Pension</t>
  </si>
  <si>
    <t>Interest</t>
  </si>
  <si>
    <t>Income taxes (expense) benfit</t>
  </si>
  <si>
    <t>NOPAT</t>
  </si>
  <si>
    <t>NI</t>
  </si>
  <si>
    <t xml:space="preserve">Less: non-controlling interest </t>
  </si>
  <si>
    <t>NI to common shareholders</t>
  </si>
  <si>
    <t>Basic EPS</t>
  </si>
  <si>
    <t>Diluted EPS</t>
  </si>
  <si>
    <t>Basic Shares</t>
  </si>
  <si>
    <t>Diluted Shares</t>
  </si>
  <si>
    <t>x</t>
  </si>
  <si>
    <t>Gross Margin</t>
  </si>
  <si>
    <t>Op margin</t>
  </si>
  <si>
    <t>Asset</t>
  </si>
  <si>
    <t>AR</t>
  </si>
  <si>
    <t>Lease</t>
  </si>
  <si>
    <t>Inventories</t>
  </si>
  <si>
    <t>Asset held for sale</t>
  </si>
  <si>
    <t>Other</t>
  </si>
  <si>
    <t>Total Current</t>
  </si>
  <si>
    <t>Tax Benefit</t>
  </si>
  <si>
    <t>Contract assets</t>
  </si>
  <si>
    <t>PP&amp;E</t>
  </si>
  <si>
    <t>Intangible &amp; Good Will</t>
  </si>
  <si>
    <t xml:space="preserve">Total </t>
  </si>
  <si>
    <t>Liabilities</t>
  </si>
  <si>
    <t>AP</t>
  </si>
  <si>
    <t>AE</t>
  </si>
  <si>
    <t>Contract</t>
  </si>
  <si>
    <t>Liabilities held for sale</t>
  </si>
  <si>
    <t xml:space="preserve"> Current portion of LT Debt</t>
  </si>
  <si>
    <t>Total current</t>
  </si>
  <si>
    <t>LT Debt</t>
  </si>
  <si>
    <t>Tax Obligations</t>
  </si>
  <si>
    <t xml:space="preserve">Total  </t>
  </si>
  <si>
    <t>SE</t>
  </si>
  <si>
    <t>Common Stock</t>
  </si>
  <si>
    <t xml:space="preserve">Treasury </t>
  </si>
  <si>
    <t>APIC</t>
  </si>
  <si>
    <t>RE</t>
  </si>
  <si>
    <t>Accumulated other comprehensive loss</t>
  </si>
  <si>
    <t>Non-contolling interest</t>
  </si>
  <si>
    <t>Total Equity</t>
  </si>
  <si>
    <t xml:space="preserve">Total Liabilities &amp; Equity </t>
  </si>
  <si>
    <t>Inventory</t>
  </si>
  <si>
    <t xml:space="preserve">Raw Material </t>
  </si>
  <si>
    <t>WIP</t>
  </si>
  <si>
    <t xml:space="preserve">Finished </t>
  </si>
  <si>
    <t>Inventories, net</t>
  </si>
  <si>
    <t>Segment Sales</t>
  </si>
  <si>
    <t>HVAC</t>
  </si>
  <si>
    <t>Fire &amp; security</t>
  </si>
  <si>
    <t>Refrigeration</t>
  </si>
  <si>
    <t>Total</t>
  </si>
  <si>
    <t>Eliminations &amp; others</t>
  </si>
  <si>
    <t>General corporate expenses</t>
  </si>
  <si>
    <t>pg27</t>
  </si>
  <si>
    <t xml:space="preserve">Operaing marign </t>
  </si>
  <si>
    <t>Carrier Q2 Earnings</t>
  </si>
  <si>
    <t>Debt reduction from proceeds on businesses exits around 4.5 B</t>
  </si>
  <si>
    <t>Sales of 26.5 B with 5-7% ORGANIC growth</t>
  </si>
  <si>
    <t>24 Eps</t>
  </si>
  <si>
    <t xml:space="preserve">Low </t>
  </si>
  <si>
    <t>High</t>
  </si>
  <si>
    <t>FCF</t>
  </si>
  <si>
    <t>700mm</t>
  </si>
  <si>
    <t>Aftermarket growht, innovation, &amp; secular tailwinds</t>
  </si>
  <si>
    <t>Net CF provided in operating activities</t>
  </si>
  <si>
    <t>Less: CapEx</t>
  </si>
  <si>
    <t>Business</t>
  </si>
  <si>
    <t>Refrigiration</t>
  </si>
  <si>
    <t>Healthy, Safe, sustainable, cold chain</t>
  </si>
  <si>
    <t>Carrier Transicold</t>
  </si>
  <si>
    <t>Sensi Tech</t>
  </si>
  <si>
    <t>-&gt;&gt;</t>
  </si>
  <si>
    <t xml:space="preserve">transport refrigertaion equipment and cold chain tracking </t>
  </si>
  <si>
    <t>Supply chain visibility solutions (SC monitors to maintain quality , integrity, and secuirty</t>
  </si>
  <si>
    <t>Lynx TM</t>
  </si>
  <si>
    <t>Collan with AWS, monitors connected refrigeration systems from anywhre.</t>
  </si>
  <si>
    <t xml:space="preserve">Commerical </t>
  </si>
  <si>
    <t>Residential</t>
  </si>
  <si>
    <t>P/E</t>
  </si>
  <si>
    <t xml:space="preserve">Rev YoY </t>
  </si>
  <si>
    <t>Rev QoQ</t>
  </si>
  <si>
    <t>Debt /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</si>
</sst>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6" formatCode="_(&quot;$&quot;* #,##0.0000_);_(&quot;$&quot;* \(#,##0.0000\);_(&quot;$&quot;* &quot;-&quot;????_);_(@_)"/>
    <numFmt numFmtId="168" formatCode="_(* #,##0.0_);_(* \(#,##0.0\);_(* &quot;-&quot;?_);_(@_)"/>
  </numFmts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3" fontId="0" fillId="0" borderId="0" xfId="0" applyNumberFormat="1"/>
    <xf numFmtId="14" fontId="0" fillId="0" borderId="0" xfId="0" applyNumberFormat="1"/>
    <xf numFmtId="0" fontId="2" fillId="0" borderId="0" xfId="0" applyFont="1"/>
    <xf numFmtId="166" fontId="0" fillId="0" borderId="0" xfId="0" applyNumberFormat="1"/>
    <xf numFmtId="41" fontId="0" fillId="0" borderId="0" xfId="0" applyNumberFormat="1"/>
    <xf numFmtId="168" fontId="0" fillId="0" borderId="0" xfId="0" applyNumberFormat="1"/>
    <xf numFmtId="10" fontId="0" fillId="0" borderId="0" xfId="0" applyNumberFormat="1"/>
    <xf numFmtId="41" fontId="1" fillId="0" borderId="0" xfId="0" applyNumberFormat="1" applyFont="1"/>
    <xf numFmtId="0" fontId="0" fillId="0" borderId="0" xfId="0" applyAlignment="1"/>
    <xf numFmtId="41" fontId="5" fillId="0" borderId="0" xfId="0" applyNumberFormat="1" applyFont="1" applyFill="1"/>
    <xf numFmtId="0" fontId="0" fillId="0" borderId="0" xfId="0" quotePrefix="1"/>
    <xf numFmtId="0" fontId="0" fillId="0" borderId="1" xfId="0" applyBorder="1"/>
    <xf numFmtId="41" fontId="0" fillId="0" borderId="1" xfId="0" applyNumberFormat="1" applyBorder="1"/>
    <xf numFmtId="166" fontId="2" fillId="0" borderId="0" xfId="0" applyNumberFormat="1" applyFont="1"/>
    <xf numFmtId="0" fontId="0" fillId="0" borderId="0" xfId="0" applyFont="1"/>
    <xf numFmtId="0" fontId="6" fillId="0" borderId="0" xfId="0" applyFont="1"/>
    <xf numFmtId="9" fontId="0" fillId="0" borderId="0" xfId="0" applyNumberFormat="1"/>
    <xf numFmtId="4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Model!$C$59</c:f>
              <c:strCache>
                <c:ptCount val="1"/>
                <c:pt idx="0">
                  <c:v>Gross Margin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Model!$D$59:$T$59</c:f>
              <c:numCache>
                <c:formatCode>0.00%</c:formatCode>
                <c:ptCount val="17"/>
                <c:pt idx="0">
                  <c:v>0.29665886358799742</c:v>
                </c:pt>
                <c:pt idx="1">
                  <c:v>0.29761029411764706</c:v>
                </c:pt>
                <c:pt idx="2">
                  <c:v>0.25174166823573713</c:v>
                </c:pt>
                <c:pt idx="3">
                  <c:v>0.22579388271965711</c:v>
                </c:pt>
                <c:pt idx="4">
                  <c:v>0.26764805907787981</c:v>
                </c:pt>
                <c:pt idx="5">
                  <c:v>0.27782552642887837</c:v>
                </c:pt>
                <c:pt idx="6">
                  <c:v>0.23738246018038764</c:v>
                </c:pt>
                <c:pt idx="7">
                  <c:v>0.27095945698037055</c:v>
                </c:pt>
                <c:pt idx="8">
                  <c:v>0.24427032321253672</c:v>
                </c:pt>
                <c:pt idx="9">
                  <c:v>0.25728416825816564</c:v>
                </c:pt>
                <c:pt idx="10">
                  <c:v>0.26133131044945951</c:v>
                </c:pt>
                <c:pt idx="11">
                  <c:v>0.29289052069425903</c:v>
                </c:pt>
                <c:pt idx="12">
                  <c:v>0.31687314604781014</c:v>
                </c:pt>
                <c:pt idx="13">
                  <c:v>0.28106624852998824</c:v>
                </c:pt>
                <c:pt idx="14">
                  <c:v>0.28884966965336228</c:v>
                </c:pt>
                <c:pt idx="15">
                  <c:v>0.27580071174377224</c:v>
                </c:pt>
                <c:pt idx="16">
                  <c:v>0.280759455822993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32-4CD6-973C-D990FE435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109952"/>
        <c:axId val="1205110432"/>
      </c:lineChart>
      <c:catAx>
        <c:axId val="1205109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110432"/>
        <c:crosses val="autoZero"/>
        <c:auto val="1"/>
        <c:lblAlgn val="ctr"/>
        <c:lblOffset val="100"/>
        <c:noMultiLvlLbl val="0"/>
      </c:catAx>
      <c:valAx>
        <c:axId val="120511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10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0</xdr:row>
      <xdr:rowOff>0</xdr:rowOff>
    </xdr:from>
    <xdr:to>
      <xdr:col>20</xdr:col>
      <xdr:colOff>44823</xdr:colOff>
      <xdr:row>127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E0CEE56-6DD9-CB0A-5D60-065D95B84D77}"/>
            </a:ext>
          </a:extLst>
        </xdr:cNvPr>
        <xdr:cNvCxnSpPr/>
      </xdr:nvCxnSpPr>
      <xdr:spPr>
        <a:xfrm>
          <a:off x="14220265" y="0"/>
          <a:ext cx="44823" cy="22840950"/>
        </a:xfrm>
        <a:prstGeom prst="line">
          <a:avLst/>
        </a:prstGeom>
        <a:ln>
          <a:solidFill>
            <a:schemeClr val="accent1">
              <a:alpha val="98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123271</xdr:colOff>
      <xdr:row>51</xdr:row>
      <xdr:rowOff>85165</xdr:rowOff>
    </xdr:from>
    <xdr:to>
      <xdr:col>26</xdr:col>
      <xdr:colOff>661154</xdr:colOff>
      <xdr:row>65</xdr:row>
      <xdr:rowOff>161365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81C4CF-60C1-8831-C531-D0135F51D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D65-4891-4D64-A1DE-E81CEA6F9D19}">
  <dimension ref="B2:E14"/>
  <sheetViews>
    <sheetView workbookViewId="0">
      <selection activeCell="C15" sqref="C15"/>
    </sheetView>
  </sheetViews>
  <sheetFormatPr defaultRowHeight="15" x14ac:dyDescent="0.25"/>
  <cols>
    <col min="2" max="2" width="13.42578125" bestFit="1" customWidth="1"/>
    <col min="3" max="3" width="10.5703125" bestFit="1" customWidth="1"/>
  </cols>
  <sheetData>
    <row r="2" spans="2:5" x14ac:dyDescent="0.25">
      <c r="B2" t="s">
        <v>0</v>
      </c>
      <c r="D2" t="s">
        <v>2</v>
      </c>
      <c r="E2" t="s">
        <v>3</v>
      </c>
    </row>
    <row r="3" spans="2:5" x14ac:dyDescent="0.25">
      <c r="B3" t="s">
        <v>1</v>
      </c>
      <c r="D3" t="s">
        <v>4</v>
      </c>
      <c r="E3" t="s">
        <v>5</v>
      </c>
    </row>
    <row r="4" spans="2:5" x14ac:dyDescent="0.25">
      <c r="D4" t="s">
        <v>6</v>
      </c>
      <c r="E4" t="s">
        <v>7</v>
      </c>
    </row>
    <row r="5" spans="2:5" x14ac:dyDescent="0.25">
      <c r="D5" t="s">
        <v>8</v>
      </c>
      <c r="E5" t="s">
        <v>9</v>
      </c>
    </row>
    <row r="6" spans="2:5" x14ac:dyDescent="0.25">
      <c r="D6" t="s">
        <v>10</v>
      </c>
      <c r="E6" t="s">
        <v>11</v>
      </c>
    </row>
    <row r="8" spans="2:5" x14ac:dyDescent="0.25">
      <c r="B8" t="s">
        <v>12</v>
      </c>
      <c r="C8">
        <v>81.64</v>
      </c>
    </row>
    <row r="9" spans="2:5" x14ac:dyDescent="0.25">
      <c r="B9" t="s">
        <v>13</v>
      </c>
      <c r="C9">
        <v>902.78192899999999</v>
      </c>
    </row>
    <row r="10" spans="2:5" x14ac:dyDescent="0.25">
      <c r="B10" t="s">
        <v>14</v>
      </c>
      <c r="C10" s="1">
        <f>C9*C8</f>
        <v>73703.116683560002</v>
      </c>
    </row>
    <row r="11" spans="2:5" x14ac:dyDescent="0.25">
      <c r="B11" t="s">
        <v>15</v>
      </c>
      <c r="C11" s="1">
        <f>2052+11270</f>
        <v>13322</v>
      </c>
    </row>
    <row r="12" spans="2:5" x14ac:dyDescent="0.25">
      <c r="B12" t="s">
        <v>16</v>
      </c>
      <c r="C12" s="1">
        <v>2919</v>
      </c>
    </row>
    <row r="13" spans="2:5" x14ac:dyDescent="0.25">
      <c r="B13" t="s">
        <v>17</v>
      </c>
      <c r="C13" s="1">
        <f>C10+C11-C12</f>
        <v>84106.116683560002</v>
      </c>
    </row>
    <row r="14" spans="2:5" x14ac:dyDescent="0.25">
      <c r="B14" t="s">
        <v>137</v>
      </c>
      <c r="C14" s="1">
        <f>C8/2.85</f>
        <v>28.645614035087718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3512-38B4-4C82-A28A-0990E9E34245}">
  <dimension ref="A3:AD111"/>
  <sheetViews>
    <sheetView showGridLines="0" tabSelected="1" zoomScale="95" zoomScaleNormal="95" workbookViewId="0">
      <pane xSplit="3" ySplit="7" topLeftCell="M101" activePane="bottomRight" state="frozen"/>
      <selection pane="topRight" activeCell="D1" sqref="D1"/>
      <selection pane="bottomLeft" activeCell="A8" sqref="A8"/>
      <selection pane="bottomRight" activeCell="N111" sqref="N111:T111"/>
    </sheetView>
  </sheetViews>
  <sheetFormatPr defaultRowHeight="15" x14ac:dyDescent="0.25"/>
  <cols>
    <col min="1" max="2" width="2.7109375" customWidth="1"/>
    <col min="3" max="3" width="36.42578125" bestFit="1" customWidth="1"/>
    <col min="4" max="6" width="10" bestFit="1" customWidth="1"/>
    <col min="7" max="7" width="11.140625" bestFit="1" customWidth="1"/>
    <col min="9" max="11" width="10" bestFit="1" customWidth="1"/>
    <col min="12" max="12" width="11.140625" bestFit="1" customWidth="1"/>
    <col min="14" max="16" width="10" bestFit="1" customWidth="1"/>
    <col min="17" max="17" width="11.140625" bestFit="1" customWidth="1"/>
    <col min="19" max="21" width="10" bestFit="1" customWidth="1"/>
    <col min="22" max="22" width="11.140625" bestFit="1" customWidth="1"/>
    <col min="24" max="26" width="10" bestFit="1" customWidth="1"/>
    <col min="27" max="27" width="11.140625" bestFit="1" customWidth="1"/>
  </cols>
  <sheetData>
    <row r="3" spans="1:28" x14ac:dyDescent="0.25">
      <c r="B3" t="s">
        <v>0</v>
      </c>
    </row>
    <row r="4" spans="1:28" x14ac:dyDescent="0.25">
      <c r="C4" t="s">
        <v>18</v>
      </c>
    </row>
    <row r="5" spans="1:28" x14ac:dyDescent="0.25">
      <c r="C5" t="s">
        <v>19</v>
      </c>
      <c r="D5" s="2">
        <v>44286</v>
      </c>
      <c r="E5" s="2">
        <v>44377</v>
      </c>
      <c r="F5" s="2">
        <v>44469</v>
      </c>
      <c r="G5" s="2">
        <v>44561</v>
      </c>
      <c r="H5" s="2"/>
      <c r="I5" s="2">
        <v>44651</v>
      </c>
      <c r="J5" s="2">
        <v>44742</v>
      </c>
      <c r="K5" s="2">
        <v>44834</v>
      </c>
      <c r="L5" s="2">
        <v>44926</v>
      </c>
      <c r="M5" s="2"/>
      <c r="N5" s="2">
        <v>45016</v>
      </c>
      <c r="O5" s="2">
        <v>45107</v>
      </c>
      <c r="P5" s="2">
        <v>45199</v>
      </c>
      <c r="Q5" s="2">
        <v>45291</v>
      </c>
      <c r="R5" s="2"/>
      <c r="S5" s="2">
        <v>45382</v>
      </c>
      <c r="T5" s="2">
        <v>45473</v>
      </c>
      <c r="U5" s="2">
        <v>45565</v>
      </c>
      <c r="V5" s="2">
        <v>45657</v>
      </c>
      <c r="W5" s="2"/>
      <c r="X5" s="2">
        <v>45747</v>
      </c>
      <c r="Y5" s="2">
        <v>45838</v>
      </c>
      <c r="Z5" s="2">
        <v>45930</v>
      </c>
      <c r="AA5" s="2">
        <v>46022</v>
      </c>
    </row>
    <row r="6" spans="1:28" x14ac:dyDescent="0.25">
      <c r="C6" t="s">
        <v>20</v>
      </c>
      <c r="D6" t="s">
        <v>21</v>
      </c>
      <c r="E6" t="s">
        <v>22</v>
      </c>
      <c r="F6" t="s">
        <v>23</v>
      </c>
      <c r="G6" t="s">
        <v>24</v>
      </c>
      <c r="H6" s="3" t="s">
        <v>25</v>
      </c>
      <c r="I6" t="s">
        <v>26</v>
      </c>
      <c r="J6" t="s">
        <v>27</v>
      </c>
      <c r="K6" t="s">
        <v>28</v>
      </c>
      <c r="L6" t="s">
        <v>29</v>
      </c>
      <c r="M6" s="3" t="s">
        <v>30</v>
      </c>
      <c r="N6" t="s">
        <v>31</v>
      </c>
      <c r="O6" t="s">
        <v>32</v>
      </c>
      <c r="P6" t="s">
        <v>33</v>
      </c>
      <c r="Q6" t="s">
        <v>34</v>
      </c>
      <c r="R6" s="3" t="s">
        <v>35</v>
      </c>
      <c r="S6" t="s">
        <v>36</v>
      </c>
      <c r="T6" t="s">
        <v>37</v>
      </c>
      <c r="U6" t="s">
        <v>38</v>
      </c>
      <c r="V6" t="s">
        <v>39</v>
      </c>
      <c r="W6" s="3" t="s">
        <v>40</v>
      </c>
      <c r="AB6" s="3" t="s">
        <v>41</v>
      </c>
    </row>
    <row r="7" spans="1:28" x14ac:dyDescent="0.25">
      <c r="A7" t="s">
        <v>66</v>
      </c>
      <c r="B7" t="s">
        <v>42</v>
      </c>
    </row>
    <row r="8" spans="1:28" x14ac:dyDescent="0.25">
      <c r="B8" s="16" t="s">
        <v>105</v>
      </c>
      <c r="T8" t="s">
        <v>112</v>
      </c>
    </row>
    <row r="9" spans="1:28" s="5" customFormat="1" x14ac:dyDescent="0.25">
      <c r="A9"/>
      <c r="B9"/>
      <c r="C9" t="s">
        <v>106</v>
      </c>
      <c r="D9" s="5">
        <v>2486</v>
      </c>
      <c r="E9" s="5">
        <v>3120</v>
      </c>
      <c r="F9" s="5">
        <v>3054</v>
      </c>
      <c r="G9" s="5">
        <v>2730</v>
      </c>
      <c r="H9" s="5">
        <f>SUM(D9:G9)</f>
        <v>11390</v>
      </c>
      <c r="I9" s="5">
        <v>2970</v>
      </c>
      <c r="J9" s="5">
        <v>3388</v>
      </c>
      <c r="K9" s="5">
        <v>3734</v>
      </c>
      <c r="L9" s="5">
        <v>3316</v>
      </c>
      <c r="M9" s="5">
        <f>SUM(I9:L9)</f>
        <v>13408</v>
      </c>
      <c r="N9" s="5">
        <v>3622</v>
      </c>
      <c r="O9" s="5">
        <v>4216</v>
      </c>
      <c r="P9" s="5">
        <v>4008</v>
      </c>
      <c r="Q9" s="5">
        <v>3293</v>
      </c>
      <c r="R9" s="5">
        <f>SUM(N9:Q9)</f>
        <v>15139</v>
      </c>
      <c r="S9" s="5">
        <v>4541</v>
      </c>
      <c r="T9" s="5">
        <v>4970</v>
      </c>
    </row>
    <row r="10" spans="1:28" s="5" customFormat="1" x14ac:dyDescent="0.25">
      <c r="A10"/>
      <c r="B10"/>
      <c r="C10" t="s">
        <v>108</v>
      </c>
      <c r="D10" s="5">
        <v>1005</v>
      </c>
      <c r="E10" s="5">
        <v>1021</v>
      </c>
      <c r="F10" s="5">
        <v>1011</v>
      </c>
      <c r="G10" s="5">
        <v>1090</v>
      </c>
      <c r="H10" s="5">
        <f t="shared" ref="H10:H14" si="0">SUM(D10:G10)</f>
        <v>4127</v>
      </c>
      <c r="I10" s="5">
        <v>976</v>
      </c>
      <c r="J10" s="5">
        <v>1041</v>
      </c>
      <c r="K10" s="5">
        <v>923</v>
      </c>
      <c r="L10" s="5">
        <v>943</v>
      </c>
      <c r="M10" s="5">
        <f t="shared" ref="M10:M15" si="1">SUM(I10:L10)</f>
        <v>3883</v>
      </c>
      <c r="N10" s="5">
        <v>898</v>
      </c>
      <c r="O10" s="5">
        <v>972</v>
      </c>
      <c r="P10" s="5">
        <v>924</v>
      </c>
      <c r="Q10" s="5">
        <v>1024</v>
      </c>
      <c r="R10" s="5">
        <f t="shared" ref="R10:R15" si="2">SUM(N10:Q10)</f>
        <v>3818</v>
      </c>
      <c r="S10" s="5">
        <v>884</v>
      </c>
      <c r="T10" s="5">
        <v>973</v>
      </c>
    </row>
    <row r="11" spans="1:28" s="5" customFormat="1" x14ac:dyDescent="0.25">
      <c r="A11"/>
      <c r="B11"/>
      <c r="C11" t="s">
        <v>107</v>
      </c>
      <c r="D11" s="5">
        <v>1304</v>
      </c>
      <c r="E11" s="5">
        <v>1403</v>
      </c>
      <c r="F11" s="5">
        <v>1377</v>
      </c>
      <c r="G11" s="5">
        <v>1431</v>
      </c>
      <c r="H11" s="5">
        <f t="shared" si="0"/>
        <v>5515</v>
      </c>
      <c r="I11" s="5">
        <v>818</v>
      </c>
      <c r="J11" s="5">
        <v>887</v>
      </c>
      <c r="K11" s="5">
        <v>905</v>
      </c>
      <c r="L11" s="5">
        <v>960</v>
      </c>
      <c r="M11" s="5">
        <f t="shared" si="1"/>
        <v>3570</v>
      </c>
      <c r="N11" s="5">
        <v>869</v>
      </c>
      <c r="O11" s="5">
        <v>932</v>
      </c>
      <c r="P11" s="5">
        <v>923</v>
      </c>
      <c r="Q11" s="5">
        <v>909</v>
      </c>
      <c r="R11" s="5">
        <f t="shared" si="2"/>
        <v>3633</v>
      </c>
      <c r="S11" s="5">
        <v>887</v>
      </c>
      <c r="T11" s="5">
        <v>871</v>
      </c>
    </row>
    <row r="12" spans="1:28" s="5" customFormat="1" x14ac:dyDescent="0.25">
      <c r="A12"/>
      <c r="B12"/>
      <c r="C12" t="s">
        <v>109</v>
      </c>
      <c r="D12" s="5">
        <f>SUM(D9:D11)</f>
        <v>4795</v>
      </c>
      <c r="E12" s="5">
        <f>SUM(E9:E11)</f>
        <v>5544</v>
      </c>
      <c r="F12" s="5">
        <f>SUM(F9:F11)</f>
        <v>5442</v>
      </c>
      <c r="G12" s="5">
        <f>SUM(G9:G11)</f>
        <v>5251</v>
      </c>
      <c r="H12" s="5">
        <f t="shared" si="0"/>
        <v>21032</v>
      </c>
      <c r="I12" s="5">
        <f>SUM(I9:I11)</f>
        <v>4764</v>
      </c>
      <c r="J12" s="5">
        <f>SUM(J9:J11)</f>
        <v>5316</v>
      </c>
      <c r="K12" s="5">
        <f>SUM(K9:K11)</f>
        <v>5562</v>
      </c>
      <c r="L12" s="5">
        <f>SUM(L9:L11)</f>
        <v>5219</v>
      </c>
      <c r="M12" s="5">
        <f t="shared" si="1"/>
        <v>20861</v>
      </c>
      <c r="N12" s="5">
        <f>SUM(N9:N11)</f>
        <v>5389</v>
      </c>
      <c r="O12" s="5">
        <f>SUM(O9:O11)</f>
        <v>6120</v>
      </c>
      <c r="P12" s="5">
        <f>SUM(P9:P11)</f>
        <v>5855</v>
      </c>
      <c r="Q12" s="5">
        <f>SUM(Q9:Q11)</f>
        <v>5226</v>
      </c>
      <c r="R12" s="5">
        <f t="shared" si="2"/>
        <v>22590</v>
      </c>
      <c r="S12" s="5">
        <f>SUM(S9:S11)</f>
        <v>6312</v>
      </c>
      <c r="T12" s="5">
        <f>SUM(T9:T11)</f>
        <v>6814</v>
      </c>
    </row>
    <row r="13" spans="1:28" s="5" customFormat="1" x14ac:dyDescent="0.25">
      <c r="A13"/>
      <c r="B13"/>
      <c r="C13" t="s">
        <v>110</v>
      </c>
      <c r="D13" s="5">
        <v>-96</v>
      </c>
      <c r="E13" s="5">
        <v>-104</v>
      </c>
      <c r="F13" s="5">
        <v>-131</v>
      </c>
      <c r="G13" s="5">
        <v>-118</v>
      </c>
      <c r="H13" s="5">
        <f t="shared" si="0"/>
        <v>-449</v>
      </c>
      <c r="I13" s="5">
        <v>-110</v>
      </c>
      <c r="J13" s="5">
        <v>-105</v>
      </c>
      <c r="K13" s="5">
        <v>-111</v>
      </c>
      <c r="L13" s="5">
        <v>-114</v>
      </c>
      <c r="M13" s="5">
        <f t="shared" si="1"/>
        <v>-440</v>
      </c>
      <c r="N13" s="5">
        <v>-116</v>
      </c>
      <c r="O13" s="5">
        <v>-128</v>
      </c>
      <c r="P13" s="5">
        <v>-124</v>
      </c>
      <c r="Q13" s="5">
        <v>-124</v>
      </c>
      <c r="R13" s="5">
        <f t="shared" si="2"/>
        <v>-492</v>
      </c>
      <c r="S13" s="5">
        <v>-130</v>
      </c>
      <c r="T13" s="5">
        <v>-125</v>
      </c>
    </row>
    <row r="14" spans="1:28" s="5" customFormat="1" x14ac:dyDescent="0.25">
      <c r="A14"/>
      <c r="B14"/>
      <c r="C14" t="s">
        <v>111</v>
      </c>
      <c r="D14" s="5">
        <v>0</v>
      </c>
      <c r="E14" s="5">
        <v>0</v>
      </c>
      <c r="F14" s="5">
        <v>0</v>
      </c>
      <c r="G14" s="5">
        <v>0</v>
      </c>
      <c r="H14" s="5">
        <f t="shared" si="0"/>
        <v>0</v>
      </c>
      <c r="I14" s="5">
        <v>0</v>
      </c>
      <c r="J14" s="5">
        <v>0</v>
      </c>
      <c r="K14" s="5">
        <v>0</v>
      </c>
      <c r="L14" s="5">
        <v>0</v>
      </c>
      <c r="M14" s="5">
        <f t="shared" si="1"/>
        <v>0</v>
      </c>
      <c r="N14" s="5">
        <v>0</v>
      </c>
      <c r="O14" s="5">
        <v>0</v>
      </c>
      <c r="P14" s="5">
        <v>0</v>
      </c>
      <c r="Q14" s="5">
        <v>0</v>
      </c>
      <c r="R14" s="5">
        <f t="shared" si="2"/>
        <v>0</v>
      </c>
      <c r="S14" s="5">
        <v>0</v>
      </c>
      <c r="T14" s="5">
        <v>0</v>
      </c>
    </row>
    <row r="15" spans="1:28" s="5" customFormat="1" x14ac:dyDescent="0.25">
      <c r="A15"/>
      <c r="B15"/>
      <c r="C15" t="s">
        <v>109</v>
      </c>
      <c r="D15" s="5">
        <f>SUM(D12:D14)</f>
        <v>4699</v>
      </c>
      <c r="E15" s="5">
        <f>SUM(E12:E14)</f>
        <v>5440</v>
      </c>
      <c r="F15" s="5">
        <f>SUM(F12:F14)</f>
        <v>5311</v>
      </c>
      <c r="G15" s="5">
        <f>SUM(G12:G14)</f>
        <v>5133</v>
      </c>
      <c r="H15" s="5">
        <f>SUM(D15:G15)</f>
        <v>20583</v>
      </c>
      <c r="I15" s="5">
        <f>SUM(I12:I14)</f>
        <v>4654</v>
      </c>
      <c r="J15" s="5">
        <f>SUM(J12:J14)</f>
        <v>5211</v>
      </c>
      <c r="K15" s="5">
        <f>SUM(K12:K14)</f>
        <v>5451</v>
      </c>
      <c r="L15" s="5">
        <f>SUM(L12:L14)</f>
        <v>5105</v>
      </c>
      <c r="M15" s="5">
        <f t="shared" si="1"/>
        <v>20421</v>
      </c>
      <c r="N15" s="5">
        <f>SUM(N12:N14)</f>
        <v>5273</v>
      </c>
      <c r="O15" s="5">
        <f>SUM(O12:O14)</f>
        <v>5992</v>
      </c>
      <c r="P15" s="5">
        <f>SUM(P12:P14)</f>
        <v>5731</v>
      </c>
      <c r="Q15" s="5">
        <f>SUM(Q12:Q14)</f>
        <v>5102</v>
      </c>
      <c r="R15" s="5">
        <f t="shared" si="2"/>
        <v>22098</v>
      </c>
      <c r="S15" s="5">
        <f>SUM(S12:S14)</f>
        <v>6182</v>
      </c>
      <c r="T15" s="5">
        <f>SUM(T12:T14)</f>
        <v>6689</v>
      </c>
    </row>
    <row r="16" spans="1:28" s="5" customFormat="1" x14ac:dyDescent="0.25">
      <c r="A16"/>
      <c r="B16"/>
      <c r="C16"/>
    </row>
    <row r="17" spans="1:28" s="5" customFormat="1" x14ac:dyDescent="0.25">
      <c r="A17"/>
      <c r="B17"/>
      <c r="C17" t="s">
        <v>54</v>
      </c>
    </row>
    <row r="18" spans="1:28" s="5" customFormat="1" x14ac:dyDescent="0.25">
      <c r="A18"/>
      <c r="B18"/>
      <c r="C18" t="s">
        <v>106</v>
      </c>
      <c r="D18" s="5">
        <v>365</v>
      </c>
      <c r="E18" s="5">
        <v>573</v>
      </c>
      <c r="F18" s="5">
        <v>573</v>
      </c>
      <c r="G18" s="5">
        <v>227</v>
      </c>
      <c r="H18" s="5">
        <f>SUM(D18:G18)</f>
        <v>1738</v>
      </c>
      <c r="I18" s="5">
        <v>470</v>
      </c>
      <c r="J18" s="5">
        <v>585</v>
      </c>
      <c r="K18" s="5">
        <v>1314</v>
      </c>
      <c r="L18" s="5">
        <v>241</v>
      </c>
      <c r="M18" s="5">
        <f>SUM(I18:L18)</f>
        <v>2610</v>
      </c>
      <c r="N18" s="5">
        <v>435</v>
      </c>
      <c r="O18" s="5">
        <v>763</v>
      </c>
      <c r="P18" s="5">
        <v>335</v>
      </c>
      <c r="Q18" s="5">
        <v>335</v>
      </c>
      <c r="R18" s="5">
        <f>SUM(N18:Q18)</f>
        <v>1868</v>
      </c>
      <c r="S18" s="5">
        <v>429</v>
      </c>
      <c r="T18" s="5">
        <v>687</v>
      </c>
    </row>
    <row r="19" spans="1:28" s="5" customFormat="1" x14ac:dyDescent="0.25">
      <c r="A19"/>
      <c r="B19"/>
      <c r="C19" t="s">
        <v>108</v>
      </c>
      <c r="D19" s="5">
        <v>127</v>
      </c>
      <c r="E19" s="5">
        <v>123</v>
      </c>
      <c r="F19" s="5">
        <v>119</v>
      </c>
      <c r="G19" s="5">
        <v>107</v>
      </c>
      <c r="H19" s="5">
        <f t="shared" ref="H19:H24" si="3">SUM(D19:G19)</f>
        <v>476</v>
      </c>
      <c r="I19" s="5">
        <v>107</v>
      </c>
      <c r="J19" s="5">
        <v>147</v>
      </c>
      <c r="K19" s="5">
        <v>116</v>
      </c>
      <c r="L19" s="5">
        <v>113</v>
      </c>
      <c r="M19" s="5">
        <f t="shared" ref="M19:M24" si="4">SUM(I19:L19)</f>
        <v>483</v>
      </c>
      <c r="N19" s="5">
        <v>108</v>
      </c>
      <c r="O19" s="5">
        <v>107</v>
      </c>
      <c r="P19" s="5">
        <v>101</v>
      </c>
      <c r="Q19" s="5">
        <v>101</v>
      </c>
      <c r="R19" s="5">
        <f t="shared" ref="R19:R24" si="5">SUM(N19:Q19)</f>
        <v>417</v>
      </c>
      <c r="S19" s="5">
        <v>97</v>
      </c>
      <c r="T19" s="5">
        <v>113</v>
      </c>
    </row>
    <row r="20" spans="1:28" s="5" customFormat="1" x14ac:dyDescent="0.25">
      <c r="A20"/>
      <c r="B20"/>
      <c r="C20" t="s">
        <v>107</v>
      </c>
      <c r="D20" s="5">
        <v>150</v>
      </c>
      <c r="E20" s="5">
        <v>148</v>
      </c>
      <c r="F20" s="5">
        <v>182</v>
      </c>
      <c r="G20" s="5">
        <v>182</v>
      </c>
      <c r="H20" s="5">
        <f t="shared" si="3"/>
        <v>662</v>
      </c>
      <c r="I20" s="5">
        <v>1218</v>
      </c>
      <c r="J20" s="5">
        <v>134</v>
      </c>
      <c r="K20" s="5">
        <v>142</v>
      </c>
      <c r="L20" s="5">
        <v>136</v>
      </c>
      <c r="M20" s="5">
        <f t="shared" si="4"/>
        <v>1630</v>
      </c>
      <c r="N20" s="5">
        <v>93</v>
      </c>
      <c r="O20" s="5">
        <v>164</v>
      </c>
      <c r="P20" s="5">
        <v>109</v>
      </c>
      <c r="Q20" s="5">
        <v>109</v>
      </c>
      <c r="R20" s="5">
        <f t="shared" si="5"/>
        <v>475</v>
      </c>
      <c r="S20" s="5">
        <v>153</v>
      </c>
      <c r="T20" s="8">
        <v>3001</v>
      </c>
    </row>
    <row r="21" spans="1:28" s="5" customFormat="1" x14ac:dyDescent="0.25">
      <c r="A21"/>
      <c r="B21"/>
      <c r="C21" t="s">
        <v>109</v>
      </c>
      <c r="D21" s="5">
        <f t="shared" ref="D21" si="6">SUM(D18:D20)</f>
        <v>642</v>
      </c>
      <c r="E21" s="5">
        <f t="shared" ref="E21:G21" si="7">SUM(E18:E20)</f>
        <v>844</v>
      </c>
      <c r="F21" s="5">
        <f t="shared" si="7"/>
        <v>874</v>
      </c>
      <c r="G21" s="5">
        <f t="shared" si="7"/>
        <v>516</v>
      </c>
      <c r="H21" s="5">
        <f t="shared" si="3"/>
        <v>2876</v>
      </c>
      <c r="I21" s="5">
        <f t="shared" ref="I21:Q21" si="8">SUM(I18:I20)</f>
        <v>1795</v>
      </c>
      <c r="J21" s="5">
        <f t="shared" si="8"/>
        <v>866</v>
      </c>
      <c r="K21" s="5">
        <f t="shared" si="8"/>
        <v>1572</v>
      </c>
      <c r="L21" s="5">
        <f t="shared" si="8"/>
        <v>490</v>
      </c>
      <c r="M21" s="5">
        <f t="shared" si="4"/>
        <v>4723</v>
      </c>
      <c r="N21" s="5">
        <f t="shared" si="8"/>
        <v>636</v>
      </c>
      <c r="O21" s="5">
        <f>SUM(O18:O20)</f>
        <v>1034</v>
      </c>
      <c r="P21" s="5">
        <f>SUM(P18:P20)</f>
        <v>545</v>
      </c>
      <c r="Q21" s="5">
        <f t="shared" si="8"/>
        <v>545</v>
      </c>
      <c r="R21" s="5">
        <f t="shared" si="5"/>
        <v>2760</v>
      </c>
      <c r="S21" s="5">
        <v>679</v>
      </c>
      <c r="T21" s="5">
        <v>3801</v>
      </c>
    </row>
    <row r="22" spans="1:28" s="5" customFormat="1" x14ac:dyDescent="0.25">
      <c r="A22"/>
      <c r="B22"/>
      <c r="C22" t="s">
        <v>110</v>
      </c>
      <c r="D22" s="5">
        <v>-40</v>
      </c>
      <c r="E22" s="5">
        <v>0</v>
      </c>
      <c r="F22" s="5">
        <v>0</v>
      </c>
      <c r="G22" s="5">
        <v>-23</v>
      </c>
      <c r="H22" s="5">
        <f t="shared" si="3"/>
        <v>-63</v>
      </c>
      <c r="I22" s="5">
        <v>-24</v>
      </c>
      <c r="J22" s="5">
        <v>0</v>
      </c>
      <c r="K22" s="5">
        <v>-10</v>
      </c>
      <c r="L22" s="5">
        <v>-30</v>
      </c>
      <c r="M22" s="5">
        <f t="shared" si="4"/>
        <v>-64</v>
      </c>
      <c r="N22" s="5">
        <v>-38</v>
      </c>
      <c r="O22" s="5">
        <v>-298</v>
      </c>
      <c r="P22" s="5">
        <v>207</v>
      </c>
      <c r="Q22" s="5">
        <v>207</v>
      </c>
      <c r="R22" s="5">
        <f t="shared" si="5"/>
        <v>78</v>
      </c>
      <c r="S22" s="5">
        <v>-75</v>
      </c>
      <c r="T22" s="5">
        <v>-23</v>
      </c>
    </row>
    <row r="23" spans="1:28" s="5" customFormat="1" x14ac:dyDescent="0.25">
      <c r="A23"/>
      <c r="B23"/>
      <c r="C23" t="s">
        <v>111</v>
      </c>
      <c r="D23" s="5">
        <v>-31</v>
      </c>
      <c r="E23" s="5">
        <v>0</v>
      </c>
      <c r="F23" s="5">
        <v>0</v>
      </c>
      <c r="G23" s="5">
        <v>-30</v>
      </c>
      <c r="H23" s="5">
        <f t="shared" si="3"/>
        <v>-61</v>
      </c>
      <c r="I23" s="5">
        <v>-34</v>
      </c>
      <c r="J23" s="5">
        <v>0</v>
      </c>
      <c r="K23" s="5">
        <v>-36</v>
      </c>
      <c r="L23" s="5">
        <v>-27</v>
      </c>
      <c r="M23" s="5">
        <f t="shared" si="4"/>
        <v>-97</v>
      </c>
      <c r="N23" s="5">
        <v>-43</v>
      </c>
      <c r="O23" s="5">
        <v>-91</v>
      </c>
      <c r="P23" s="5">
        <v>-145</v>
      </c>
      <c r="Q23" s="5">
        <v>-145</v>
      </c>
      <c r="R23" s="5">
        <f t="shared" si="5"/>
        <v>-424</v>
      </c>
      <c r="S23" s="5">
        <v>-104</v>
      </c>
      <c r="T23" s="5">
        <v>-87</v>
      </c>
    </row>
    <row r="24" spans="1:28" x14ac:dyDescent="0.25">
      <c r="C24" t="s">
        <v>109</v>
      </c>
      <c r="D24" s="5">
        <f>SUM(D21:D23)</f>
        <v>571</v>
      </c>
      <c r="E24" s="5">
        <f>SUM(E21:E23)</f>
        <v>844</v>
      </c>
      <c r="F24" s="5">
        <f>SUM(F21:F23)</f>
        <v>874</v>
      </c>
      <c r="G24" s="5">
        <f>SUM(G21:G23)</f>
        <v>463</v>
      </c>
      <c r="H24" s="5">
        <f t="shared" si="3"/>
        <v>2752</v>
      </c>
      <c r="I24" s="5">
        <f>SUM(I21:I23)</f>
        <v>1737</v>
      </c>
      <c r="J24" s="5">
        <f>SUM(J21:J23)</f>
        <v>866</v>
      </c>
      <c r="K24" s="5">
        <f>SUM(K21:K23)</f>
        <v>1526</v>
      </c>
      <c r="L24" s="5">
        <f>SUM(L21:L23)</f>
        <v>433</v>
      </c>
      <c r="M24" s="5">
        <f t="shared" si="4"/>
        <v>4562</v>
      </c>
      <c r="N24" s="5">
        <f>SUM(N21:N23)</f>
        <v>555</v>
      </c>
      <c r="O24" s="5">
        <f>SUM(O21:O23)</f>
        <v>645</v>
      </c>
      <c r="P24" s="5">
        <f>SUM(P21:P23)</f>
        <v>607</v>
      </c>
      <c r="Q24" s="5">
        <f>SUM(Q21:Q23)</f>
        <v>607</v>
      </c>
      <c r="R24" s="5">
        <f t="shared" si="5"/>
        <v>2414</v>
      </c>
      <c r="S24" s="5">
        <f>SUM(S21:S23)</f>
        <v>500</v>
      </c>
      <c r="T24" s="5">
        <f>SUM(T21:T23)</f>
        <v>3691</v>
      </c>
    </row>
    <row r="25" spans="1:28" x14ac:dyDescent="0.25">
      <c r="O25" s="5"/>
      <c r="T25" s="5"/>
    </row>
    <row r="26" spans="1:28" x14ac:dyDescent="0.25">
      <c r="C26" t="s">
        <v>113</v>
      </c>
      <c r="O26" s="5"/>
      <c r="T26" s="5"/>
    </row>
    <row r="27" spans="1:28" x14ac:dyDescent="0.25">
      <c r="C27" t="s">
        <v>106</v>
      </c>
      <c r="D27" s="7">
        <f>D18/D9</f>
        <v>0.14682220434432824</v>
      </c>
      <c r="E27" s="7">
        <f>E18/E9</f>
        <v>0.18365384615384617</v>
      </c>
      <c r="F27" s="7">
        <f>F18/F9</f>
        <v>0.18762278978388999</v>
      </c>
      <c r="G27" s="7">
        <f>G18/G9</f>
        <v>8.3150183150183146E-2</v>
      </c>
      <c r="H27" s="7">
        <f>H18/H9</f>
        <v>0.15258999122036873</v>
      </c>
      <c r="I27" s="7">
        <f>I18/I9</f>
        <v>0.15824915824915825</v>
      </c>
      <c r="J27" s="7">
        <f>J18/J9</f>
        <v>0.17266824085005902</v>
      </c>
      <c r="K27" s="7">
        <f>K18/K9</f>
        <v>0.3519014461703267</v>
      </c>
      <c r="L27" s="7">
        <f>L18/L9</f>
        <v>7.2677925211097713E-2</v>
      </c>
      <c r="M27" s="7">
        <f>M18/M9</f>
        <v>0.19465990453460622</v>
      </c>
      <c r="N27" s="7">
        <f>N18/N9</f>
        <v>0.12009939260077306</v>
      </c>
      <c r="O27" s="7">
        <f>O18/O9</f>
        <v>0.18097722960151802</v>
      </c>
      <c r="P27" s="7">
        <f>P19/P9</f>
        <v>2.5199600798403193E-2</v>
      </c>
      <c r="Q27" s="7">
        <f>Q18/Q9</f>
        <v>0.10173094442757365</v>
      </c>
      <c r="R27" s="7">
        <f>R18/R9</f>
        <v>0.12338992007398111</v>
      </c>
      <c r="S27" s="7">
        <f>S18/S9</f>
        <v>9.4472583131468835E-2</v>
      </c>
      <c r="T27" s="7">
        <f>T18/T9</f>
        <v>0.13822937625754528</v>
      </c>
      <c r="U27" s="7"/>
      <c r="V27" s="7"/>
      <c r="W27" s="7"/>
      <c r="X27" s="7"/>
      <c r="Y27" s="7"/>
      <c r="Z27" s="7"/>
      <c r="AA27" s="7"/>
      <c r="AB27" s="7"/>
    </row>
    <row r="28" spans="1:28" x14ac:dyDescent="0.25">
      <c r="C28" t="s">
        <v>108</v>
      </c>
      <c r="D28" s="7">
        <f t="shared" ref="D28" si="9">D19/D10</f>
        <v>0.12636815920398009</v>
      </c>
      <c r="E28" s="7">
        <f t="shared" ref="E28:F28" si="10">E19/E10</f>
        <v>0.12047012732615084</v>
      </c>
      <c r="F28" s="7">
        <f t="shared" si="10"/>
        <v>0.11770524233432245</v>
      </c>
      <c r="G28" s="7">
        <f t="shared" ref="G28:H28" si="11">G19/G10</f>
        <v>9.8165137614678905E-2</v>
      </c>
      <c r="H28" s="7">
        <f t="shared" si="11"/>
        <v>0.11533801793070027</v>
      </c>
      <c r="I28" s="7">
        <f t="shared" ref="I28:J28" si="12">I19/I10</f>
        <v>0.1096311475409836</v>
      </c>
      <c r="J28" s="7">
        <f t="shared" si="12"/>
        <v>0.14121037463976946</v>
      </c>
      <c r="K28" s="7">
        <f t="shared" ref="K28:M29" si="13">K19/K10</f>
        <v>0.12567713976164679</v>
      </c>
      <c r="L28" s="7">
        <f t="shared" si="13"/>
        <v>0.11983032873806999</v>
      </c>
      <c r="M28" s="7">
        <f t="shared" si="13"/>
        <v>0.12438835951583826</v>
      </c>
      <c r="N28" s="7">
        <f>N19/N10</f>
        <v>0.12026726057906459</v>
      </c>
      <c r="O28" s="7">
        <f>O19/O10</f>
        <v>0.11008230452674897</v>
      </c>
      <c r="P28" s="7">
        <f>P20/P10</f>
        <v>0.11796536796536797</v>
      </c>
      <c r="Q28" s="7">
        <f t="shared" ref="P28:Q28" si="14">Q19/Q10</f>
        <v>9.86328125E-2</v>
      </c>
      <c r="R28" s="7">
        <f t="shared" ref="R28" si="15">R19/R10</f>
        <v>0.10921948664222106</v>
      </c>
      <c r="S28" s="7">
        <f>S19/S10</f>
        <v>0.10972850678733032</v>
      </c>
      <c r="T28" s="7">
        <f>T19/T10</f>
        <v>0.11613566289825282</v>
      </c>
      <c r="U28" s="7"/>
      <c r="V28" s="7"/>
      <c r="W28" s="7"/>
      <c r="X28" s="7"/>
      <c r="Y28" s="7"/>
      <c r="Z28" s="7"/>
      <c r="AA28" s="7"/>
      <c r="AB28" s="7"/>
    </row>
    <row r="29" spans="1:28" x14ac:dyDescent="0.25">
      <c r="C29" t="s">
        <v>107</v>
      </c>
      <c r="D29" s="7">
        <f t="shared" ref="D29" si="16">D20/D11</f>
        <v>0.11503067484662577</v>
      </c>
      <c r="E29" s="7">
        <f t="shared" ref="E29:F29" si="17">E20/E11</f>
        <v>0.10548823948681398</v>
      </c>
      <c r="F29" s="7">
        <f t="shared" si="17"/>
        <v>0.13217138707334786</v>
      </c>
      <c r="G29" s="7">
        <f t="shared" ref="G29:H29" si="18">G20/G11</f>
        <v>0.12718378756114604</v>
      </c>
      <c r="H29" s="7">
        <f t="shared" si="18"/>
        <v>0.1200362647325476</v>
      </c>
      <c r="I29" s="7">
        <f t="shared" ref="I29:J29" si="19">I20/I11</f>
        <v>1.488997555012225</v>
      </c>
      <c r="J29" s="7">
        <f t="shared" si="19"/>
        <v>0.15107102593010147</v>
      </c>
      <c r="K29" s="7">
        <f t="shared" ref="K29:L29" si="20">K20/K11</f>
        <v>0.1569060773480663</v>
      </c>
      <c r="L29" s="7">
        <f t="shared" si="20"/>
        <v>0.14166666666666666</v>
      </c>
      <c r="M29" s="7">
        <f t="shared" si="13"/>
        <v>0.45658263305322128</v>
      </c>
      <c r="N29" s="7">
        <f>N20/N11</f>
        <v>0.10701956271576525</v>
      </c>
      <c r="O29" s="7">
        <f>O20/O11</f>
        <v>0.17596566523605151</v>
      </c>
      <c r="P29" s="7">
        <f>P21/P11</f>
        <v>0.59046587215601298</v>
      </c>
      <c r="Q29" s="7">
        <f t="shared" ref="P29:Q29" si="21">Q20/Q11</f>
        <v>0.11991199119911991</v>
      </c>
      <c r="R29" s="7">
        <f t="shared" ref="R29" si="22">R20/R11</f>
        <v>0.13074593999449491</v>
      </c>
      <c r="S29" s="7">
        <f>S20/S11</f>
        <v>0.17249154453213078</v>
      </c>
      <c r="T29" s="7">
        <f>T20/T11</f>
        <v>3.4454649827784154</v>
      </c>
      <c r="U29" s="7"/>
      <c r="V29" s="7"/>
      <c r="W29" s="7"/>
      <c r="X29" s="7"/>
      <c r="Y29" s="7"/>
      <c r="Z29" s="7"/>
      <c r="AA29" s="7"/>
      <c r="AB29" s="7"/>
    </row>
    <row r="30" spans="1:28" x14ac:dyDescent="0.25"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x14ac:dyDescent="0.25">
      <c r="C31" t="s">
        <v>138</v>
      </c>
      <c r="D31" s="7"/>
      <c r="E31" s="7"/>
      <c r="F31" s="7"/>
      <c r="G31" s="7"/>
      <c r="H31" s="7"/>
      <c r="I31" s="7">
        <f>I38/D38-1</f>
        <v>-9.5765056394977455E-3</v>
      </c>
      <c r="J31" s="7">
        <f t="shared" ref="J31:T31" si="23">J38/E38-1</f>
        <v>-4.2095588235294135E-2</v>
      </c>
      <c r="K31" s="7">
        <f t="shared" si="23"/>
        <v>2.6360384108454094E-2</v>
      </c>
      <c r="L31" s="7">
        <f t="shared" si="23"/>
        <v>-5.4548996688096318E-3</v>
      </c>
      <c r="M31" s="7">
        <f>M38/H38-1</f>
        <v>-7.8705728027984589E-3</v>
      </c>
      <c r="N31" s="7">
        <f>N38/I38-1</f>
        <v>0.13300386764073924</v>
      </c>
      <c r="O31" s="7">
        <f>O38/J38-1</f>
        <v>0.14987526386490124</v>
      </c>
      <c r="P31" s="7">
        <f t="shared" si="23"/>
        <v>5.1366721702439833E-2</v>
      </c>
      <c r="Q31" s="7">
        <f t="shared" si="23"/>
        <v>-5.8765915768854704E-4</v>
      </c>
      <c r="R31" s="7">
        <f t="shared" si="23"/>
        <v>8.2121345673571433E-2</v>
      </c>
      <c r="S31" s="7">
        <f t="shared" si="23"/>
        <v>0.17238763512232125</v>
      </c>
      <c r="T31" s="7">
        <f t="shared" si="23"/>
        <v>0.11632176234979963</v>
      </c>
      <c r="U31" s="7"/>
      <c r="V31" s="7"/>
      <c r="W31" s="7"/>
      <c r="X31" s="7"/>
      <c r="Y31" s="7"/>
      <c r="Z31" s="7"/>
      <c r="AA31" s="7"/>
      <c r="AB31" s="7"/>
    </row>
    <row r="32" spans="1:28" x14ac:dyDescent="0.25">
      <c r="C32" t="s">
        <v>139</v>
      </c>
      <c r="D32" s="7"/>
      <c r="E32" s="7"/>
      <c r="F32" s="7"/>
      <c r="G32" s="7"/>
      <c r="H32" s="7"/>
      <c r="I32" s="7">
        <f>I38/G38-1</f>
        <v>-9.3317747905708126E-2</v>
      </c>
      <c r="J32" s="7">
        <f>J38/I38-1</f>
        <v>0.11968199398366997</v>
      </c>
      <c r="K32" s="7">
        <f t="shared" ref="K32:L32" si="24">K38/J38-1</f>
        <v>4.6056419113413849E-2</v>
      </c>
      <c r="L32" s="7">
        <f t="shared" si="24"/>
        <v>-6.3474591818015069E-2</v>
      </c>
      <c r="M32" s="7"/>
      <c r="N32" s="7">
        <f>N38/L38-1</f>
        <v>3.290891283055819E-2</v>
      </c>
      <c r="O32" s="7">
        <f>O38/N38-1</f>
        <v>0.1363550161198559</v>
      </c>
      <c r="P32" s="7">
        <f>P38/O38-1</f>
        <v>-4.3558077436582132E-2</v>
      </c>
      <c r="Q32" s="7">
        <f>Q38/P38-1</f>
        <v>-0.10975396963880646</v>
      </c>
      <c r="R32" s="7"/>
      <c r="S32" s="7">
        <f>S38/Q38-1</f>
        <v>0.2116816934535477</v>
      </c>
      <c r="T32" s="7">
        <f>T38/S38-1</f>
        <v>8.201229375606589E-2</v>
      </c>
      <c r="U32" s="7">
        <f t="shared" ref="U32:V32" si="25">U38/T38-1</f>
        <v>-1</v>
      </c>
      <c r="V32" s="7" t="e">
        <f t="shared" si="25"/>
        <v>#DIV/0!</v>
      </c>
      <c r="W32" s="7"/>
      <c r="X32" s="7"/>
      <c r="Y32" s="7"/>
      <c r="Z32" s="7"/>
      <c r="AA32" s="7"/>
      <c r="AB32" s="7"/>
    </row>
    <row r="33" spans="1:28" x14ac:dyDescent="0.25"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x14ac:dyDescent="0.25">
      <c r="O34" s="5"/>
      <c r="T34" s="5"/>
    </row>
    <row r="36" spans="1:28" s="5" customFormat="1" x14ac:dyDescent="0.25">
      <c r="A36"/>
      <c r="B36"/>
      <c r="C36" t="s">
        <v>44</v>
      </c>
      <c r="D36" s="5">
        <v>3864</v>
      </c>
      <c r="E36" s="5">
        <v>4584</v>
      </c>
      <c r="F36" s="5">
        <v>4510</v>
      </c>
      <c r="G36" s="5">
        <v>4510</v>
      </c>
      <c r="H36" s="5">
        <f>SUM(D36:G36)</f>
        <v>17468</v>
      </c>
      <c r="I36" s="5">
        <v>4170</v>
      </c>
      <c r="J36" s="5">
        <v>4662</v>
      </c>
      <c r="K36" s="5">
        <v>4891</v>
      </c>
      <c r="L36" s="5">
        <v>4527</v>
      </c>
      <c r="M36" s="5">
        <f>SUM(I36:L36)</f>
        <v>18250</v>
      </c>
      <c r="N36" s="5">
        <v>4686</v>
      </c>
      <c r="O36" s="5">
        <v>5355</v>
      </c>
      <c r="P36" s="5">
        <v>5081</v>
      </c>
      <c r="Q36" s="5">
        <v>4441</v>
      </c>
      <c r="R36" s="5">
        <f>SUM(N36:Q36)</f>
        <v>19563</v>
      </c>
      <c r="S36" s="5">
        <v>5542</v>
      </c>
      <c r="T36" s="5">
        <v>6004</v>
      </c>
    </row>
    <row r="37" spans="1:28" s="5" customFormat="1" x14ac:dyDescent="0.25">
      <c r="A37"/>
      <c r="B37"/>
      <c r="C37" t="s">
        <v>45</v>
      </c>
      <c r="D37" s="5">
        <v>835</v>
      </c>
      <c r="E37" s="5">
        <v>856</v>
      </c>
      <c r="F37" s="5">
        <v>831</v>
      </c>
      <c r="G37" s="5">
        <v>831</v>
      </c>
      <c r="H37" s="5">
        <f>SUM(D37:G37)</f>
        <v>3353</v>
      </c>
      <c r="I37" s="5">
        <v>484</v>
      </c>
      <c r="J37" s="5">
        <v>549</v>
      </c>
      <c r="K37" s="5">
        <v>560</v>
      </c>
      <c r="L37" s="5">
        <v>578</v>
      </c>
      <c r="M37" s="5">
        <f>SUM(I37:L37)</f>
        <v>2171</v>
      </c>
      <c r="N37" s="5">
        <v>587</v>
      </c>
      <c r="O37" s="5">
        <v>637</v>
      </c>
      <c r="P37" s="5">
        <v>650</v>
      </c>
      <c r="Q37" s="5">
        <v>661</v>
      </c>
      <c r="R37" s="5">
        <f>SUM(N37:Q37)</f>
        <v>2535</v>
      </c>
      <c r="S37" s="5">
        <v>640</v>
      </c>
      <c r="T37" s="5">
        <v>685</v>
      </c>
    </row>
    <row r="38" spans="1:28" s="5" customFormat="1" x14ac:dyDescent="0.25">
      <c r="A38"/>
      <c r="B38"/>
      <c r="C38" t="s">
        <v>46</v>
      </c>
      <c r="D38" s="5">
        <f>D15</f>
        <v>4699</v>
      </c>
      <c r="E38" s="5">
        <f>E15</f>
        <v>5440</v>
      </c>
      <c r="F38" s="5">
        <f>F15</f>
        <v>5311</v>
      </c>
      <c r="G38" s="5">
        <f>G15</f>
        <v>5133</v>
      </c>
      <c r="H38" s="5">
        <f>H15</f>
        <v>20583</v>
      </c>
      <c r="I38" s="5">
        <f>I15</f>
        <v>4654</v>
      </c>
      <c r="J38" s="5">
        <f>J15</f>
        <v>5211</v>
      </c>
      <c r="K38" s="5">
        <f>K15</f>
        <v>5451</v>
      </c>
      <c r="L38" s="5">
        <f>L15</f>
        <v>5105</v>
      </c>
      <c r="M38" s="5">
        <f>M15</f>
        <v>20421</v>
      </c>
      <c r="N38" s="5">
        <f>N15</f>
        <v>5273</v>
      </c>
      <c r="O38" s="5">
        <f>O15</f>
        <v>5992</v>
      </c>
      <c r="P38" s="5">
        <f>P15</f>
        <v>5731</v>
      </c>
      <c r="Q38" s="5">
        <f>Q15</f>
        <v>5102</v>
      </c>
      <c r="R38" s="5">
        <f>R15</f>
        <v>22098</v>
      </c>
      <c r="S38" s="5">
        <f>S15</f>
        <v>6182</v>
      </c>
      <c r="T38" s="5">
        <f>T15</f>
        <v>6689</v>
      </c>
    </row>
    <row r="39" spans="1:28" s="5" customFormat="1" x14ac:dyDescent="0.25">
      <c r="A39"/>
      <c r="B39"/>
      <c r="C39" t="s">
        <v>47</v>
      </c>
      <c r="D39" s="5">
        <v>-2724</v>
      </c>
      <c r="E39" s="5">
        <v>-3235</v>
      </c>
      <c r="F39" s="5">
        <v>-3569</v>
      </c>
      <c r="G39" s="5">
        <v>-3569</v>
      </c>
      <c r="H39" s="5">
        <f>SUM(D39:G39)</f>
        <v>-13097</v>
      </c>
      <c r="I39" s="5">
        <v>-2998</v>
      </c>
      <c r="J39" s="5">
        <v>-3569</v>
      </c>
      <c r="K39" s="5">
        <v>-3569</v>
      </c>
      <c r="L39" s="5">
        <v>-3407</v>
      </c>
      <c r="M39" s="5">
        <f>SUM(I39:L39)</f>
        <v>-13543</v>
      </c>
      <c r="N39" s="5">
        <v>-3458</v>
      </c>
      <c r="O39" s="5">
        <v>-3769</v>
      </c>
      <c r="P39" s="5">
        <v>-3428</v>
      </c>
      <c r="Q39" s="5">
        <v>-3176</v>
      </c>
      <c r="R39" s="5">
        <f>SUM(N39:Q39)</f>
        <v>-13831</v>
      </c>
      <c r="S39" s="5">
        <v>-3998</v>
      </c>
      <c r="T39" s="5">
        <v>-4296</v>
      </c>
    </row>
    <row r="40" spans="1:28" s="5" customFormat="1" x14ac:dyDescent="0.25">
      <c r="A40"/>
      <c r="B40"/>
      <c r="C40" t="s">
        <v>48</v>
      </c>
      <c r="D40" s="5">
        <v>-581</v>
      </c>
      <c r="E40" s="5">
        <v>-586</v>
      </c>
      <c r="F40" s="5">
        <v>-405</v>
      </c>
      <c r="G40" s="5">
        <v>-405</v>
      </c>
      <c r="H40" s="5">
        <f>SUM(D40:G40)</f>
        <v>-1977</v>
      </c>
      <c r="I40" s="5">
        <v>-363</v>
      </c>
      <c r="J40" s="5">
        <v>-405</v>
      </c>
      <c r="K40" s="5">
        <v>-405</v>
      </c>
      <c r="L40" s="5">
        <v>-451</v>
      </c>
      <c r="M40" s="5">
        <f>SUM(I40:L40)</f>
        <v>-1624</v>
      </c>
      <c r="N40" s="5">
        <v>-437</v>
      </c>
      <c r="O40" s="5">
        <v>-468</v>
      </c>
      <c r="P40" s="5">
        <v>-487</v>
      </c>
      <c r="Q40" s="5">
        <v>-492</v>
      </c>
      <c r="R40" s="5">
        <f>SUM(N40:Q40)</f>
        <v>-1884</v>
      </c>
      <c r="S40" s="5">
        <v>-479</v>
      </c>
      <c r="T40" s="5">
        <v>-515</v>
      </c>
    </row>
    <row r="41" spans="1:28" s="5" customFormat="1" x14ac:dyDescent="0.25">
      <c r="A41"/>
      <c r="B41"/>
      <c r="C41" t="s">
        <v>51</v>
      </c>
      <c r="D41" s="5">
        <f>SUM(D38:D40)</f>
        <v>1394</v>
      </c>
      <c r="E41" s="5">
        <f>SUM(E38:E40)</f>
        <v>1619</v>
      </c>
      <c r="F41" s="5">
        <f>SUM(F38:F40)</f>
        <v>1337</v>
      </c>
      <c r="G41" s="5">
        <f>SUM(G38:G40)</f>
        <v>1159</v>
      </c>
      <c r="H41" s="5">
        <f>SUM(H38:H40)</f>
        <v>5509</v>
      </c>
      <c r="I41" s="5">
        <f>SUM(I38:I40)</f>
        <v>1293</v>
      </c>
      <c r="J41" s="5">
        <f>SUM(J38:J40)</f>
        <v>1237</v>
      </c>
      <c r="K41" s="5">
        <f>SUM(K38:K40)</f>
        <v>1477</v>
      </c>
      <c r="L41" s="5">
        <f>SUM(L38:L40)</f>
        <v>1247</v>
      </c>
      <c r="M41" s="5">
        <f>SUM(M38:M40)</f>
        <v>5254</v>
      </c>
      <c r="N41" s="5">
        <f>SUM(N38:N40)</f>
        <v>1378</v>
      </c>
      <c r="O41" s="5">
        <f>SUM(O38:O40)</f>
        <v>1755</v>
      </c>
      <c r="P41" s="5">
        <f>SUM(P38:P40)</f>
        <v>1816</v>
      </c>
      <c r="Q41" s="5">
        <f>SUM(Q38:Q40)</f>
        <v>1434</v>
      </c>
      <c r="R41" s="5">
        <f>SUM(R38:R40)</f>
        <v>6383</v>
      </c>
      <c r="S41" s="5">
        <f>SUM(S38:S40)</f>
        <v>1705</v>
      </c>
      <c r="T41" s="5">
        <f>SUM(T38:T40)</f>
        <v>1878</v>
      </c>
    </row>
    <row r="42" spans="1:28" s="5" customFormat="1" x14ac:dyDescent="0.25">
      <c r="A42"/>
      <c r="B42"/>
      <c r="C42" t="s">
        <v>49</v>
      </c>
      <c r="D42" s="5">
        <v>-121</v>
      </c>
      <c r="E42" s="5">
        <v>-125</v>
      </c>
      <c r="F42" s="5">
        <v>-143</v>
      </c>
      <c r="G42" s="5">
        <v>-143</v>
      </c>
      <c r="H42" s="5">
        <f>SUM(D42:G42)</f>
        <v>-532</v>
      </c>
      <c r="I42" s="5">
        <v>-125</v>
      </c>
      <c r="J42" s="5">
        <v>-143</v>
      </c>
      <c r="K42" s="5">
        <v>-143</v>
      </c>
      <c r="L42" s="5">
        <v>-149</v>
      </c>
      <c r="M42" s="5">
        <f>SUM(I42:L42)</f>
        <v>-560</v>
      </c>
      <c r="N42" s="5">
        <v>-139</v>
      </c>
      <c r="O42" s="5">
        <v>-151</v>
      </c>
      <c r="P42" s="5">
        <v>-157</v>
      </c>
      <c r="Q42" s="5">
        <v>-170</v>
      </c>
      <c r="R42" s="5">
        <f>SUM(N42:Q42)</f>
        <v>-617</v>
      </c>
      <c r="S42" s="5">
        <v>-224</v>
      </c>
      <c r="T42" s="5">
        <v>-187</v>
      </c>
    </row>
    <row r="43" spans="1:28" s="5" customFormat="1" x14ac:dyDescent="0.25">
      <c r="A43"/>
      <c r="B43"/>
      <c r="C43" t="s">
        <v>50</v>
      </c>
      <c r="D43" s="5">
        <v>-743</v>
      </c>
      <c r="E43" s="5">
        <v>-813</v>
      </c>
      <c r="F43" s="5">
        <v>-624</v>
      </c>
      <c r="G43" s="5">
        <v>-624</v>
      </c>
      <c r="H43" s="5">
        <f>SUM(D43:G43)</f>
        <v>-2804</v>
      </c>
      <c r="I43" s="5">
        <v>-601</v>
      </c>
      <c r="J43" s="5">
        <v>-624</v>
      </c>
      <c r="K43" s="5">
        <v>-624</v>
      </c>
      <c r="L43" s="5">
        <v>-673</v>
      </c>
      <c r="M43" s="5">
        <f>SUM(I43:L43)</f>
        <v>-2522</v>
      </c>
      <c r="N43" s="5">
        <v>-721</v>
      </c>
      <c r="O43" s="5">
        <v>-784</v>
      </c>
      <c r="P43" s="5">
        <v>-831</v>
      </c>
      <c r="Q43" s="5">
        <v>-961</v>
      </c>
      <c r="R43" s="5">
        <f>SUM(N43:Q43)</f>
        <v>-3297</v>
      </c>
      <c r="S43" s="5">
        <v>-985</v>
      </c>
      <c r="T43" s="5">
        <v>-975</v>
      </c>
    </row>
    <row r="44" spans="1:28" s="5" customFormat="1" x14ac:dyDescent="0.25">
      <c r="A44"/>
      <c r="B44"/>
      <c r="C44" t="s">
        <v>52</v>
      </c>
      <c r="D44" s="5">
        <v>38</v>
      </c>
      <c r="E44" s="5">
        <v>87</v>
      </c>
      <c r="F44" s="5">
        <v>63</v>
      </c>
      <c r="G44" s="5">
        <v>63</v>
      </c>
      <c r="H44" s="5">
        <f>SUM(D44:G44)</f>
        <v>251</v>
      </c>
      <c r="I44" s="5">
        <v>58</v>
      </c>
      <c r="J44" s="5">
        <v>63</v>
      </c>
      <c r="K44" s="5">
        <v>63</v>
      </c>
      <c r="L44" s="5">
        <v>40</v>
      </c>
      <c r="M44" s="5">
        <f>SUM(I44:L44)</f>
        <v>224</v>
      </c>
      <c r="N44" s="5">
        <v>44</v>
      </c>
      <c r="O44" s="5">
        <v>52</v>
      </c>
      <c r="P44" s="5">
        <v>75</v>
      </c>
      <c r="Q44" s="5">
        <v>40</v>
      </c>
      <c r="R44" s="5">
        <f>SUM(N44:Q44)</f>
        <v>211</v>
      </c>
      <c r="S44" s="5">
        <v>31</v>
      </c>
      <c r="T44" s="5">
        <v>90</v>
      </c>
    </row>
    <row r="45" spans="1:28" s="5" customFormat="1" x14ac:dyDescent="0.25">
      <c r="A45"/>
      <c r="B45"/>
      <c r="C45" t="s">
        <v>53</v>
      </c>
      <c r="D45" s="10">
        <v>3</v>
      </c>
      <c r="E45" s="10">
        <v>15</v>
      </c>
      <c r="F45" s="10">
        <v>753</v>
      </c>
      <c r="G45" s="10">
        <v>753</v>
      </c>
      <c r="H45" s="5">
        <f>SUM(D45:G45)</f>
        <v>1524</v>
      </c>
      <c r="I45" s="10">
        <v>1112</v>
      </c>
      <c r="J45" s="10">
        <v>753</v>
      </c>
      <c r="K45" s="10">
        <v>753</v>
      </c>
      <c r="L45" s="10">
        <v>-32</v>
      </c>
      <c r="M45" s="5">
        <f>SUM(I45:L45)</f>
        <v>2586</v>
      </c>
      <c r="N45" s="10">
        <v>-7</v>
      </c>
      <c r="O45" s="5">
        <v>-383</v>
      </c>
      <c r="P45" s="5">
        <v>-258</v>
      </c>
      <c r="Q45" s="10">
        <v>264</v>
      </c>
      <c r="R45" s="5">
        <f>SUM(N45:Q45)</f>
        <v>-384</v>
      </c>
      <c r="S45" s="10">
        <v>-27</v>
      </c>
      <c r="T45" s="8">
        <v>2885</v>
      </c>
    </row>
    <row r="46" spans="1:28" s="5" customFormat="1" x14ac:dyDescent="0.25">
      <c r="A46"/>
      <c r="B46"/>
      <c r="C46" t="s">
        <v>54</v>
      </c>
      <c r="D46" s="5">
        <f>SUM(D41:D45)</f>
        <v>571</v>
      </c>
      <c r="E46" s="5">
        <f>SUM(E41:E45)</f>
        <v>783</v>
      </c>
      <c r="F46" s="5">
        <f>SUM(F41:F45)</f>
        <v>1386</v>
      </c>
      <c r="G46" s="5">
        <f>SUM(G41:G45)</f>
        <v>1208</v>
      </c>
      <c r="H46" s="5">
        <f>SUM(H41:H45)</f>
        <v>3948</v>
      </c>
      <c r="I46" s="5">
        <f>SUM(I41:I45)</f>
        <v>1737</v>
      </c>
      <c r="J46" s="5">
        <f>SUM(J41:J45)</f>
        <v>1286</v>
      </c>
      <c r="K46" s="5">
        <f>SUM(K41:K45)</f>
        <v>1526</v>
      </c>
      <c r="L46" s="5">
        <f>SUM(L41:L45)</f>
        <v>433</v>
      </c>
      <c r="M46" s="5">
        <f>SUM(M41:M45)</f>
        <v>4982</v>
      </c>
      <c r="N46" s="5">
        <f>SUM(N41:N45)</f>
        <v>555</v>
      </c>
      <c r="O46" s="5">
        <f>SUM(O41:O45)</f>
        <v>489</v>
      </c>
      <c r="P46" s="5">
        <f>SUM(P41:P45)</f>
        <v>645</v>
      </c>
      <c r="Q46" s="5">
        <f>SUM(Q41:Q45)</f>
        <v>607</v>
      </c>
      <c r="R46" s="5">
        <f>SUM(R41:R45)</f>
        <v>2296</v>
      </c>
      <c r="S46" s="5">
        <f>SUM(S41:S45)</f>
        <v>500</v>
      </c>
      <c r="T46" s="5">
        <f>SUM(T41:T45)</f>
        <v>3691</v>
      </c>
    </row>
    <row r="47" spans="1:28" s="5" customFormat="1" x14ac:dyDescent="0.25">
      <c r="A47"/>
      <c r="B47"/>
      <c r="C47" t="s">
        <v>55</v>
      </c>
      <c r="D47" s="5">
        <v>18</v>
      </c>
      <c r="E47" s="5">
        <v>19</v>
      </c>
      <c r="F47" s="5">
        <v>0</v>
      </c>
      <c r="G47" s="5">
        <v>0</v>
      </c>
      <c r="H47" s="5">
        <f>SUM(D47:G47)</f>
        <v>37</v>
      </c>
      <c r="I47" s="5">
        <v>-1</v>
      </c>
      <c r="J47" s="5">
        <v>0</v>
      </c>
      <c r="K47" s="5">
        <v>0</v>
      </c>
      <c r="L47" s="5">
        <v>-2</v>
      </c>
      <c r="M47" s="5">
        <f>SUM(I47:L47)</f>
        <v>-3</v>
      </c>
      <c r="N47" s="5">
        <v>0</v>
      </c>
      <c r="O47" s="5">
        <v>0</v>
      </c>
      <c r="P47" s="5">
        <v>0</v>
      </c>
      <c r="Q47" s="5">
        <v>-1</v>
      </c>
      <c r="R47" s="5">
        <f>SUM(N47:Q47)</f>
        <v>-1</v>
      </c>
      <c r="S47" s="5">
        <v>0</v>
      </c>
      <c r="T47" s="5">
        <v>-1</v>
      </c>
    </row>
    <row r="48" spans="1:28" s="5" customFormat="1" x14ac:dyDescent="0.25">
      <c r="A48"/>
      <c r="B48"/>
      <c r="C48" t="s">
        <v>56</v>
      </c>
      <c r="D48" s="5">
        <v>-93</v>
      </c>
      <c r="E48" s="5">
        <v>-71</v>
      </c>
      <c r="F48" s="5">
        <v>-56</v>
      </c>
      <c r="G48" s="5">
        <v>-56</v>
      </c>
      <c r="H48" s="5">
        <f>SUM(D48:G48)</f>
        <v>-276</v>
      </c>
      <c r="I48" s="5">
        <v>-48</v>
      </c>
      <c r="J48" s="5">
        <v>-56</v>
      </c>
      <c r="K48" s="5">
        <v>-56</v>
      </c>
      <c r="L48" s="5">
        <v>-54</v>
      </c>
      <c r="M48" s="5">
        <f>SUM(I48:L48)</f>
        <v>-214</v>
      </c>
      <c r="N48" s="5">
        <v>-46</v>
      </c>
      <c r="O48" s="5">
        <v>-67</v>
      </c>
      <c r="P48" s="5">
        <v>-51</v>
      </c>
      <c r="Q48" s="5">
        <v>-47</v>
      </c>
      <c r="R48" s="5">
        <f>SUM(N48:Q48)</f>
        <v>-211</v>
      </c>
      <c r="S48" s="5">
        <v>-165</v>
      </c>
      <c r="T48" s="5">
        <v>-166</v>
      </c>
    </row>
    <row r="49" spans="1:30" s="5" customFormat="1" x14ac:dyDescent="0.25">
      <c r="A49"/>
      <c r="B49"/>
      <c r="C49" t="s">
        <v>58</v>
      </c>
      <c r="D49" s="5">
        <f>SUM(D46:D48)</f>
        <v>496</v>
      </c>
      <c r="E49" s="5">
        <f>SUM(E46:E48)</f>
        <v>731</v>
      </c>
      <c r="F49" s="5">
        <f>SUM(F46:F48)</f>
        <v>1330</v>
      </c>
      <c r="G49" s="5">
        <f>SUM(G46:G48)</f>
        <v>1152</v>
      </c>
      <c r="H49" s="5">
        <f>SUM(H46:H48)</f>
        <v>3709</v>
      </c>
      <c r="I49" s="5">
        <f>SUM(I46:I48)</f>
        <v>1688</v>
      </c>
      <c r="J49" s="5">
        <f>SUM(J46:J48)</f>
        <v>1230</v>
      </c>
      <c r="K49" s="5">
        <f>SUM(K46:K48)</f>
        <v>1470</v>
      </c>
      <c r="L49" s="5">
        <f>SUM(L46:L48)</f>
        <v>377</v>
      </c>
      <c r="M49" s="5">
        <f>SUM(M46:M48)</f>
        <v>4765</v>
      </c>
      <c r="N49" s="5">
        <f>SUM(N46:N48)</f>
        <v>509</v>
      </c>
      <c r="O49" s="5">
        <f>SUM(O46:O48)</f>
        <v>422</v>
      </c>
      <c r="P49" s="5">
        <f>SUM(P46:P48)</f>
        <v>594</v>
      </c>
      <c r="Q49" s="5">
        <f>SUM(Q46:Q48)</f>
        <v>559</v>
      </c>
      <c r="R49" s="5">
        <f>SUM(R46:R48)</f>
        <v>2084</v>
      </c>
      <c r="S49" s="5">
        <f>SUM(S46:S48)</f>
        <v>335</v>
      </c>
      <c r="T49" s="5">
        <f>SUM(T46:T48)</f>
        <v>3524</v>
      </c>
    </row>
    <row r="50" spans="1:30" s="5" customFormat="1" x14ac:dyDescent="0.25">
      <c r="A50"/>
      <c r="B50"/>
      <c r="C50" s="12" t="s">
        <v>57</v>
      </c>
      <c r="D50" s="13">
        <v>-104</v>
      </c>
      <c r="E50" s="13">
        <v>-234</v>
      </c>
      <c r="F50" s="13">
        <v>-138</v>
      </c>
      <c r="G50" s="13">
        <v>-138</v>
      </c>
      <c r="H50" s="13">
        <f>SUM(D50:G50)</f>
        <v>-614</v>
      </c>
      <c r="I50" s="13">
        <v>-301</v>
      </c>
      <c r="J50" s="13">
        <v>-138</v>
      </c>
      <c r="K50" s="13">
        <v>-138</v>
      </c>
      <c r="L50" s="13">
        <v>-99</v>
      </c>
      <c r="M50" s="13">
        <f>SUM(I50:L50)</f>
        <v>-676</v>
      </c>
      <c r="N50" s="13">
        <v>-122</v>
      </c>
      <c r="O50" s="13">
        <v>-189</v>
      </c>
      <c r="P50" s="13">
        <v>-213</v>
      </c>
      <c r="Q50" s="13">
        <v>-120</v>
      </c>
      <c r="R50" s="13">
        <f>SUM(N50:Q50)</f>
        <v>-644</v>
      </c>
      <c r="S50" s="13">
        <v>-46</v>
      </c>
      <c r="T50" s="13">
        <v>-1155</v>
      </c>
      <c r="U50" s="13"/>
      <c r="V50" s="13"/>
      <c r="W50" s="13"/>
      <c r="X50" s="13"/>
      <c r="Y50" s="13"/>
      <c r="Z50" s="13"/>
      <c r="AA50" s="13"/>
      <c r="AB50" s="13"/>
    </row>
    <row r="51" spans="1:30" s="5" customFormat="1" x14ac:dyDescent="0.25">
      <c r="A51"/>
      <c r="B51"/>
      <c r="C51" t="s">
        <v>59</v>
      </c>
      <c r="D51" s="5">
        <f>SUM(D49:D50)</f>
        <v>392</v>
      </c>
      <c r="E51" s="5">
        <f>SUM(E49:E50)</f>
        <v>497</v>
      </c>
      <c r="F51" s="5">
        <f>SUM(F49:F50)</f>
        <v>1192</v>
      </c>
      <c r="G51" s="5">
        <f>SUM(G49:G50)</f>
        <v>1014</v>
      </c>
      <c r="H51" s="5">
        <f>SUM(H49:H50)</f>
        <v>3095</v>
      </c>
      <c r="I51" s="5">
        <f>SUM(I49:I50)</f>
        <v>1387</v>
      </c>
      <c r="J51" s="5">
        <f>SUM(J49:J50)</f>
        <v>1092</v>
      </c>
      <c r="K51" s="5">
        <f>SUM(K49:K50)</f>
        <v>1332</v>
      </c>
      <c r="L51" s="5">
        <f>SUM(L49:L50)</f>
        <v>278</v>
      </c>
      <c r="M51" s="5">
        <f>SUM(M49:M50)</f>
        <v>4089</v>
      </c>
      <c r="N51" s="5">
        <f>SUM(N49:N50)</f>
        <v>387</v>
      </c>
      <c r="O51" s="5">
        <f>SUM(O49:O50)</f>
        <v>233</v>
      </c>
      <c r="P51" s="5">
        <f>SUM(P49:P50)</f>
        <v>381</v>
      </c>
      <c r="Q51" s="5">
        <f>SUM(Q49:Q50)</f>
        <v>439</v>
      </c>
      <c r="R51" s="5">
        <f>SUM(R49:R50)</f>
        <v>1440</v>
      </c>
      <c r="S51" s="5">
        <f>SUM(S49:S50)</f>
        <v>289</v>
      </c>
      <c r="T51" s="5">
        <f>SUM(T49:T50)</f>
        <v>2369</v>
      </c>
    </row>
    <row r="52" spans="1:30" s="5" customFormat="1" x14ac:dyDescent="0.25">
      <c r="A52"/>
      <c r="B52"/>
      <c r="C52" t="s">
        <v>60</v>
      </c>
      <c r="D52" s="5">
        <v>8</v>
      </c>
      <c r="E52" s="5">
        <v>10</v>
      </c>
      <c r="F52" s="5">
        <v>20</v>
      </c>
      <c r="G52" s="5">
        <v>20</v>
      </c>
      <c r="H52" s="5">
        <f>SUM(D52:G52)</f>
        <v>58</v>
      </c>
      <c r="I52" s="5">
        <v>8</v>
      </c>
      <c r="J52" s="5">
        <v>20</v>
      </c>
      <c r="K52" s="5">
        <v>20</v>
      </c>
      <c r="L52" s="5">
        <v>8</v>
      </c>
      <c r="M52" s="5">
        <f>SUM(I52:L52)</f>
        <v>56</v>
      </c>
      <c r="N52" s="5">
        <v>14</v>
      </c>
      <c r="O52" s="5">
        <v>32</v>
      </c>
      <c r="P52" s="5">
        <v>24</v>
      </c>
      <c r="Q52" s="5">
        <v>19</v>
      </c>
      <c r="R52" s="5">
        <f>SUM(N52:Q52)</f>
        <v>89</v>
      </c>
      <c r="S52" s="5">
        <v>20</v>
      </c>
      <c r="T52" s="5">
        <v>32</v>
      </c>
    </row>
    <row r="53" spans="1:30" s="5" customFormat="1" x14ac:dyDescent="0.25">
      <c r="A53"/>
      <c r="B53"/>
      <c r="C53" t="s">
        <v>61</v>
      </c>
      <c r="D53" s="5">
        <f>D51-D52</f>
        <v>384</v>
      </c>
      <c r="E53" s="5">
        <f>E51-E52</f>
        <v>487</v>
      </c>
      <c r="F53" s="5">
        <f>F51-F52</f>
        <v>1172</v>
      </c>
      <c r="G53" s="5">
        <f>G51-G52</f>
        <v>994</v>
      </c>
      <c r="H53" s="5">
        <f>H51-H52</f>
        <v>3037</v>
      </c>
      <c r="I53" s="5">
        <f>I51-I52</f>
        <v>1379</v>
      </c>
      <c r="J53" s="5">
        <f>J51-J52</f>
        <v>1072</v>
      </c>
      <c r="K53" s="5">
        <f>K51-K52</f>
        <v>1312</v>
      </c>
      <c r="L53" s="5">
        <f>L51-L52</f>
        <v>270</v>
      </c>
      <c r="M53" s="5">
        <f>M51-M52</f>
        <v>4033</v>
      </c>
      <c r="N53" s="5">
        <f>N51-N52</f>
        <v>373</v>
      </c>
      <c r="O53" s="5">
        <f>O51-O52</f>
        <v>201</v>
      </c>
      <c r="P53" s="5">
        <f>P51-P52</f>
        <v>357</v>
      </c>
      <c r="Q53" s="5">
        <f>Q51-Q52</f>
        <v>420</v>
      </c>
      <c r="R53" s="5">
        <f>R51-R52</f>
        <v>1351</v>
      </c>
      <c r="S53" s="5">
        <f>S51-S52</f>
        <v>269</v>
      </c>
      <c r="T53" s="5">
        <f>T51-T52</f>
        <v>2337</v>
      </c>
    </row>
    <row r="54" spans="1:30" s="4" customFormat="1" x14ac:dyDescent="0.25">
      <c r="C54" s="14" t="s">
        <v>62</v>
      </c>
      <c r="D54" s="4">
        <f>D53/D56</f>
        <v>0.44173472909237321</v>
      </c>
      <c r="E54" s="4">
        <f>E53/E56</f>
        <v>0.5606078047657419</v>
      </c>
      <c r="F54" s="4">
        <f>F53/F56</f>
        <v>1.3959028108623153</v>
      </c>
      <c r="G54" s="4">
        <f>G53/G56</f>
        <v>1.1838970938542162</v>
      </c>
      <c r="H54" s="4">
        <f>H53/H56</f>
        <v>3.5000576236026273</v>
      </c>
      <c r="I54" s="4">
        <f>I53/I56</f>
        <v>1.6160787530762921</v>
      </c>
      <c r="J54" s="4">
        <f>J53/J56</f>
        <v>1.276798475464507</v>
      </c>
      <c r="K54" s="4">
        <f>K53/K56</f>
        <v>1.5626488804192473</v>
      </c>
      <c r="L54" s="4">
        <f>L53/L56</f>
        <v>0.32312111057922449</v>
      </c>
      <c r="M54" s="4">
        <f>M53/M56</f>
        <v>4.7818354280294049</v>
      </c>
      <c r="N54" s="4">
        <f>N53/N56</f>
        <v>0.44670658682634728</v>
      </c>
      <c r="O54" s="4">
        <f>O53/O56</f>
        <v>0.24043062200956938</v>
      </c>
      <c r="P54" s="4">
        <f>P53/P56</f>
        <v>0.42565875760104921</v>
      </c>
      <c r="Q54" s="4">
        <f>Q53/Q56</f>
        <v>0.5002382086707956</v>
      </c>
      <c r="R54" s="4">
        <f>R53/R56</f>
        <v>1.6135196464827422</v>
      </c>
      <c r="S54" s="4">
        <f>S53/S56</f>
        <v>0.29915480427046259</v>
      </c>
      <c r="T54" s="4">
        <f>T53/T56</f>
        <v>2.5897606382978724</v>
      </c>
    </row>
    <row r="55" spans="1:30" s="4" customFormat="1" x14ac:dyDescent="0.25">
      <c r="C55" s="14" t="s">
        <v>63</v>
      </c>
      <c r="D55" s="4">
        <f>D53/D57</f>
        <v>0.43155765340525964</v>
      </c>
      <c r="E55" s="4">
        <f>E53/E57</f>
        <v>0.5466382310023572</v>
      </c>
      <c r="F55" s="4">
        <f>F53/F57</f>
        <v>1.36835960303561</v>
      </c>
      <c r="G55" s="4">
        <f>G53/G57</f>
        <v>1.1605370694687682</v>
      </c>
      <c r="H55" s="4">
        <f>H53/H57</f>
        <v>3.4112097045939573</v>
      </c>
      <c r="I55" s="4">
        <f>I53/I57</f>
        <v>1.5776226976318499</v>
      </c>
      <c r="J55" s="4">
        <f>J53/J57</f>
        <v>1.2516053706946877</v>
      </c>
      <c r="K55" s="4">
        <f>K53/K57</f>
        <v>1.5318155283129014</v>
      </c>
      <c r="L55" s="4">
        <f>L53/L57</f>
        <v>0.31682703590706407</v>
      </c>
      <c r="M55" s="4">
        <f>M53/M57</f>
        <v>4.6830004644681837</v>
      </c>
      <c r="N55" s="4">
        <f>N53/N57</f>
        <v>0.4376906829382774</v>
      </c>
      <c r="O55" s="4">
        <f>O53/O57</f>
        <v>0.23622047244094488</v>
      </c>
      <c r="P55" s="4">
        <f>P53/P57</f>
        <v>0.41681260945709281</v>
      </c>
      <c r="Q55" s="4">
        <f>Q53/Q57</f>
        <v>0.49168812924373678</v>
      </c>
      <c r="R55" s="4">
        <f>R53/R57</f>
        <v>1.5838218053927315</v>
      </c>
      <c r="S55" s="4">
        <f>S53/S57</f>
        <v>0.29463307776560788</v>
      </c>
      <c r="T55" s="4">
        <f>T53/T57</f>
        <v>2.5532612258275975</v>
      </c>
    </row>
    <row r="56" spans="1:30" x14ac:dyDescent="0.25">
      <c r="C56" t="s">
        <v>64</v>
      </c>
      <c r="D56" s="6">
        <v>869.3</v>
      </c>
      <c r="E56" s="6">
        <v>868.7</v>
      </c>
      <c r="F56" s="6">
        <v>839.6</v>
      </c>
      <c r="G56" s="6">
        <v>839.6</v>
      </c>
      <c r="H56" s="6">
        <v>867.7</v>
      </c>
      <c r="I56" s="6">
        <v>853.3</v>
      </c>
      <c r="J56" s="6">
        <v>839.6</v>
      </c>
      <c r="K56" s="6">
        <v>839.6</v>
      </c>
      <c r="L56" s="6">
        <v>835.6</v>
      </c>
      <c r="M56" s="6">
        <v>843.4</v>
      </c>
      <c r="N56" s="6">
        <v>835</v>
      </c>
      <c r="O56" s="6">
        <v>836</v>
      </c>
      <c r="P56" s="6">
        <v>838.7</v>
      </c>
      <c r="Q56" s="6">
        <v>839.6</v>
      </c>
      <c r="R56" s="6">
        <v>837.3</v>
      </c>
      <c r="S56" s="6">
        <v>899.2</v>
      </c>
      <c r="T56" s="6">
        <v>902.4</v>
      </c>
    </row>
    <row r="57" spans="1:30" x14ac:dyDescent="0.25">
      <c r="C57" t="s">
        <v>65</v>
      </c>
      <c r="D57" s="6">
        <v>889.8</v>
      </c>
      <c r="E57" s="6">
        <v>890.9</v>
      </c>
      <c r="F57" s="6">
        <v>856.5</v>
      </c>
      <c r="G57" s="6">
        <v>856.5</v>
      </c>
      <c r="H57" s="6">
        <v>890.3</v>
      </c>
      <c r="I57" s="6">
        <v>874.1</v>
      </c>
      <c r="J57" s="6">
        <v>856.5</v>
      </c>
      <c r="K57" s="6">
        <v>856.5</v>
      </c>
      <c r="L57" s="6">
        <v>852.2</v>
      </c>
      <c r="M57" s="6">
        <v>861.2</v>
      </c>
      <c r="N57" s="6">
        <v>852.2</v>
      </c>
      <c r="O57" s="6">
        <v>850.9</v>
      </c>
      <c r="P57" s="6">
        <v>856.5</v>
      </c>
      <c r="Q57" s="6">
        <v>854.2</v>
      </c>
      <c r="R57" s="6">
        <v>853</v>
      </c>
      <c r="S57" s="6">
        <v>913</v>
      </c>
      <c r="T57" s="6">
        <v>915.3</v>
      </c>
    </row>
    <row r="59" spans="1:30" x14ac:dyDescent="0.25">
      <c r="C59" t="s">
        <v>67</v>
      </c>
      <c r="D59" s="7">
        <f t="shared" ref="D59:M59" si="26">D41/D38</f>
        <v>0.29665886358799742</v>
      </c>
      <c r="E59" s="7">
        <f t="shared" si="26"/>
        <v>0.29761029411764706</v>
      </c>
      <c r="F59" s="7">
        <f t="shared" si="26"/>
        <v>0.25174166823573713</v>
      </c>
      <c r="G59" s="7">
        <f t="shared" si="26"/>
        <v>0.22579388271965711</v>
      </c>
      <c r="H59" s="7">
        <f t="shared" si="26"/>
        <v>0.26764805907787981</v>
      </c>
      <c r="I59" s="7">
        <f t="shared" si="26"/>
        <v>0.27782552642887837</v>
      </c>
      <c r="J59" s="7">
        <f t="shared" si="26"/>
        <v>0.23738246018038764</v>
      </c>
      <c r="K59" s="7">
        <f t="shared" si="26"/>
        <v>0.27095945698037055</v>
      </c>
      <c r="L59" s="7">
        <f t="shared" si="26"/>
        <v>0.24427032321253672</v>
      </c>
      <c r="M59" s="7">
        <f t="shared" si="26"/>
        <v>0.25728416825816564</v>
      </c>
      <c r="N59" s="7">
        <f>N41/N38</f>
        <v>0.26133131044945951</v>
      </c>
      <c r="O59" s="7">
        <f>O41/O38</f>
        <v>0.29289052069425903</v>
      </c>
      <c r="P59" s="7">
        <f>P41/P38</f>
        <v>0.31687314604781014</v>
      </c>
      <c r="Q59" s="7">
        <f>Q41/Q38</f>
        <v>0.28106624852998824</v>
      </c>
      <c r="R59" s="7">
        <f>R41/R38</f>
        <v>0.28884966965336228</v>
      </c>
      <c r="S59" s="7">
        <f>S41/S38</f>
        <v>0.27580071174377224</v>
      </c>
      <c r="T59" s="7">
        <f>T41/T38</f>
        <v>0.280759455822993</v>
      </c>
      <c r="U59" s="7"/>
      <c r="V59" s="7"/>
      <c r="W59" s="7"/>
      <c r="X59" s="7"/>
      <c r="Y59" s="7"/>
      <c r="Z59" s="7"/>
      <c r="AA59" s="7"/>
      <c r="AB59" s="7"/>
    </row>
    <row r="60" spans="1:30" x14ac:dyDescent="0.25">
      <c r="C60" t="s">
        <v>68</v>
      </c>
      <c r="D60" s="7">
        <f t="shared" ref="D60:M60" si="27">D46/D38</f>
        <v>0.12151521600340498</v>
      </c>
      <c r="E60" s="7">
        <f t="shared" si="27"/>
        <v>0.14393382352941175</v>
      </c>
      <c r="F60" s="7">
        <f t="shared" si="27"/>
        <v>0.26096780267369613</v>
      </c>
      <c r="G60" s="7">
        <f t="shared" si="27"/>
        <v>0.23533995714007402</v>
      </c>
      <c r="H60" s="7">
        <f t="shared" si="27"/>
        <v>0.19180877423116163</v>
      </c>
      <c r="I60" s="7">
        <f t="shared" si="27"/>
        <v>0.37322733132788999</v>
      </c>
      <c r="J60" s="7">
        <f t="shared" si="27"/>
        <v>0.24678564574937631</v>
      </c>
      <c r="K60" s="7">
        <f t="shared" si="27"/>
        <v>0.27994863327829755</v>
      </c>
      <c r="L60" s="7">
        <f t="shared" si="27"/>
        <v>8.481880509304604E-2</v>
      </c>
      <c r="M60" s="7">
        <f t="shared" si="27"/>
        <v>0.24396454630037706</v>
      </c>
      <c r="N60" s="7">
        <f>N46/N38</f>
        <v>0.10525317655983311</v>
      </c>
      <c r="O60" s="7">
        <f>O46/O38</f>
        <v>8.1608811748998658E-2</v>
      </c>
      <c r="P60" s="7">
        <f>P46/P38</f>
        <v>0.11254580352469028</v>
      </c>
      <c r="Q60" s="7">
        <f>Q46/Q38</f>
        <v>0.11897295178361426</v>
      </c>
      <c r="R60" s="7">
        <f>R46/R38</f>
        <v>0.10390080550276043</v>
      </c>
      <c r="S60" s="7">
        <f>S46/S38</f>
        <v>8.0879974118408277E-2</v>
      </c>
      <c r="T60" s="7">
        <f>T46/T38</f>
        <v>0.55180146509194195</v>
      </c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 x14ac:dyDescent="0.25">
      <c r="A61" t="s">
        <v>66</v>
      </c>
      <c r="B61" s="3" t="s">
        <v>43</v>
      </c>
    </row>
    <row r="62" spans="1:30" x14ac:dyDescent="0.25">
      <c r="B62" s="16" t="s">
        <v>69</v>
      </c>
    </row>
    <row r="63" spans="1:30" x14ac:dyDescent="0.25">
      <c r="C63" t="s">
        <v>16</v>
      </c>
      <c r="D63" s="5"/>
      <c r="E63" s="5"/>
      <c r="F63" s="5"/>
      <c r="G63" s="5">
        <v>2987</v>
      </c>
      <c r="H63" s="5">
        <v>2987</v>
      </c>
      <c r="I63" s="5">
        <v>3604</v>
      </c>
      <c r="J63" s="5">
        <v>3017</v>
      </c>
      <c r="K63" s="5">
        <v>2985</v>
      </c>
      <c r="L63" s="5">
        <v>3520</v>
      </c>
      <c r="M63" s="5">
        <v>3520</v>
      </c>
      <c r="N63" s="5">
        <v>3347</v>
      </c>
      <c r="O63" s="5">
        <v>3209</v>
      </c>
      <c r="P63" s="5">
        <v>3902</v>
      </c>
      <c r="Q63" s="5">
        <v>10015</v>
      </c>
      <c r="R63" s="5">
        <v>10015</v>
      </c>
      <c r="S63" s="5">
        <v>1313</v>
      </c>
      <c r="T63" s="5">
        <v>2919</v>
      </c>
      <c r="U63" s="5"/>
      <c r="V63" s="5"/>
      <c r="W63" s="5"/>
      <c r="X63" s="5"/>
      <c r="Y63" s="5"/>
      <c r="Z63" s="5"/>
      <c r="AA63" s="5"/>
      <c r="AB63" s="5"/>
    </row>
    <row r="64" spans="1:30" x14ac:dyDescent="0.25">
      <c r="C64" t="s">
        <v>70</v>
      </c>
      <c r="D64" s="5"/>
      <c r="E64" s="5"/>
      <c r="F64" s="5"/>
      <c r="G64" s="5">
        <v>2403</v>
      </c>
      <c r="H64" s="5">
        <v>2403</v>
      </c>
      <c r="I64" s="5">
        <v>2599</v>
      </c>
      <c r="J64" s="5">
        <v>2823</v>
      </c>
      <c r="K64" s="5">
        <v>3003</v>
      </c>
      <c r="L64" s="5">
        <v>2833</v>
      </c>
      <c r="M64" s="5">
        <v>2833</v>
      </c>
      <c r="N64" s="5">
        <v>3032</v>
      </c>
      <c r="O64" s="5">
        <v>3212</v>
      </c>
      <c r="P64" s="5">
        <v>3030</v>
      </c>
      <c r="Q64" s="5">
        <v>2481</v>
      </c>
      <c r="R64" s="5">
        <v>2481</v>
      </c>
      <c r="S64" s="5">
        <v>3156</v>
      </c>
      <c r="T64" s="5">
        <v>3187</v>
      </c>
      <c r="U64" s="5"/>
      <c r="V64" s="5"/>
      <c r="W64" s="5"/>
      <c r="X64" s="5"/>
      <c r="Y64" s="5"/>
      <c r="Z64" s="5"/>
      <c r="AA64" s="5"/>
      <c r="AB64" s="5"/>
    </row>
    <row r="65" spans="2:28" x14ac:dyDescent="0.25">
      <c r="C65" t="s">
        <v>77</v>
      </c>
      <c r="D65" s="5"/>
      <c r="E65" s="5"/>
      <c r="F65" s="5"/>
      <c r="G65" s="5">
        <v>503</v>
      </c>
      <c r="H65" s="5">
        <v>503</v>
      </c>
      <c r="I65" s="5">
        <v>655</v>
      </c>
      <c r="J65" s="5">
        <v>712</v>
      </c>
      <c r="K65" s="5">
        <v>666</v>
      </c>
      <c r="L65" s="5">
        <v>537</v>
      </c>
      <c r="M65" s="5">
        <v>537</v>
      </c>
      <c r="N65" s="5">
        <v>568</v>
      </c>
      <c r="O65" s="5">
        <v>578</v>
      </c>
      <c r="P65" s="5">
        <v>605</v>
      </c>
      <c r="Q65" s="5">
        <v>306</v>
      </c>
      <c r="R65" s="5">
        <v>306</v>
      </c>
      <c r="S65" s="5">
        <v>320</v>
      </c>
      <c r="T65" s="5">
        <v>333</v>
      </c>
      <c r="U65" s="5"/>
      <c r="V65" s="5"/>
      <c r="W65" s="5"/>
      <c r="X65" s="5"/>
      <c r="Y65" s="5"/>
      <c r="Z65" s="5"/>
      <c r="AA65" s="5"/>
      <c r="AB65" s="5"/>
    </row>
    <row r="66" spans="2:28" x14ac:dyDescent="0.25">
      <c r="C66" t="s">
        <v>72</v>
      </c>
      <c r="D66" s="5"/>
      <c r="E66" s="5"/>
      <c r="F66" s="5"/>
      <c r="G66" s="5">
        <v>1970</v>
      </c>
      <c r="H66" s="5">
        <v>1970</v>
      </c>
      <c r="I66" s="5">
        <v>2358</v>
      </c>
      <c r="J66" s="5">
        <v>2350</v>
      </c>
      <c r="K66" s="5">
        <v>2664</v>
      </c>
      <c r="L66" s="5">
        <v>2640</v>
      </c>
      <c r="M66" s="5">
        <v>2640</v>
      </c>
      <c r="N66" s="5">
        <v>2803</v>
      </c>
      <c r="O66" s="5">
        <v>2699</v>
      </c>
      <c r="P66" s="5">
        <v>2562</v>
      </c>
      <c r="Q66" s="5">
        <v>2217</v>
      </c>
      <c r="R66" s="5">
        <v>2217</v>
      </c>
      <c r="S66" s="5">
        <v>3189</v>
      </c>
      <c r="T66" s="5">
        <v>3045</v>
      </c>
      <c r="U66" s="5"/>
      <c r="V66" s="5"/>
      <c r="W66" s="5"/>
      <c r="X66" s="5"/>
      <c r="Y66" s="5"/>
      <c r="Z66" s="5"/>
      <c r="AA66" s="5"/>
      <c r="AB66" s="5"/>
    </row>
    <row r="67" spans="2:28" x14ac:dyDescent="0.25">
      <c r="C67" t="s">
        <v>73</v>
      </c>
      <c r="D67" s="5"/>
      <c r="E67" s="5"/>
      <c r="F67" s="5"/>
      <c r="G67" s="5">
        <v>3168</v>
      </c>
      <c r="H67" s="5">
        <v>3168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3314</v>
      </c>
      <c r="R67" s="5">
        <v>3314</v>
      </c>
      <c r="S67" s="5">
        <v>3169</v>
      </c>
      <c r="T67" s="5">
        <v>1601</v>
      </c>
      <c r="U67" s="5"/>
      <c r="V67" s="5"/>
      <c r="W67" s="5"/>
      <c r="X67" s="5"/>
      <c r="Y67" s="5"/>
      <c r="Z67" s="5"/>
      <c r="AA67" s="5"/>
      <c r="AB67" s="5"/>
    </row>
    <row r="68" spans="2:28" x14ac:dyDescent="0.25">
      <c r="C68" t="s">
        <v>74</v>
      </c>
      <c r="D68" s="5"/>
      <c r="E68" s="5"/>
      <c r="F68" s="5"/>
      <c r="G68" s="5">
        <v>376</v>
      </c>
      <c r="H68" s="5">
        <v>376</v>
      </c>
      <c r="I68" s="5">
        <v>386</v>
      </c>
      <c r="J68" s="5">
        <v>374</v>
      </c>
      <c r="K68" s="5">
        <v>422</v>
      </c>
      <c r="L68" s="5">
        <v>349</v>
      </c>
      <c r="M68" s="5">
        <v>349</v>
      </c>
      <c r="N68" s="5">
        <v>408</v>
      </c>
      <c r="O68" s="5">
        <v>443</v>
      </c>
      <c r="P68" s="5">
        <v>412</v>
      </c>
      <c r="Q68" s="5">
        <v>447</v>
      </c>
      <c r="R68" s="5">
        <v>447</v>
      </c>
      <c r="S68" s="5">
        <v>568</v>
      </c>
      <c r="T68" s="5">
        <v>488</v>
      </c>
      <c r="U68" s="5"/>
      <c r="V68" s="5"/>
      <c r="W68" s="5"/>
      <c r="X68" s="5"/>
      <c r="Y68" s="5"/>
      <c r="Z68" s="5"/>
      <c r="AA68" s="5"/>
      <c r="AB68" s="5"/>
    </row>
    <row r="69" spans="2:28" x14ac:dyDescent="0.25">
      <c r="C69" t="s">
        <v>75</v>
      </c>
      <c r="D69" s="5">
        <f t="shared" ref="D69:J69" si="28">SUM(D63:D68)</f>
        <v>0</v>
      </c>
      <c r="E69" s="5">
        <f t="shared" si="28"/>
        <v>0</v>
      </c>
      <c r="F69" s="5">
        <f t="shared" si="28"/>
        <v>0</v>
      </c>
      <c r="G69" s="5">
        <f t="shared" si="28"/>
        <v>11407</v>
      </c>
      <c r="H69" s="5">
        <f t="shared" si="28"/>
        <v>11407</v>
      </c>
      <c r="I69" s="5">
        <f t="shared" si="28"/>
        <v>9602</v>
      </c>
      <c r="J69" s="5">
        <f t="shared" si="28"/>
        <v>9276</v>
      </c>
      <c r="K69" s="5">
        <f>SUM(K63:K68)</f>
        <v>9740</v>
      </c>
      <c r="L69" s="5">
        <f>SUM(L63:L68)</f>
        <v>9879</v>
      </c>
      <c r="M69" s="5">
        <f>SUM(M63:M68)</f>
        <v>9879</v>
      </c>
      <c r="N69" s="5">
        <f>SUM(N63:N68)</f>
        <v>10158</v>
      </c>
      <c r="O69" s="5">
        <f>SUM(O63:O68)</f>
        <v>10141</v>
      </c>
      <c r="P69" s="5">
        <f>SUM(P63:P68)</f>
        <v>10511</v>
      </c>
      <c r="Q69" s="5">
        <f>SUM(Q63:Q68)</f>
        <v>18780</v>
      </c>
      <c r="R69" s="5">
        <f>SUM(R63:R68)</f>
        <v>18780</v>
      </c>
      <c r="S69" s="5">
        <f>SUM(S63:S68)</f>
        <v>11715</v>
      </c>
      <c r="T69" s="5">
        <f>SUM(T63:T68)</f>
        <v>11573</v>
      </c>
      <c r="U69" s="5"/>
      <c r="V69" s="5"/>
      <c r="W69" s="5"/>
      <c r="X69" s="5"/>
      <c r="Y69" s="5"/>
      <c r="Z69" s="5"/>
      <c r="AA69" s="5"/>
      <c r="AB69" s="5"/>
    </row>
    <row r="70" spans="2:28" x14ac:dyDescent="0.25">
      <c r="C70" t="s">
        <v>76</v>
      </c>
      <c r="D70" s="5"/>
      <c r="E70" s="5"/>
      <c r="F70" s="5"/>
      <c r="G70" s="5">
        <v>563</v>
      </c>
      <c r="H70" s="5">
        <v>563</v>
      </c>
      <c r="I70" s="5">
        <v>517</v>
      </c>
      <c r="J70" s="5">
        <v>566</v>
      </c>
      <c r="K70" s="5">
        <v>619</v>
      </c>
      <c r="L70" s="5">
        <v>612</v>
      </c>
      <c r="M70" s="5">
        <v>612</v>
      </c>
      <c r="N70" s="5">
        <v>639</v>
      </c>
      <c r="O70" s="5">
        <v>690</v>
      </c>
      <c r="P70" s="5">
        <v>712</v>
      </c>
      <c r="Q70" s="5">
        <v>739</v>
      </c>
      <c r="R70" s="5">
        <v>739</v>
      </c>
      <c r="S70" s="5">
        <v>823</v>
      </c>
      <c r="T70" s="5">
        <v>939</v>
      </c>
      <c r="U70" s="5"/>
      <c r="V70" s="5"/>
      <c r="W70" s="5"/>
      <c r="X70" s="5"/>
      <c r="Y70" s="5"/>
      <c r="Z70" s="5"/>
      <c r="AA70" s="5"/>
      <c r="AB70" s="5"/>
    </row>
    <row r="71" spans="2:28" x14ac:dyDescent="0.25">
      <c r="C71" t="s">
        <v>78</v>
      </c>
      <c r="D71" s="5"/>
      <c r="E71" s="5"/>
      <c r="F71" s="5"/>
      <c r="G71" s="5">
        <v>1826</v>
      </c>
      <c r="H71" s="5">
        <v>1826</v>
      </c>
      <c r="I71" s="5">
        <v>1825</v>
      </c>
      <c r="J71" s="5">
        <v>1805</v>
      </c>
      <c r="K71" s="5">
        <v>2055</v>
      </c>
      <c r="L71" s="5">
        <v>2241</v>
      </c>
      <c r="M71" s="5">
        <v>2241</v>
      </c>
      <c r="N71" s="5">
        <v>2277</v>
      </c>
      <c r="O71" s="5">
        <v>2262</v>
      </c>
      <c r="P71" s="5">
        <v>2210</v>
      </c>
      <c r="Q71" s="5">
        <v>2293</v>
      </c>
      <c r="R71" s="5">
        <v>2293</v>
      </c>
      <c r="S71" s="5">
        <v>3179</v>
      </c>
      <c r="T71" s="5">
        <v>3117</v>
      </c>
      <c r="U71" s="5"/>
      <c r="V71" s="5"/>
      <c r="W71" s="5"/>
      <c r="X71" s="5"/>
      <c r="Y71" s="5"/>
      <c r="Z71" s="5"/>
      <c r="AA71" s="5"/>
      <c r="AB71" s="5"/>
    </row>
    <row r="72" spans="2:28" x14ac:dyDescent="0.25">
      <c r="C72" t="s">
        <v>71</v>
      </c>
      <c r="D72" s="5"/>
      <c r="E72" s="5"/>
      <c r="F72" s="5"/>
      <c r="G72" s="5">
        <v>640</v>
      </c>
      <c r="H72" s="5">
        <v>640</v>
      </c>
      <c r="I72" s="5">
        <v>596</v>
      </c>
      <c r="J72" s="5">
        <v>595</v>
      </c>
      <c r="K72" s="5">
        <v>625</v>
      </c>
      <c r="L72" s="5">
        <v>642</v>
      </c>
      <c r="M72" s="5">
        <v>642</v>
      </c>
      <c r="N72" s="5">
        <v>625</v>
      </c>
      <c r="O72" s="5">
        <v>600</v>
      </c>
      <c r="P72" s="5">
        <v>577</v>
      </c>
      <c r="Q72" s="5">
        <v>491</v>
      </c>
      <c r="R72" s="5">
        <v>491</v>
      </c>
      <c r="S72" s="5">
        <v>633</v>
      </c>
      <c r="T72" s="5">
        <v>635</v>
      </c>
      <c r="U72" s="5"/>
      <c r="V72" s="5"/>
      <c r="W72" s="5"/>
      <c r="X72" s="5"/>
      <c r="Y72" s="5"/>
      <c r="Z72" s="5"/>
      <c r="AA72" s="5"/>
      <c r="AB72" s="5"/>
    </row>
    <row r="73" spans="2:28" x14ac:dyDescent="0.25">
      <c r="C73" t="s">
        <v>79</v>
      </c>
      <c r="D73" s="5"/>
      <c r="E73" s="5"/>
      <c r="F73" s="5"/>
      <c r="G73" s="5">
        <f>509+9349</f>
        <v>9858</v>
      </c>
      <c r="H73" s="5">
        <f>509+9349</f>
        <v>9858</v>
      </c>
      <c r="I73" s="5">
        <f>488+9288</f>
        <v>9776</v>
      </c>
      <c r="J73" s="5">
        <f>458+9067</f>
        <v>9525</v>
      </c>
      <c r="K73" s="5">
        <f>1309+9621</f>
        <v>10930</v>
      </c>
      <c r="L73" s="5">
        <f>1342+9977</f>
        <v>11319</v>
      </c>
      <c r="M73" s="5">
        <f>1342+9977</f>
        <v>11319</v>
      </c>
      <c r="N73" s="5">
        <f>1287+9987</f>
        <v>11274</v>
      </c>
      <c r="O73" s="5">
        <f>1181+9927</f>
        <v>11108</v>
      </c>
      <c r="P73" s="5">
        <f>1100+9825</f>
        <v>10925</v>
      </c>
      <c r="Q73" s="5">
        <f>1028+7989</f>
        <v>9017</v>
      </c>
      <c r="R73" s="5">
        <f>1028+7989</f>
        <v>9017</v>
      </c>
      <c r="S73" s="5">
        <f>7351+15366</f>
        <v>22717</v>
      </c>
      <c r="T73" s="5">
        <f>7048+15245</f>
        <v>22293</v>
      </c>
      <c r="U73" s="5"/>
      <c r="V73" s="5"/>
      <c r="W73" s="5"/>
      <c r="X73" s="5"/>
      <c r="Y73" s="5"/>
      <c r="Z73" s="5"/>
      <c r="AA73" s="5"/>
      <c r="AB73" s="5"/>
    </row>
    <row r="74" spans="2:28" x14ac:dyDescent="0.25">
      <c r="C74" t="s">
        <v>55</v>
      </c>
      <c r="D74" s="5"/>
      <c r="E74" s="5"/>
      <c r="F74" s="5"/>
      <c r="G74" s="5">
        <v>43</v>
      </c>
      <c r="H74" s="5">
        <v>43</v>
      </c>
      <c r="I74" s="5">
        <v>37</v>
      </c>
      <c r="J74" s="5">
        <v>31</v>
      </c>
      <c r="K74" s="5">
        <v>23</v>
      </c>
      <c r="L74" s="5">
        <v>26</v>
      </c>
      <c r="M74" s="5">
        <v>26</v>
      </c>
      <c r="N74" s="5">
        <v>29</v>
      </c>
      <c r="O74" s="5">
        <v>32</v>
      </c>
      <c r="P74" s="5">
        <v>29</v>
      </c>
      <c r="Q74" s="5">
        <v>32</v>
      </c>
      <c r="R74" s="5">
        <v>32</v>
      </c>
      <c r="S74" s="5">
        <v>78</v>
      </c>
      <c r="T74" s="5">
        <v>81</v>
      </c>
      <c r="U74" s="5"/>
      <c r="V74" s="5"/>
      <c r="W74" s="5"/>
      <c r="X74" s="5"/>
      <c r="Y74" s="5"/>
      <c r="Z74" s="5"/>
      <c r="AA74" s="5"/>
      <c r="AB74" s="5"/>
    </row>
    <row r="75" spans="2:28" x14ac:dyDescent="0.25">
      <c r="C75" t="s">
        <v>52</v>
      </c>
      <c r="D75" s="5"/>
      <c r="E75" s="5"/>
      <c r="F75" s="5"/>
      <c r="G75" s="5">
        <v>1593</v>
      </c>
      <c r="H75" s="5">
        <v>1593</v>
      </c>
      <c r="I75" s="5">
        <v>1638</v>
      </c>
      <c r="J75" s="5">
        <v>1671</v>
      </c>
      <c r="K75" s="5">
        <v>1151</v>
      </c>
      <c r="L75" s="5">
        <v>1148</v>
      </c>
      <c r="M75" s="5">
        <v>1148</v>
      </c>
      <c r="N75" s="5">
        <v>1103</v>
      </c>
      <c r="O75" s="5">
        <v>1139</v>
      </c>
      <c r="P75" s="5">
        <v>1166</v>
      </c>
      <c r="Q75" s="5">
        <v>1140</v>
      </c>
      <c r="R75" s="5">
        <v>1140</v>
      </c>
      <c r="S75" s="5">
        <v>1155</v>
      </c>
      <c r="T75" s="5">
        <v>1221</v>
      </c>
      <c r="U75" s="5"/>
      <c r="V75" s="5"/>
      <c r="W75" s="5"/>
      <c r="X75" s="5"/>
      <c r="Y75" s="5"/>
      <c r="Z75" s="5"/>
      <c r="AA75" s="5"/>
      <c r="AB75" s="5"/>
    </row>
    <row r="76" spans="2:28" x14ac:dyDescent="0.25">
      <c r="C76" t="s">
        <v>74</v>
      </c>
      <c r="D76" s="5"/>
      <c r="E76" s="5"/>
      <c r="F76" s="5"/>
      <c r="G76" s="5">
        <v>242</v>
      </c>
      <c r="H76" s="5">
        <v>242</v>
      </c>
      <c r="I76" s="5">
        <v>202</v>
      </c>
      <c r="J76" s="5">
        <v>193</v>
      </c>
      <c r="K76" s="5">
        <v>207</v>
      </c>
      <c r="L76" s="5">
        <v>219</v>
      </c>
      <c r="M76" s="5">
        <v>219</v>
      </c>
      <c r="N76" s="5">
        <v>306</v>
      </c>
      <c r="O76" s="5">
        <v>312</v>
      </c>
      <c r="P76" s="5">
        <v>414</v>
      </c>
      <c r="Q76" s="5">
        <v>330</v>
      </c>
      <c r="R76" s="5">
        <v>330</v>
      </c>
      <c r="S76" s="5">
        <v>510</v>
      </c>
      <c r="T76" s="5">
        <v>565</v>
      </c>
      <c r="U76" s="5"/>
      <c r="V76" s="5"/>
      <c r="W76" s="5"/>
      <c r="X76" s="5"/>
      <c r="Y76" s="5"/>
      <c r="Z76" s="5"/>
      <c r="AA76" s="5"/>
      <c r="AB76" s="5"/>
    </row>
    <row r="77" spans="2:28" x14ac:dyDescent="0.25">
      <c r="C77" s="15" t="s">
        <v>80</v>
      </c>
      <c r="D77" s="5">
        <f t="shared" ref="D77:J77" si="29">SUM(D69:D76)</f>
        <v>0</v>
      </c>
      <c r="E77" s="5">
        <f t="shared" si="29"/>
        <v>0</v>
      </c>
      <c r="F77" s="5">
        <f t="shared" si="29"/>
        <v>0</v>
      </c>
      <c r="G77" s="5">
        <f t="shared" si="29"/>
        <v>26172</v>
      </c>
      <c r="H77" s="5">
        <f t="shared" si="29"/>
        <v>26172</v>
      </c>
      <c r="I77" s="5">
        <f t="shared" si="29"/>
        <v>24193</v>
      </c>
      <c r="J77" s="5">
        <f t="shared" si="29"/>
        <v>23662</v>
      </c>
      <c r="K77" s="5">
        <f>SUM(K69:K76)</f>
        <v>25350</v>
      </c>
      <c r="L77" s="5">
        <f>SUM(L69:L76)</f>
        <v>26086</v>
      </c>
      <c r="M77" s="5">
        <f>SUM(M69:M76)</f>
        <v>26086</v>
      </c>
      <c r="N77" s="5">
        <f>SUM(N69:N76)</f>
        <v>26411</v>
      </c>
      <c r="O77" s="5">
        <f>SUM(O69:O76)</f>
        <v>26284</v>
      </c>
      <c r="P77" s="5">
        <f>SUM(P69:P76)</f>
        <v>26544</v>
      </c>
      <c r="Q77" s="5">
        <f>SUM(Q69:Q76)</f>
        <v>32822</v>
      </c>
      <c r="R77" s="5">
        <f>SUM(R69:R76)</f>
        <v>32822</v>
      </c>
      <c r="S77" s="5">
        <f>SUM(S69:S76)</f>
        <v>40810</v>
      </c>
      <c r="T77" s="5">
        <f>SUM(T69:T76)</f>
        <v>40424</v>
      </c>
      <c r="U77" s="5"/>
      <c r="V77" s="5"/>
      <c r="W77" s="5"/>
      <c r="X77" s="5"/>
      <c r="Y77" s="5"/>
      <c r="Z77" s="5"/>
      <c r="AA77" s="5"/>
      <c r="AB77" s="5"/>
    </row>
    <row r="78" spans="2:28" x14ac:dyDescent="0.25"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2:28" x14ac:dyDescent="0.25">
      <c r="B79" s="16" t="s">
        <v>81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2:28" x14ac:dyDescent="0.25">
      <c r="C80" t="s">
        <v>82</v>
      </c>
      <c r="D80" s="5"/>
      <c r="E80" s="5"/>
      <c r="F80" s="5"/>
      <c r="G80" s="5">
        <v>2334</v>
      </c>
      <c r="H80" s="5">
        <v>2334</v>
      </c>
      <c r="I80" s="5">
        <v>2519</v>
      </c>
      <c r="J80" s="5">
        <v>2403</v>
      </c>
      <c r="K80" s="5">
        <v>2817</v>
      </c>
      <c r="L80" s="5">
        <v>2833</v>
      </c>
      <c r="M80" s="5">
        <v>2833</v>
      </c>
      <c r="N80" s="5">
        <v>2926</v>
      </c>
      <c r="O80" s="5">
        <v>2956</v>
      </c>
      <c r="P80" s="5">
        <v>2887</v>
      </c>
      <c r="Q80" s="5">
        <v>2742</v>
      </c>
      <c r="R80" s="5">
        <v>2742</v>
      </c>
      <c r="S80" s="5">
        <v>3074</v>
      </c>
      <c r="T80" s="5">
        <v>3181</v>
      </c>
      <c r="U80" s="5"/>
      <c r="V80" s="5"/>
      <c r="W80" s="5"/>
      <c r="X80" s="5"/>
      <c r="Y80" s="5"/>
      <c r="Z80" s="5"/>
      <c r="AA80" s="5"/>
      <c r="AB80" s="5"/>
    </row>
    <row r="81" spans="3:28" x14ac:dyDescent="0.25">
      <c r="C81" t="s">
        <v>83</v>
      </c>
      <c r="D81" s="5"/>
      <c r="E81" s="5"/>
      <c r="F81" s="5"/>
      <c r="G81" s="5">
        <v>2561</v>
      </c>
      <c r="H81" s="5">
        <v>2561</v>
      </c>
      <c r="I81" s="5">
        <v>2330</v>
      </c>
      <c r="J81" s="5">
        <v>2430</v>
      </c>
      <c r="K81" s="5">
        <v>2537</v>
      </c>
      <c r="L81" s="5">
        <v>2610</v>
      </c>
      <c r="M81" s="5">
        <v>2610</v>
      </c>
      <c r="N81" s="5">
        <v>2374</v>
      </c>
      <c r="O81" s="5">
        <v>2661</v>
      </c>
      <c r="P81" s="5">
        <v>2832</v>
      </c>
      <c r="Q81" s="5">
        <v>2811</v>
      </c>
      <c r="R81" s="5">
        <v>2811</v>
      </c>
      <c r="S81" s="5">
        <v>2994</v>
      </c>
      <c r="T81" s="5">
        <v>4262</v>
      </c>
      <c r="U81" s="5"/>
      <c r="V81" s="5"/>
      <c r="W81" s="5"/>
      <c r="X81" s="5"/>
      <c r="Y81" s="5"/>
      <c r="Z81" s="5"/>
      <c r="AA81" s="5"/>
      <c r="AB81" s="5"/>
    </row>
    <row r="82" spans="3:28" x14ac:dyDescent="0.25">
      <c r="C82" t="s">
        <v>84</v>
      </c>
      <c r="D82" s="5"/>
      <c r="E82" s="5"/>
      <c r="F82" s="5"/>
      <c r="G82" s="5">
        <v>415</v>
      </c>
      <c r="H82" s="5">
        <v>415</v>
      </c>
      <c r="I82" s="5">
        <v>426</v>
      </c>
      <c r="J82" s="5">
        <v>444</v>
      </c>
      <c r="K82" s="5">
        <v>440</v>
      </c>
      <c r="L82" s="5">
        <v>449</v>
      </c>
      <c r="M82" s="5">
        <v>449</v>
      </c>
      <c r="N82" s="5">
        <v>516</v>
      </c>
      <c r="O82" s="5">
        <v>483</v>
      </c>
      <c r="P82" s="5">
        <v>496</v>
      </c>
      <c r="Q82" s="5">
        <v>425</v>
      </c>
      <c r="R82" s="5">
        <v>425</v>
      </c>
      <c r="S82" s="5">
        <v>501</v>
      </c>
      <c r="T82" s="5">
        <v>493</v>
      </c>
      <c r="U82" s="5"/>
      <c r="V82" s="5"/>
      <c r="W82" s="5"/>
      <c r="X82" s="5"/>
      <c r="Y82" s="5"/>
      <c r="Z82" s="5"/>
      <c r="AA82" s="5"/>
      <c r="AB82" s="5"/>
    </row>
    <row r="83" spans="3:28" x14ac:dyDescent="0.25">
      <c r="C83" t="s">
        <v>85</v>
      </c>
      <c r="D83" s="5"/>
      <c r="E83" s="5"/>
      <c r="F83" s="5"/>
      <c r="G83" s="5">
        <v>1134</v>
      </c>
      <c r="H83" s="5">
        <v>1134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862</v>
      </c>
      <c r="R83" s="5">
        <v>862</v>
      </c>
      <c r="S83" s="5">
        <v>820</v>
      </c>
      <c r="T83" s="5">
        <v>687</v>
      </c>
      <c r="U83" s="5"/>
      <c r="V83" s="5"/>
      <c r="W83" s="5"/>
      <c r="X83" s="5"/>
      <c r="Y83" s="5"/>
      <c r="Z83" s="5"/>
      <c r="AA83" s="5"/>
      <c r="AB83" s="5"/>
    </row>
    <row r="84" spans="3:28" x14ac:dyDescent="0.25">
      <c r="C84" t="s">
        <v>86</v>
      </c>
      <c r="D84" s="5"/>
      <c r="E84" s="5"/>
      <c r="F84" s="5"/>
      <c r="G84" s="5">
        <v>183</v>
      </c>
      <c r="H84" s="5">
        <v>183</v>
      </c>
      <c r="I84" s="5">
        <v>256</v>
      </c>
      <c r="J84" s="5">
        <v>269</v>
      </c>
      <c r="K84" s="5">
        <v>219</v>
      </c>
      <c r="L84" s="5">
        <v>140</v>
      </c>
      <c r="M84" s="5">
        <v>140</v>
      </c>
      <c r="N84" s="5">
        <v>142</v>
      </c>
      <c r="O84" s="5">
        <v>134</v>
      </c>
      <c r="P84" s="5">
        <v>134</v>
      </c>
      <c r="Q84" s="5">
        <v>51</v>
      </c>
      <c r="R84" s="5">
        <v>51</v>
      </c>
      <c r="S84" s="5">
        <v>1248</v>
      </c>
      <c r="T84" s="5">
        <v>2052</v>
      </c>
      <c r="U84" s="5"/>
      <c r="V84" s="5"/>
      <c r="W84" s="5"/>
      <c r="X84" s="5"/>
      <c r="Y84" s="5"/>
      <c r="Z84" s="5"/>
      <c r="AA84" s="5"/>
      <c r="AB84" s="5"/>
    </row>
    <row r="85" spans="3:28" x14ac:dyDescent="0.25">
      <c r="C85" t="s">
        <v>87</v>
      </c>
      <c r="D85" s="5">
        <f t="shared" ref="D85:L85" si="30">SUM(D80:D84)</f>
        <v>0</v>
      </c>
      <c r="E85" s="5">
        <f t="shared" si="30"/>
        <v>0</v>
      </c>
      <c r="F85" s="5">
        <f t="shared" si="30"/>
        <v>0</v>
      </c>
      <c r="G85" s="5">
        <f t="shared" si="30"/>
        <v>6627</v>
      </c>
      <c r="H85" s="5">
        <f t="shared" si="30"/>
        <v>6627</v>
      </c>
      <c r="I85" s="5">
        <f t="shared" si="30"/>
        <v>5531</v>
      </c>
      <c r="J85" s="5">
        <f t="shared" si="30"/>
        <v>5546</v>
      </c>
      <c r="K85" s="5">
        <f t="shared" si="30"/>
        <v>6013</v>
      </c>
      <c r="L85" s="5">
        <f t="shared" si="30"/>
        <v>6032</v>
      </c>
      <c r="M85" s="5">
        <f>SUM(M80:M84)</f>
        <v>6032</v>
      </c>
      <c r="N85" s="5">
        <f>SUM(N80:N84)</f>
        <v>5958</v>
      </c>
      <c r="O85" s="5">
        <f>SUM(O80:O84)</f>
        <v>6234</v>
      </c>
      <c r="P85" s="5">
        <f>SUM(P80:P84)</f>
        <v>6349</v>
      </c>
      <c r="Q85" s="5">
        <f>SUM(Q80:Q84)</f>
        <v>6891</v>
      </c>
      <c r="R85" s="5">
        <f>SUM(R80:R84)</f>
        <v>6891</v>
      </c>
      <c r="S85" s="5">
        <f>SUM(S80:S84)</f>
        <v>8637</v>
      </c>
      <c r="T85" s="5">
        <f>SUM(T80:T84)</f>
        <v>10675</v>
      </c>
      <c r="U85" s="5"/>
      <c r="V85" s="5"/>
      <c r="W85" s="5"/>
      <c r="X85" s="5"/>
      <c r="Y85" s="5"/>
      <c r="Z85" s="5"/>
      <c r="AA85" s="5"/>
      <c r="AB85" s="5"/>
    </row>
    <row r="86" spans="3:28" x14ac:dyDescent="0.25">
      <c r="C86" t="s">
        <v>88</v>
      </c>
      <c r="D86" s="5"/>
      <c r="E86" s="5"/>
      <c r="F86" s="5"/>
      <c r="G86" s="5">
        <v>9513</v>
      </c>
      <c r="H86" s="5">
        <v>9513</v>
      </c>
      <c r="I86" s="5">
        <v>8305</v>
      </c>
      <c r="J86" s="5">
        <v>8298</v>
      </c>
      <c r="K86" s="5">
        <v>8670</v>
      </c>
      <c r="L86" s="5">
        <v>8702</v>
      </c>
      <c r="M86" s="5">
        <v>8702</v>
      </c>
      <c r="N86" s="5">
        <v>8708</v>
      </c>
      <c r="O86" s="5">
        <v>8655</v>
      </c>
      <c r="P86" s="5">
        <v>8651</v>
      </c>
      <c r="Q86" s="5">
        <v>14242</v>
      </c>
      <c r="R86" s="5">
        <v>14242</v>
      </c>
      <c r="S86" s="5">
        <v>15647</v>
      </c>
      <c r="T86" s="5">
        <v>11270</v>
      </c>
      <c r="U86" s="5"/>
      <c r="V86" s="5"/>
      <c r="W86" s="5"/>
      <c r="X86" s="5"/>
      <c r="Y86" s="5"/>
      <c r="Z86" s="5"/>
      <c r="AA86" s="5"/>
      <c r="AB86" s="5"/>
    </row>
    <row r="87" spans="3:28" x14ac:dyDescent="0.25">
      <c r="C87" t="s">
        <v>55</v>
      </c>
      <c r="D87" s="5"/>
      <c r="E87" s="5"/>
      <c r="F87" s="5"/>
      <c r="G87" s="5">
        <v>380</v>
      </c>
      <c r="H87" s="5">
        <v>380</v>
      </c>
      <c r="I87" s="5">
        <v>376</v>
      </c>
      <c r="J87" s="5">
        <v>366</v>
      </c>
      <c r="K87" s="5">
        <v>431</v>
      </c>
      <c r="L87" s="5">
        <v>349</v>
      </c>
      <c r="M87" s="5">
        <v>349</v>
      </c>
      <c r="N87" s="5">
        <v>354</v>
      </c>
      <c r="O87" s="5">
        <v>350</v>
      </c>
      <c r="P87" s="5">
        <v>337</v>
      </c>
      <c r="Q87" s="5">
        <v>155</v>
      </c>
      <c r="R87" s="5">
        <v>155</v>
      </c>
      <c r="S87" s="5">
        <v>259</v>
      </c>
      <c r="T87" s="5">
        <v>247</v>
      </c>
      <c r="U87" s="5"/>
      <c r="V87" s="5"/>
      <c r="W87" s="5"/>
      <c r="X87" s="5"/>
      <c r="Y87" s="5"/>
      <c r="Z87" s="5"/>
      <c r="AA87" s="5"/>
      <c r="AB87" s="5"/>
    </row>
    <row r="88" spans="3:28" x14ac:dyDescent="0.25">
      <c r="C88" t="s">
        <v>89</v>
      </c>
      <c r="D88" s="5"/>
      <c r="E88" s="5"/>
      <c r="F88" s="5"/>
      <c r="G88" s="5">
        <v>354</v>
      </c>
      <c r="H88" s="5">
        <v>354</v>
      </c>
      <c r="I88" s="5">
        <v>366</v>
      </c>
      <c r="J88" s="5">
        <v>335</v>
      </c>
      <c r="K88" s="5">
        <v>522</v>
      </c>
      <c r="L88" s="5">
        <v>568</v>
      </c>
      <c r="M88" s="5">
        <v>568</v>
      </c>
      <c r="N88" s="5">
        <v>581</v>
      </c>
      <c r="O88" s="5">
        <v>560</v>
      </c>
      <c r="P88" s="5">
        <v>553</v>
      </c>
      <c r="Q88" s="5">
        <v>535</v>
      </c>
      <c r="R88" s="5">
        <v>535</v>
      </c>
      <c r="S88" s="5">
        <v>2272</v>
      </c>
      <c r="T88" s="5">
        <v>2184</v>
      </c>
      <c r="U88" s="5"/>
      <c r="V88" s="5"/>
      <c r="W88" s="5"/>
      <c r="X88" s="5"/>
      <c r="Y88" s="5"/>
      <c r="Z88" s="5"/>
      <c r="AA88" s="5"/>
      <c r="AB88" s="5"/>
    </row>
    <row r="89" spans="3:28" x14ac:dyDescent="0.25">
      <c r="C89" t="s">
        <v>71</v>
      </c>
      <c r="D89" s="5"/>
      <c r="E89" s="5"/>
      <c r="F89" s="5"/>
      <c r="G89" s="5">
        <v>527</v>
      </c>
      <c r="H89" s="5">
        <v>527</v>
      </c>
      <c r="I89" s="5">
        <v>491</v>
      </c>
      <c r="J89" s="5">
        <v>490</v>
      </c>
      <c r="K89" s="5">
        <v>514</v>
      </c>
      <c r="L89" s="5">
        <v>529</v>
      </c>
      <c r="M89" s="5">
        <v>529</v>
      </c>
      <c r="N89" s="5">
        <v>506</v>
      </c>
      <c r="O89" s="5">
        <v>485</v>
      </c>
      <c r="P89" s="5">
        <v>465</v>
      </c>
      <c r="Q89" s="5">
        <v>391</v>
      </c>
      <c r="R89" s="5">
        <v>391</v>
      </c>
      <c r="S89" s="5">
        <v>505</v>
      </c>
      <c r="T89" s="5">
        <v>501</v>
      </c>
      <c r="U89" s="5"/>
      <c r="V89" s="5"/>
      <c r="W89" s="5"/>
      <c r="X89" s="5"/>
      <c r="Y89" s="5"/>
      <c r="Z89" s="5"/>
      <c r="AA89" s="5"/>
      <c r="AB89" s="5"/>
    </row>
    <row r="90" spans="3:28" x14ac:dyDescent="0.25">
      <c r="C90" t="s">
        <v>74</v>
      </c>
      <c r="D90" s="5"/>
      <c r="E90" s="5"/>
      <c r="F90" s="5"/>
      <c r="G90" s="5">
        <v>1677</v>
      </c>
      <c r="H90" s="5">
        <v>1677</v>
      </c>
      <c r="I90" s="5">
        <v>1694</v>
      </c>
      <c r="J90" s="5">
        <v>1635</v>
      </c>
      <c r="K90" s="5">
        <v>1737</v>
      </c>
      <c r="L90" s="5">
        <v>1830</v>
      </c>
      <c r="M90" s="5">
        <v>1830</v>
      </c>
      <c r="N90" s="5">
        <v>1836</v>
      </c>
      <c r="O90" s="5">
        <v>1712</v>
      </c>
      <c r="P90" s="5">
        <v>1687</v>
      </c>
      <c r="Q90" s="5">
        <v>1603</v>
      </c>
      <c r="R90" s="5">
        <v>1603</v>
      </c>
      <c r="S90" s="5">
        <v>1584</v>
      </c>
      <c r="T90" s="5">
        <v>1468</v>
      </c>
      <c r="U90" s="5"/>
      <c r="V90" s="5"/>
      <c r="W90" s="5"/>
      <c r="X90" s="5"/>
      <c r="Y90" s="5"/>
      <c r="Z90" s="5"/>
      <c r="AA90" s="5"/>
      <c r="AB90" s="5"/>
    </row>
    <row r="91" spans="3:28" x14ac:dyDescent="0.25">
      <c r="C91" t="s">
        <v>90</v>
      </c>
      <c r="D91" s="5"/>
      <c r="E91" s="5"/>
      <c r="F91" s="5"/>
      <c r="G91" s="5">
        <f>SUM(G85:G90)</f>
        <v>19078</v>
      </c>
      <c r="H91" s="5">
        <f>SUM(H85:H90)</f>
        <v>19078</v>
      </c>
      <c r="I91" s="5">
        <f>SUM(I85:I90)</f>
        <v>16763</v>
      </c>
      <c r="J91" s="5">
        <f>SUM(J85:J90)</f>
        <v>16670</v>
      </c>
      <c r="K91" s="5">
        <f>SUM(K85:K90)</f>
        <v>17887</v>
      </c>
      <c r="L91" s="5">
        <f>SUM(L85:L90)</f>
        <v>18010</v>
      </c>
      <c r="M91" s="5">
        <f>SUM(M85:M90)</f>
        <v>18010</v>
      </c>
      <c r="N91" s="5">
        <f>SUM(N85:N90)</f>
        <v>17943</v>
      </c>
      <c r="O91" s="5">
        <f>SUM(O85:O90)</f>
        <v>17996</v>
      </c>
      <c r="P91" s="5">
        <f>SUM(P85:P90)</f>
        <v>18042</v>
      </c>
      <c r="Q91" s="5">
        <f>SUM(Q85:Q90)</f>
        <v>23817</v>
      </c>
      <c r="R91" s="5">
        <f>SUM(R85:R90)</f>
        <v>23817</v>
      </c>
      <c r="S91" s="5">
        <f>SUM(S85:S90)</f>
        <v>28904</v>
      </c>
      <c r="T91" s="5">
        <f>SUM(T85:T90)</f>
        <v>26345</v>
      </c>
      <c r="U91" s="5"/>
      <c r="V91" s="5"/>
      <c r="W91" s="5"/>
      <c r="X91" s="5"/>
      <c r="Y91" s="5"/>
      <c r="Z91" s="5"/>
      <c r="AA91" s="5"/>
      <c r="AB91" s="5"/>
    </row>
    <row r="92" spans="3:28" x14ac:dyDescent="0.25"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3:28" x14ac:dyDescent="0.25">
      <c r="C93" t="s">
        <v>140</v>
      </c>
      <c r="D93" s="5"/>
      <c r="E93" s="5"/>
      <c r="F93" s="5"/>
      <c r="G93" s="17">
        <f>G86/G77</f>
        <v>0.36348005502063274</v>
      </c>
      <c r="H93" s="17">
        <f t="shared" ref="H93:T93" si="31">H86/H77</f>
        <v>0.36348005502063274</v>
      </c>
      <c r="I93" s="17">
        <f t="shared" si="31"/>
        <v>0.34328111437192577</v>
      </c>
      <c r="J93" s="17">
        <f t="shared" si="31"/>
        <v>0.35068886822753781</v>
      </c>
      <c r="K93" s="17">
        <f t="shared" si="31"/>
        <v>0.34201183431952664</v>
      </c>
      <c r="L93" s="17">
        <f t="shared" si="31"/>
        <v>0.33358889825960286</v>
      </c>
      <c r="M93" s="17">
        <f t="shared" si="31"/>
        <v>0.33358889825960286</v>
      </c>
      <c r="N93" s="17">
        <f t="shared" si="31"/>
        <v>0.32971110522130931</v>
      </c>
      <c r="O93" s="17">
        <f t="shared" si="31"/>
        <v>0.32928777963780248</v>
      </c>
      <c r="P93" s="17">
        <f t="shared" si="31"/>
        <v>0.32591169379144064</v>
      </c>
      <c r="Q93" s="17">
        <f t="shared" si="31"/>
        <v>0.43391627566875873</v>
      </c>
      <c r="R93" s="17">
        <f t="shared" si="31"/>
        <v>0.43391627566875873</v>
      </c>
      <c r="S93" s="17">
        <f t="shared" si="31"/>
        <v>0.38341092869394755</v>
      </c>
      <c r="T93" s="17">
        <f t="shared" si="31"/>
        <v>0.27879477538096181</v>
      </c>
      <c r="U93" s="5"/>
      <c r="V93" s="5"/>
      <c r="W93" s="5"/>
      <c r="X93" s="5"/>
      <c r="Y93" s="5"/>
      <c r="Z93" s="5"/>
      <c r="AA93" s="5"/>
      <c r="AB93" s="5"/>
    </row>
    <row r="94" spans="3:28" x14ac:dyDescent="0.25"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3:28" x14ac:dyDescent="0.25"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3:28" x14ac:dyDescent="0.25"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2:28" x14ac:dyDescent="0.25">
      <c r="B97" s="16" t="s">
        <v>91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2:28" x14ac:dyDescent="0.25">
      <c r="C98" t="s">
        <v>92</v>
      </c>
      <c r="D98" s="5"/>
      <c r="E98" s="5"/>
      <c r="F98" s="5"/>
      <c r="G98" s="5">
        <v>9</v>
      </c>
      <c r="H98" s="5">
        <v>9</v>
      </c>
      <c r="I98" s="5">
        <v>9</v>
      </c>
      <c r="J98" s="5">
        <v>9</v>
      </c>
      <c r="K98" s="5">
        <v>9</v>
      </c>
      <c r="L98" s="5">
        <v>9</v>
      </c>
      <c r="M98" s="5">
        <v>9</v>
      </c>
      <c r="N98" s="5">
        <v>9</v>
      </c>
      <c r="O98" s="5">
        <v>9</v>
      </c>
      <c r="P98" s="5">
        <v>9</v>
      </c>
      <c r="Q98" s="5">
        <v>9</v>
      </c>
      <c r="R98" s="5">
        <v>9</v>
      </c>
      <c r="S98" s="5">
        <v>9</v>
      </c>
      <c r="T98" s="5">
        <v>9</v>
      </c>
      <c r="U98" s="5"/>
      <c r="V98" s="5"/>
      <c r="W98" s="5"/>
      <c r="X98" s="5"/>
      <c r="Y98" s="5"/>
      <c r="Z98" s="5"/>
      <c r="AA98" s="5"/>
      <c r="AB98" s="5"/>
    </row>
    <row r="99" spans="2:28" x14ac:dyDescent="0.25">
      <c r="C99" t="s">
        <v>93</v>
      </c>
      <c r="D99" s="5"/>
      <c r="E99" s="5"/>
      <c r="F99" s="5"/>
      <c r="G99" s="5">
        <v>-529</v>
      </c>
      <c r="H99" s="5">
        <v>-529</v>
      </c>
      <c r="I99" s="5">
        <v>-1270</v>
      </c>
      <c r="J99" s="5">
        <v>-1543</v>
      </c>
      <c r="K99" s="5">
        <v>-1791</v>
      </c>
      <c r="L99" s="5">
        <v>-1910</v>
      </c>
      <c r="M99" s="5">
        <v>-1910</v>
      </c>
      <c r="N99" s="5">
        <v>-1972</v>
      </c>
      <c r="O99" s="5">
        <v>-1972</v>
      </c>
      <c r="P99" s="5">
        <v>-1972</v>
      </c>
      <c r="Q99" s="5">
        <v>-1972</v>
      </c>
      <c r="R99" s="5">
        <v>-1972</v>
      </c>
      <c r="S99" s="5">
        <v>-1972</v>
      </c>
      <c r="T99" s="5">
        <v>-1972</v>
      </c>
      <c r="U99" s="5"/>
      <c r="V99" s="5"/>
      <c r="W99" s="5"/>
      <c r="X99" s="5"/>
      <c r="Y99" s="5"/>
      <c r="Z99" s="5"/>
      <c r="AA99" s="5"/>
      <c r="AB99" s="5"/>
    </row>
    <row r="100" spans="2:28" x14ac:dyDescent="0.25">
      <c r="C100" t="s">
        <v>94</v>
      </c>
      <c r="D100" s="5"/>
      <c r="E100" s="5"/>
      <c r="F100" s="5"/>
      <c r="G100" s="5">
        <v>5411</v>
      </c>
      <c r="H100" s="5">
        <v>5411</v>
      </c>
      <c r="I100" s="5">
        <v>5415</v>
      </c>
      <c r="J100" s="5">
        <v>5441</v>
      </c>
      <c r="K100" s="5">
        <v>5463</v>
      </c>
      <c r="L100" s="5">
        <v>5481</v>
      </c>
      <c r="M100" s="5">
        <v>5481</v>
      </c>
      <c r="N100" s="5">
        <v>5494</v>
      </c>
      <c r="O100" s="5">
        <v>5494</v>
      </c>
      <c r="P100" s="5">
        <v>5517</v>
      </c>
      <c r="Q100" s="5">
        <v>5535</v>
      </c>
      <c r="R100" s="5">
        <v>5535</v>
      </c>
      <c r="S100" s="5">
        <v>8536</v>
      </c>
      <c r="T100" s="5">
        <v>8563</v>
      </c>
      <c r="U100" s="5"/>
      <c r="V100" s="5"/>
      <c r="W100" s="5"/>
      <c r="X100" s="5"/>
      <c r="Y100" s="5"/>
      <c r="Z100" s="5"/>
      <c r="AA100" s="5"/>
      <c r="AB100" s="5"/>
    </row>
    <row r="101" spans="2:28" x14ac:dyDescent="0.25">
      <c r="C101" t="s">
        <v>95</v>
      </c>
      <c r="D101" s="5"/>
      <c r="E101" s="5"/>
      <c r="F101" s="5"/>
      <c r="G101" s="5">
        <v>2865</v>
      </c>
      <c r="H101" s="5">
        <v>2865</v>
      </c>
      <c r="I101" s="5">
        <v>4244</v>
      </c>
      <c r="J101" s="5">
        <v>4564</v>
      </c>
      <c r="K101" s="5">
        <v>5876</v>
      </c>
      <c r="L101" s="5">
        <v>5866</v>
      </c>
      <c r="M101" s="5">
        <v>5866</v>
      </c>
      <c r="N101" s="5">
        <v>6129</v>
      </c>
      <c r="O101" s="5">
        <v>6129</v>
      </c>
      <c r="P101" s="5">
        <v>6486</v>
      </c>
      <c r="Q101" s="5">
        <v>6591</v>
      </c>
      <c r="R101" s="5">
        <v>6591</v>
      </c>
      <c r="S101" s="5">
        <v>6860</v>
      </c>
      <c r="T101" s="5">
        <v>8854</v>
      </c>
      <c r="U101" s="5"/>
      <c r="V101" s="5"/>
      <c r="W101" s="5"/>
      <c r="X101" s="5"/>
      <c r="Y101" s="5"/>
      <c r="Z101" s="5"/>
      <c r="AA101" s="5"/>
      <c r="AB101" s="5"/>
    </row>
    <row r="102" spans="2:28" x14ac:dyDescent="0.25">
      <c r="C102" t="s">
        <v>96</v>
      </c>
      <c r="D102" s="5"/>
      <c r="E102" s="5"/>
      <c r="F102" s="5"/>
      <c r="G102" s="5">
        <v>-989</v>
      </c>
      <c r="H102" s="5">
        <v>-989</v>
      </c>
      <c r="I102" s="5">
        <v>-1297</v>
      </c>
      <c r="J102" s="5">
        <v>-1775</v>
      </c>
      <c r="K102" s="5">
        <v>-2405</v>
      </c>
      <c r="L102" s="5">
        <v>-1688</v>
      </c>
      <c r="M102" s="5">
        <v>-1688</v>
      </c>
      <c r="N102" s="5">
        <v>-1691</v>
      </c>
      <c r="O102" s="5">
        <v>-1691</v>
      </c>
      <c r="P102" s="5">
        <v>-1856</v>
      </c>
      <c r="Q102" s="5">
        <v>-1486</v>
      </c>
      <c r="R102" s="5">
        <v>-1486</v>
      </c>
      <c r="S102" s="5">
        <v>-1872</v>
      </c>
      <c r="T102" s="5">
        <v>-1686</v>
      </c>
      <c r="U102" s="5"/>
      <c r="V102" s="5"/>
      <c r="W102" s="5"/>
      <c r="X102" s="5"/>
      <c r="Y102" s="5"/>
      <c r="Z102" s="5"/>
      <c r="AA102" s="5"/>
      <c r="AB102" s="5"/>
    </row>
    <row r="103" spans="2:28" x14ac:dyDescent="0.25">
      <c r="C103" t="s">
        <v>97</v>
      </c>
      <c r="D103" s="5"/>
      <c r="E103" s="5"/>
      <c r="F103" s="5"/>
      <c r="G103" s="5">
        <v>327</v>
      </c>
      <c r="H103" s="5">
        <v>327</v>
      </c>
      <c r="I103" s="5">
        <v>329</v>
      </c>
      <c r="J103" s="5">
        <v>296</v>
      </c>
      <c r="K103" s="5">
        <v>311</v>
      </c>
      <c r="L103" s="5">
        <v>318</v>
      </c>
      <c r="M103" s="5">
        <v>318</v>
      </c>
      <c r="N103" s="5">
        <v>319</v>
      </c>
      <c r="O103" s="5">
        <v>319</v>
      </c>
      <c r="P103" s="5">
        <v>318</v>
      </c>
      <c r="Q103" s="5">
        <v>328</v>
      </c>
      <c r="R103" s="5">
        <v>328</v>
      </c>
      <c r="S103" s="5">
        <v>345</v>
      </c>
      <c r="T103" s="5">
        <v>311</v>
      </c>
      <c r="U103" s="5"/>
      <c r="V103" s="5"/>
      <c r="W103" s="5"/>
      <c r="X103" s="5"/>
      <c r="Y103" s="5"/>
      <c r="Z103" s="5"/>
      <c r="AA103" s="5"/>
      <c r="AB103" s="5"/>
    </row>
    <row r="104" spans="2:28" x14ac:dyDescent="0.25">
      <c r="C104" t="s">
        <v>98</v>
      </c>
      <c r="D104" s="5">
        <f t="shared" ref="D104:M104" si="32">SUM(D98:D103)</f>
        <v>0</v>
      </c>
      <c r="E104" s="5">
        <f t="shared" si="32"/>
        <v>0</v>
      </c>
      <c r="F104" s="5">
        <f t="shared" si="32"/>
        <v>0</v>
      </c>
      <c r="G104" s="5">
        <f t="shared" si="32"/>
        <v>7094</v>
      </c>
      <c r="H104" s="5">
        <f t="shared" si="32"/>
        <v>7094</v>
      </c>
      <c r="I104" s="5">
        <f t="shared" si="32"/>
        <v>7430</v>
      </c>
      <c r="J104" s="5">
        <f t="shared" si="32"/>
        <v>6992</v>
      </c>
      <c r="K104" s="5">
        <f t="shared" si="32"/>
        <v>7463</v>
      </c>
      <c r="L104" s="5">
        <f t="shared" si="32"/>
        <v>8076</v>
      </c>
      <c r="M104" s="5">
        <f t="shared" si="32"/>
        <v>8076</v>
      </c>
      <c r="N104" s="5">
        <f>SUM(N98:N103)</f>
        <v>8288</v>
      </c>
      <c r="O104" s="5">
        <f>SUM(O98:O103)</f>
        <v>8288</v>
      </c>
      <c r="P104" s="5">
        <f>SUM(P98:P103)</f>
        <v>8502</v>
      </c>
      <c r="Q104" s="5">
        <f>SUM(Q98:Q103)</f>
        <v>9005</v>
      </c>
      <c r="R104" s="5">
        <f>SUM(R98:R103)</f>
        <v>9005</v>
      </c>
      <c r="S104" s="5">
        <f>SUM(S98:S103)</f>
        <v>11906</v>
      </c>
      <c r="T104" s="5">
        <f>SUM(T98:T103)</f>
        <v>14079</v>
      </c>
      <c r="U104" s="5"/>
      <c r="V104" s="5"/>
      <c r="W104" s="5"/>
      <c r="X104" s="5"/>
      <c r="Y104" s="5"/>
      <c r="Z104" s="5"/>
      <c r="AA104" s="5"/>
      <c r="AB104" s="5"/>
    </row>
    <row r="105" spans="2:28" x14ac:dyDescent="0.25">
      <c r="C105" t="s">
        <v>99</v>
      </c>
      <c r="D105" s="5"/>
      <c r="E105" s="5"/>
      <c r="F105" s="5"/>
      <c r="G105" s="5">
        <f>G104+G91</f>
        <v>26172</v>
      </c>
      <c r="H105" s="5">
        <f>H104+H91</f>
        <v>26172</v>
      </c>
      <c r="I105" s="5">
        <f>I104+I91</f>
        <v>24193</v>
      </c>
      <c r="J105" s="5">
        <f>J104+J91</f>
        <v>23662</v>
      </c>
      <c r="K105" s="5">
        <f>K104+K91</f>
        <v>25350</v>
      </c>
      <c r="L105" s="5">
        <f>L104+L91</f>
        <v>26086</v>
      </c>
      <c r="M105" s="5">
        <f>M104+M91</f>
        <v>26086</v>
      </c>
      <c r="N105" s="5">
        <f>N104+N91</f>
        <v>26231</v>
      </c>
      <c r="O105" s="5">
        <f>O104+O91</f>
        <v>26284</v>
      </c>
      <c r="P105" s="5">
        <f>P104+P91</f>
        <v>26544</v>
      </c>
      <c r="Q105" s="5">
        <f>Q104+Q91</f>
        <v>32822</v>
      </c>
      <c r="R105" s="5">
        <f>R104+R91</f>
        <v>32822</v>
      </c>
      <c r="S105" s="5">
        <f>S104+S91</f>
        <v>40810</v>
      </c>
      <c r="T105" s="5">
        <f>T104+T91</f>
        <v>40424</v>
      </c>
      <c r="U105" s="5"/>
      <c r="V105" s="5"/>
      <c r="W105" s="5"/>
      <c r="X105" s="5"/>
      <c r="Y105" s="5"/>
      <c r="Z105" s="5"/>
      <c r="AA105" s="5"/>
      <c r="AB105" s="5"/>
    </row>
    <row r="106" spans="2:28" x14ac:dyDescent="0.25"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2:28" x14ac:dyDescent="0.25"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2:28" x14ac:dyDescent="0.25">
      <c r="B108" s="16" t="s">
        <v>120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2:28" x14ac:dyDescent="0.25">
      <c r="C109" t="s">
        <v>123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>
        <v>120</v>
      </c>
      <c r="O109" s="5">
        <v>384</v>
      </c>
      <c r="P109" s="5">
        <v>1041</v>
      </c>
      <c r="Q109" s="5">
        <v>1062</v>
      </c>
      <c r="R109" s="5">
        <f>SUM(N109:Q109)</f>
        <v>2607</v>
      </c>
      <c r="S109" s="5">
        <v>40</v>
      </c>
      <c r="T109" s="5">
        <v>660</v>
      </c>
    </row>
    <row r="110" spans="2:28" x14ac:dyDescent="0.25">
      <c r="C110" t="s">
        <v>124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>
        <v>70</v>
      </c>
      <c r="O110" s="5">
        <v>74</v>
      </c>
      <c r="P110" s="5">
        <v>92</v>
      </c>
      <c r="Q110" s="5">
        <v>233</v>
      </c>
      <c r="R110" s="5">
        <f>SUM(N110:Q110)</f>
        <v>469</v>
      </c>
      <c r="S110" s="5">
        <v>104</v>
      </c>
      <c r="T110" s="5">
        <v>111</v>
      </c>
    </row>
    <row r="111" spans="2:28" x14ac:dyDescent="0.25">
      <c r="C111" s="3" t="s">
        <v>120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18">
        <f>N109-N110</f>
        <v>50</v>
      </c>
      <c r="O111" s="18">
        <f t="shared" ref="O111:T111" si="33">O109-O110</f>
        <v>310</v>
      </c>
      <c r="P111" s="18">
        <f t="shared" si="33"/>
        <v>949</v>
      </c>
      <c r="Q111" s="18">
        <f t="shared" si="33"/>
        <v>829</v>
      </c>
      <c r="R111" s="18">
        <f t="shared" si="33"/>
        <v>2138</v>
      </c>
      <c r="S111" s="18">
        <f t="shared" si="33"/>
        <v>-64</v>
      </c>
      <c r="T111" s="18">
        <f t="shared" si="33"/>
        <v>549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BAE5-60D8-47D9-9C40-CFCF8B1108F7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D525-0846-4E19-A4E0-85945F5B6FA7}">
  <dimension ref="C2:G28"/>
  <sheetViews>
    <sheetView workbookViewId="0">
      <selection activeCell="L13" sqref="L13"/>
    </sheetView>
  </sheetViews>
  <sheetFormatPr defaultRowHeight="15" x14ac:dyDescent="0.25"/>
  <cols>
    <col min="1" max="2" width="2.7109375" customWidth="1"/>
    <col min="3" max="3" width="11.85546875" bestFit="1" customWidth="1"/>
  </cols>
  <sheetData>
    <row r="2" spans="3:5" x14ac:dyDescent="0.25">
      <c r="C2" t="s">
        <v>114</v>
      </c>
    </row>
    <row r="3" spans="3:5" x14ac:dyDescent="0.25">
      <c r="C3" t="s">
        <v>115</v>
      </c>
    </row>
    <row r="4" spans="3:5" x14ac:dyDescent="0.25">
      <c r="C4" t="s">
        <v>116</v>
      </c>
    </row>
    <row r="5" spans="3:5" x14ac:dyDescent="0.25">
      <c r="C5" t="s">
        <v>117</v>
      </c>
      <c r="D5" t="s">
        <v>118</v>
      </c>
      <c r="E5" t="s">
        <v>119</v>
      </c>
    </row>
    <row r="6" spans="3:5" x14ac:dyDescent="0.25">
      <c r="D6">
        <v>2.8</v>
      </c>
      <c r="E6">
        <v>2.9</v>
      </c>
    </row>
    <row r="7" spans="3:5" x14ac:dyDescent="0.25">
      <c r="C7" t="s">
        <v>120</v>
      </c>
      <c r="D7" t="s">
        <v>121</v>
      </c>
    </row>
    <row r="9" spans="3:5" x14ac:dyDescent="0.25">
      <c r="C9" t="s">
        <v>122</v>
      </c>
    </row>
    <row r="13" spans="3:5" x14ac:dyDescent="0.25">
      <c r="C13" t="s">
        <v>125</v>
      </c>
    </row>
    <row r="14" spans="3:5" x14ac:dyDescent="0.25">
      <c r="C14" t="s">
        <v>106</v>
      </c>
      <c r="D14" t="s">
        <v>135</v>
      </c>
    </row>
    <row r="17" spans="3:7" x14ac:dyDescent="0.25">
      <c r="D17" t="s">
        <v>136</v>
      </c>
    </row>
    <row r="25" spans="3:7" x14ac:dyDescent="0.25">
      <c r="C25" t="s">
        <v>126</v>
      </c>
      <c r="D25" t="s">
        <v>127</v>
      </c>
    </row>
    <row r="26" spans="3:7" x14ac:dyDescent="0.25">
      <c r="D26" t="s">
        <v>133</v>
      </c>
      <c r="F26" s="11" t="s">
        <v>130</v>
      </c>
      <c r="G26" t="s">
        <v>134</v>
      </c>
    </row>
    <row r="27" spans="3:7" x14ac:dyDescent="0.25">
      <c r="D27" t="s">
        <v>128</v>
      </c>
      <c r="F27" s="11" t="s">
        <v>130</v>
      </c>
      <c r="G27" t="s">
        <v>131</v>
      </c>
    </row>
    <row r="28" spans="3:7" x14ac:dyDescent="0.25">
      <c r="D28" t="s">
        <v>129</v>
      </c>
      <c r="F28" s="11" t="s">
        <v>130</v>
      </c>
      <c r="G28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7F2B-F6D3-412B-91E5-0234B111109B}">
  <dimension ref="A1:AA9"/>
  <sheetViews>
    <sheetView showGridLines="0" workbookViewId="0">
      <pane xSplit="2" ySplit="5" topLeftCell="O15" activePane="bottomRight" state="frozen"/>
      <selection pane="topRight" activeCell="C1" sqref="C1"/>
      <selection pane="bottomLeft" activeCell="A6" sqref="A6"/>
      <selection pane="bottomRight" activeCell="R12" sqref="R12"/>
    </sheetView>
  </sheetViews>
  <sheetFormatPr defaultRowHeight="15" x14ac:dyDescent="0.25"/>
  <cols>
    <col min="1" max="1" width="2.7109375" customWidth="1"/>
    <col min="2" max="2" width="14.5703125" bestFit="1" customWidth="1"/>
    <col min="3" max="5" width="9.42578125" bestFit="1" customWidth="1"/>
    <col min="6" max="6" width="10.42578125" bestFit="1" customWidth="1"/>
    <col min="7" max="7" width="7.140625" bestFit="1" customWidth="1"/>
    <col min="8" max="10" width="9.42578125" bestFit="1" customWidth="1"/>
    <col min="11" max="11" width="10.42578125" bestFit="1" customWidth="1"/>
    <col min="12" max="12" width="7.140625" bestFit="1" customWidth="1"/>
    <col min="13" max="15" width="9.42578125" bestFit="1" customWidth="1"/>
    <col min="16" max="16" width="10.42578125" bestFit="1" customWidth="1"/>
    <col min="17" max="17" width="7.140625" bestFit="1" customWidth="1"/>
    <col min="18" max="20" width="9.42578125" bestFit="1" customWidth="1"/>
    <col min="21" max="21" width="10.42578125" bestFit="1" customWidth="1"/>
    <col min="22" max="22" width="7.140625" bestFit="1" customWidth="1"/>
    <col min="23" max="25" width="9.42578125" bestFit="1" customWidth="1"/>
    <col min="26" max="26" width="10.42578125" bestFit="1" customWidth="1"/>
    <col min="27" max="27" width="7.140625" bestFit="1" customWidth="1"/>
  </cols>
  <sheetData>
    <row r="1" spans="1:27" x14ac:dyDescent="0.25">
      <c r="A1" s="9"/>
      <c r="B1" s="9"/>
    </row>
    <row r="2" spans="1:27" x14ac:dyDescent="0.25">
      <c r="B2" t="s">
        <v>100</v>
      </c>
    </row>
    <row r="4" spans="1:27" x14ac:dyDescent="0.25">
      <c r="B4" t="s">
        <v>19</v>
      </c>
      <c r="C4" s="2">
        <v>44286</v>
      </c>
      <c r="D4" s="2">
        <v>44377</v>
      </c>
      <c r="E4" s="2">
        <v>44469</v>
      </c>
      <c r="F4" s="2">
        <v>44561</v>
      </c>
      <c r="G4" s="2"/>
      <c r="H4" s="2">
        <v>44651</v>
      </c>
      <c r="I4" s="2">
        <v>44742</v>
      </c>
      <c r="J4" s="2">
        <v>44834</v>
      </c>
      <c r="K4" s="2">
        <v>44926</v>
      </c>
      <c r="L4" s="2"/>
      <c r="M4" s="2">
        <v>45016</v>
      </c>
      <c r="N4" s="2">
        <v>45107</v>
      </c>
      <c r="O4" s="2">
        <v>45199</v>
      </c>
      <c r="P4" s="2">
        <v>45291</v>
      </c>
      <c r="Q4" s="2"/>
      <c r="R4" s="2">
        <v>45382</v>
      </c>
      <c r="S4" s="2">
        <v>45473</v>
      </c>
      <c r="T4" s="2">
        <v>45565</v>
      </c>
      <c r="U4" s="2">
        <v>45657</v>
      </c>
      <c r="V4" s="2"/>
      <c r="W4" s="2">
        <v>45747</v>
      </c>
      <c r="X4" s="2">
        <v>45838</v>
      </c>
      <c r="Y4" s="2">
        <v>45930</v>
      </c>
      <c r="Z4" s="2">
        <v>46022</v>
      </c>
    </row>
    <row r="5" spans="1:27" x14ac:dyDescent="0.25">
      <c r="B5" t="s">
        <v>20</v>
      </c>
      <c r="C5" t="s">
        <v>21</v>
      </c>
      <c r="D5" t="s">
        <v>22</v>
      </c>
      <c r="E5" t="s">
        <v>23</v>
      </c>
      <c r="F5" t="s">
        <v>24</v>
      </c>
      <c r="G5" s="3" t="s">
        <v>25</v>
      </c>
      <c r="H5" t="s">
        <v>26</v>
      </c>
      <c r="I5" t="s">
        <v>27</v>
      </c>
      <c r="J5" t="s">
        <v>28</v>
      </c>
      <c r="K5" t="s">
        <v>29</v>
      </c>
      <c r="L5" s="3" t="s">
        <v>30</v>
      </c>
      <c r="M5" t="s">
        <v>31</v>
      </c>
      <c r="N5" t="s">
        <v>32</v>
      </c>
      <c r="O5" t="s">
        <v>33</v>
      </c>
      <c r="P5" t="s">
        <v>34</v>
      </c>
      <c r="Q5" s="3" t="s">
        <v>35</v>
      </c>
      <c r="R5" t="s">
        <v>36</v>
      </c>
      <c r="S5" t="s">
        <v>37</v>
      </c>
      <c r="T5" t="s">
        <v>38</v>
      </c>
      <c r="U5" t="s">
        <v>39</v>
      </c>
      <c r="V5" s="3" t="s">
        <v>40</v>
      </c>
      <c r="AA5" s="3" t="s">
        <v>41</v>
      </c>
    </row>
    <row r="6" spans="1:27" x14ac:dyDescent="0.25">
      <c r="B6" t="s">
        <v>101</v>
      </c>
      <c r="N6">
        <v>695</v>
      </c>
      <c r="R6">
        <v>979</v>
      </c>
      <c r="S6">
        <v>981</v>
      </c>
    </row>
    <row r="7" spans="1:27" x14ac:dyDescent="0.25">
      <c r="B7" t="s">
        <v>102</v>
      </c>
      <c r="N7">
        <v>259</v>
      </c>
      <c r="R7">
        <v>296</v>
      </c>
      <c r="S7">
        <v>285</v>
      </c>
    </row>
    <row r="8" spans="1:27" x14ac:dyDescent="0.25">
      <c r="B8" t="s">
        <v>103</v>
      </c>
      <c r="N8">
        <v>1263</v>
      </c>
      <c r="R8">
        <v>1914</v>
      </c>
      <c r="S8">
        <v>1779</v>
      </c>
    </row>
    <row r="9" spans="1:27" x14ac:dyDescent="0.25">
      <c r="B9" t="s">
        <v>104</v>
      </c>
      <c r="N9">
        <f>SUM(N6:N8)</f>
        <v>2217</v>
      </c>
      <c r="R9">
        <f>SUM(R6:R8)</f>
        <v>3189</v>
      </c>
      <c r="S9">
        <f>SUM(S6:S8)</f>
        <v>3045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591D-38A0-438A-AD69-2FE0E6C12D79}">
  <dimension ref="A1"/>
  <sheetViews>
    <sheetView workbookViewId="0">
      <selection activeCell="C9" sqref="C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Model</vt:lpstr>
      <vt:lpstr>DCF</vt:lpstr>
      <vt:lpstr>Info</vt:lpstr>
      <vt:lpstr>Inventory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Yang</dc:creator>
  <cp:lastModifiedBy>Steven Yang</cp:lastModifiedBy>
  <dcterms:created xsi:type="dcterms:W3CDTF">2024-10-17T18:43:12Z</dcterms:created>
  <dcterms:modified xsi:type="dcterms:W3CDTF">2024-10-18T17:05:01Z</dcterms:modified>
</cp:coreProperties>
</file>