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6c08cae0dc10b1b/Documents/"/>
    </mc:Choice>
  </mc:AlternateContent>
  <xr:revisionPtr revIDLastSave="102" documentId="8_{4E68E418-0363-450E-9FBB-90C9EC146C9D}" xr6:coauthVersionLast="47" xr6:coauthVersionMax="47" xr10:uidLastSave="{4DBCDCE9-EF73-164D-AF49-A580D1230B01}"/>
  <bookViews>
    <workbookView xWindow="840" yWindow="0" windowWidth="32300" windowHeight="15560" activeTab="1" xr2:uid="{BE9C9E91-0DA5-42BC-ABEC-A199622CFC5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2" l="1"/>
  <c r="M18" i="2"/>
  <c r="R18" i="2"/>
  <c r="P29" i="2"/>
  <c r="Q29" i="2"/>
  <c r="O29" i="2"/>
  <c r="E55" i="2"/>
  <c r="P55" i="2"/>
  <c r="T55" i="2"/>
  <c r="E56" i="2"/>
  <c r="J56" i="2"/>
  <c r="K56" i="2"/>
  <c r="P56" i="2"/>
  <c r="S56" i="2"/>
  <c r="T56" i="2"/>
  <c r="U56" i="2"/>
  <c r="E57" i="2"/>
  <c r="F57" i="2"/>
  <c r="P57" i="2"/>
  <c r="S57" i="2"/>
  <c r="J58" i="2"/>
  <c r="M58" i="2"/>
  <c r="S58" i="2"/>
  <c r="T58" i="2"/>
  <c r="U58" i="2"/>
  <c r="D56" i="2"/>
  <c r="D57" i="2"/>
  <c r="D58" i="2"/>
  <c r="D55" i="2"/>
  <c r="L94" i="2"/>
  <c r="P94" i="2"/>
  <c r="Q94" i="2"/>
  <c r="L95" i="2"/>
  <c r="P96" i="2"/>
  <c r="Q96" i="2"/>
  <c r="Y37" i="2"/>
  <c r="W35" i="2"/>
  <c r="W36" i="2"/>
  <c r="W37" i="2"/>
  <c r="W34" i="2"/>
  <c r="V38" i="2"/>
  <c r="E22" i="1"/>
  <c r="M9" i="1"/>
  <c r="M6" i="1"/>
  <c r="M7" i="1" s="1"/>
  <c r="M10" i="1" s="1"/>
  <c r="G36" i="2"/>
  <c r="G35" i="2"/>
  <c r="G34" i="2"/>
  <c r="G37" i="2"/>
  <c r="G52" i="2"/>
  <c r="G46" i="2"/>
  <c r="G45" i="2"/>
  <c r="G44" i="2"/>
  <c r="G43" i="2"/>
  <c r="G42" i="2"/>
  <c r="G41" i="2"/>
  <c r="G40" i="2"/>
  <c r="L52" i="2"/>
  <c r="L46" i="2"/>
  <c r="L45" i="2"/>
  <c r="L44" i="2"/>
  <c r="L43" i="2"/>
  <c r="L42" i="2"/>
  <c r="L41" i="2"/>
  <c r="L40" i="2"/>
  <c r="L47" i="2" s="1"/>
  <c r="L37" i="2"/>
  <c r="L36" i="2"/>
  <c r="L35" i="2"/>
  <c r="L34" i="2"/>
  <c r="H82" i="2"/>
  <c r="H78" i="2"/>
  <c r="H77" i="2"/>
  <c r="H76" i="2"/>
  <c r="H75" i="2"/>
  <c r="H74" i="2"/>
  <c r="M82" i="2"/>
  <c r="M80" i="2"/>
  <c r="M78" i="2"/>
  <c r="M77" i="2"/>
  <c r="M76" i="2"/>
  <c r="M75" i="2"/>
  <c r="M74" i="2"/>
  <c r="M71" i="2"/>
  <c r="D80" i="2"/>
  <c r="H80" i="2" s="1"/>
  <c r="D79" i="2"/>
  <c r="D71" i="2"/>
  <c r="H71" i="2" s="1"/>
  <c r="D70" i="2"/>
  <c r="D95" i="2" s="1"/>
  <c r="D69" i="2"/>
  <c r="D72" i="2" s="1"/>
  <c r="D96" i="2" s="1"/>
  <c r="I79" i="2"/>
  <c r="I71" i="2"/>
  <c r="D18" i="2"/>
  <c r="I18" i="2"/>
  <c r="D47" i="2"/>
  <c r="D38" i="2"/>
  <c r="I47" i="2"/>
  <c r="I70" i="2" s="1"/>
  <c r="I38" i="2"/>
  <c r="I69" i="2" s="1"/>
  <c r="E79" i="2"/>
  <c r="E71" i="2"/>
  <c r="J79" i="2"/>
  <c r="J71" i="2"/>
  <c r="E47" i="2"/>
  <c r="E70" i="2" s="1"/>
  <c r="E38" i="2"/>
  <c r="E69" i="2" s="1"/>
  <c r="J47" i="2"/>
  <c r="J70" i="2" s="1"/>
  <c r="J38" i="2"/>
  <c r="J69" i="2" s="1"/>
  <c r="J72" i="2" s="1"/>
  <c r="J95" i="2" s="1"/>
  <c r="E18" i="2"/>
  <c r="J18" i="2"/>
  <c r="G79" i="2"/>
  <c r="G72" i="2"/>
  <c r="G96" i="2" s="1"/>
  <c r="F79" i="2"/>
  <c r="F71" i="2"/>
  <c r="K71" i="2"/>
  <c r="L79" i="2"/>
  <c r="L72" i="2"/>
  <c r="L81" i="2" s="1"/>
  <c r="L83" i="2" s="1"/>
  <c r="L84" i="2" s="1"/>
  <c r="K79" i="2"/>
  <c r="F18" i="2"/>
  <c r="K18" i="2"/>
  <c r="F47" i="2"/>
  <c r="F70" i="2" s="1"/>
  <c r="F38" i="2"/>
  <c r="F69" i="2" s="1"/>
  <c r="K47" i="2"/>
  <c r="K70" i="2" s="1"/>
  <c r="K38" i="2"/>
  <c r="K69" i="2" s="1"/>
  <c r="R82" i="2"/>
  <c r="R80" i="2"/>
  <c r="R78" i="2"/>
  <c r="R77" i="2"/>
  <c r="R76" i="2"/>
  <c r="R75" i="2"/>
  <c r="R74" i="2"/>
  <c r="Q72" i="2"/>
  <c r="Q95" i="2" s="1"/>
  <c r="Q46" i="2"/>
  <c r="Q45" i="2"/>
  <c r="Q44" i="2"/>
  <c r="Q43" i="2"/>
  <c r="Q42" i="2"/>
  <c r="Q41" i="2"/>
  <c r="Q40" i="2"/>
  <c r="Q37" i="2"/>
  <c r="Q36" i="2"/>
  <c r="Q35" i="2"/>
  <c r="Q34" i="2"/>
  <c r="G18" i="2"/>
  <c r="L18" i="2"/>
  <c r="Q18" i="2"/>
  <c r="H47" i="2"/>
  <c r="H38" i="2"/>
  <c r="H57" i="2" s="1"/>
  <c r="M47" i="2"/>
  <c r="M38" i="2"/>
  <c r="M56" i="2" s="1"/>
  <c r="R47" i="2"/>
  <c r="R38" i="2"/>
  <c r="R55" i="2" s="1"/>
  <c r="Q79" i="2"/>
  <c r="N79" i="2"/>
  <c r="N71" i="2"/>
  <c r="S79" i="2"/>
  <c r="S71" i="2"/>
  <c r="N47" i="2"/>
  <c r="N70" i="2" s="1"/>
  <c r="R70" i="2" s="1"/>
  <c r="N38" i="2"/>
  <c r="N69" i="2" s="1"/>
  <c r="O52" i="2"/>
  <c r="O53" i="2" s="1"/>
  <c r="S47" i="2"/>
  <c r="S70" i="2" s="1"/>
  <c r="S38" i="2"/>
  <c r="S69" i="2" s="1"/>
  <c r="N18" i="2"/>
  <c r="S18" i="2"/>
  <c r="O18" i="2"/>
  <c r="T18" i="2"/>
  <c r="T122" i="2"/>
  <c r="T129" i="2" s="1"/>
  <c r="O79" i="2"/>
  <c r="T79" i="2"/>
  <c r="O47" i="2"/>
  <c r="O70" i="2" s="1"/>
  <c r="O38" i="2"/>
  <c r="O69" i="2" s="1"/>
  <c r="T52" i="2"/>
  <c r="T71" i="2" s="1"/>
  <c r="T47" i="2"/>
  <c r="T70" i="2" s="1"/>
  <c r="T38" i="2"/>
  <c r="T69" i="2" s="1"/>
  <c r="U18" i="2"/>
  <c r="P18" i="2"/>
  <c r="R150" i="2"/>
  <c r="U150" i="2"/>
  <c r="R138" i="2"/>
  <c r="R140" i="2" s="1"/>
  <c r="U138" i="2"/>
  <c r="U140" i="2" s="1"/>
  <c r="R122" i="2"/>
  <c r="R129" i="2" s="1"/>
  <c r="Q122" i="2"/>
  <c r="Q129" i="2" s="1"/>
  <c r="U122" i="2"/>
  <c r="U129" i="2" s="1"/>
  <c r="U79" i="2"/>
  <c r="P79" i="2"/>
  <c r="P52" i="2"/>
  <c r="P71" i="2" s="1"/>
  <c r="P47" i="2"/>
  <c r="P70" i="2" s="1"/>
  <c r="P95" i="2" s="1"/>
  <c r="P38" i="2"/>
  <c r="P69" i="2" s="1"/>
  <c r="P72" i="2" s="1"/>
  <c r="U52" i="2"/>
  <c r="U47" i="2"/>
  <c r="U70" i="2" s="1"/>
  <c r="U38" i="2"/>
  <c r="U69" i="2" s="1"/>
  <c r="R56" i="2" l="1"/>
  <c r="R58" i="2"/>
  <c r="R57" i="2"/>
  <c r="K72" i="2"/>
  <c r="K96" i="2" s="1"/>
  <c r="I72" i="2"/>
  <c r="I81" i="2" s="1"/>
  <c r="I83" i="2" s="1"/>
  <c r="I84" i="2" s="1"/>
  <c r="I94" i="2"/>
  <c r="M69" i="2"/>
  <c r="M70" i="2"/>
  <c r="M72" i="2" s="1"/>
  <c r="M94" i="2" s="1"/>
  <c r="I95" i="2"/>
  <c r="K95" i="2"/>
  <c r="S96" i="2"/>
  <c r="I96" i="2"/>
  <c r="L38" i="2"/>
  <c r="L58" i="2" s="1"/>
  <c r="O55" i="2"/>
  <c r="K58" i="2"/>
  <c r="N55" i="2"/>
  <c r="H69" i="2"/>
  <c r="O57" i="2"/>
  <c r="M55" i="2"/>
  <c r="N57" i="2"/>
  <c r="Q52" i="2"/>
  <c r="H58" i="2"/>
  <c r="M57" i="2"/>
  <c r="K55" i="2"/>
  <c r="H79" i="2"/>
  <c r="L96" i="2"/>
  <c r="J55" i="2"/>
  <c r="W38" i="2"/>
  <c r="F58" i="2"/>
  <c r="K57" i="2"/>
  <c r="I55" i="2"/>
  <c r="M79" i="2"/>
  <c r="G94" i="2"/>
  <c r="H70" i="2"/>
  <c r="G95" i="2"/>
  <c r="P58" i="2"/>
  <c r="U57" i="2"/>
  <c r="I57" i="2"/>
  <c r="N56" i="2"/>
  <c r="S55" i="2"/>
  <c r="D94" i="2"/>
  <c r="I56" i="2"/>
  <c r="H56" i="2"/>
  <c r="I58" i="2"/>
  <c r="F56" i="2"/>
  <c r="U55" i="2"/>
  <c r="E58" i="2"/>
  <c r="J57" i="2"/>
  <c r="O56" i="2"/>
  <c r="H55" i="2"/>
  <c r="S72" i="2"/>
  <c r="Q47" i="2"/>
  <c r="O58" i="2"/>
  <c r="T57" i="2"/>
  <c r="F55" i="2"/>
  <c r="N58" i="2"/>
  <c r="J94" i="2"/>
  <c r="J96" i="2"/>
  <c r="E72" i="2"/>
  <c r="G47" i="2"/>
  <c r="G38" i="2"/>
  <c r="G55" i="2" s="1"/>
  <c r="D81" i="2"/>
  <c r="D83" i="2" s="1"/>
  <c r="D85" i="2" s="1"/>
  <c r="I86" i="2"/>
  <c r="I85" i="2"/>
  <c r="D53" i="2"/>
  <c r="I53" i="2"/>
  <c r="N72" i="2"/>
  <c r="R69" i="2"/>
  <c r="G81" i="2"/>
  <c r="G83" i="2" s="1"/>
  <c r="G85" i="2" s="1"/>
  <c r="Q38" i="2"/>
  <c r="R53" i="2"/>
  <c r="M53" i="2"/>
  <c r="R79" i="2"/>
  <c r="J81" i="2"/>
  <c r="J83" i="2" s="1"/>
  <c r="J84" i="2" s="1"/>
  <c r="F72" i="2"/>
  <c r="E53" i="2"/>
  <c r="J53" i="2"/>
  <c r="K81" i="2"/>
  <c r="K83" i="2" s="1"/>
  <c r="K86" i="2" s="1"/>
  <c r="F53" i="2"/>
  <c r="K53" i="2"/>
  <c r="H53" i="2"/>
  <c r="L86" i="2"/>
  <c r="L85" i="2"/>
  <c r="Q81" i="2"/>
  <c r="N53" i="2"/>
  <c r="O71" i="2"/>
  <c r="S53" i="2"/>
  <c r="T72" i="2"/>
  <c r="T53" i="2"/>
  <c r="U53" i="2"/>
  <c r="P81" i="2"/>
  <c r="P83" i="2" s="1"/>
  <c r="U71" i="2"/>
  <c r="P53" i="2"/>
  <c r="L53" i="2" l="1"/>
  <c r="L56" i="2"/>
  <c r="L57" i="2"/>
  <c r="G57" i="2"/>
  <c r="H72" i="2"/>
  <c r="H96" i="2" s="1"/>
  <c r="S81" i="2"/>
  <c r="S83" i="2" s="1"/>
  <c r="S84" i="2" s="1"/>
  <c r="S94" i="2"/>
  <c r="L55" i="2"/>
  <c r="S95" i="2"/>
  <c r="K94" i="2"/>
  <c r="G56" i="2"/>
  <c r="G58" i="2"/>
  <c r="Q53" i="2"/>
  <c r="Q55" i="2"/>
  <c r="Q58" i="2"/>
  <c r="Q56" i="2"/>
  <c r="Q57" i="2"/>
  <c r="T81" i="2"/>
  <c r="T83" i="2" s="1"/>
  <c r="T85" i="2" s="1"/>
  <c r="T96" i="2"/>
  <c r="T94" i="2"/>
  <c r="T95" i="2"/>
  <c r="E96" i="2"/>
  <c r="E94" i="2"/>
  <c r="E95" i="2"/>
  <c r="R71" i="2"/>
  <c r="N94" i="2"/>
  <c r="N96" i="2"/>
  <c r="F81" i="2"/>
  <c r="F83" i="2" s="1"/>
  <c r="F84" i="2" s="1"/>
  <c r="F96" i="2"/>
  <c r="F94" i="2"/>
  <c r="F95" i="2"/>
  <c r="N95" i="2"/>
  <c r="N81" i="2"/>
  <c r="N83" i="2" s="1"/>
  <c r="N84" i="2" s="1"/>
  <c r="E81" i="2"/>
  <c r="E83" i="2" s="1"/>
  <c r="E85" i="2" s="1"/>
  <c r="M96" i="2"/>
  <c r="U72" i="2"/>
  <c r="U96" i="2"/>
  <c r="M95" i="2"/>
  <c r="M81" i="2"/>
  <c r="M83" i="2" s="1"/>
  <c r="O72" i="2"/>
  <c r="O96" i="2" s="1"/>
  <c r="G84" i="2"/>
  <c r="G86" i="2"/>
  <c r="G53" i="2"/>
  <c r="M84" i="2"/>
  <c r="M86" i="2"/>
  <c r="M85" i="2"/>
  <c r="D86" i="2"/>
  <c r="D84" i="2"/>
  <c r="J85" i="2"/>
  <c r="J86" i="2"/>
  <c r="F85" i="2"/>
  <c r="K84" i="2"/>
  <c r="K85" i="2"/>
  <c r="Q83" i="2"/>
  <c r="S86" i="2"/>
  <c r="S85" i="2"/>
  <c r="T86" i="2"/>
  <c r="P86" i="2"/>
  <c r="P85" i="2"/>
  <c r="P84" i="2"/>
  <c r="F86" i="2" l="1"/>
  <c r="H95" i="2"/>
  <c r="H81" i="2"/>
  <c r="H83" i="2" s="1"/>
  <c r="H85" i="2" s="1"/>
  <c r="N86" i="2"/>
  <c r="T84" i="2"/>
  <c r="H94" i="2"/>
  <c r="U81" i="2"/>
  <c r="U83" i="2" s="1"/>
  <c r="U94" i="2"/>
  <c r="U95" i="2"/>
  <c r="H84" i="2"/>
  <c r="H86" i="2"/>
  <c r="E84" i="2"/>
  <c r="E86" i="2"/>
  <c r="O81" i="2"/>
  <c r="O83" i="2" s="1"/>
  <c r="O86" i="2" s="1"/>
  <c r="O94" i="2"/>
  <c r="O95" i="2"/>
  <c r="R72" i="2"/>
  <c r="N85" i="2"/>
  <c r="Q84" i="2"/>
  <c r="Q85" i="2"/>
  <c r="Q86" i="2"/>
  <c r="U86" i="2" l="1"/>
  <c r="U84" i="2"/>
  <c r="U85" i="2"/>
  <c r="R81" i="2"/>
  <c r="R83" i="2" s="1"/>
  <c r="R95" i="2"/>
  <c r="R94" i="2"/>
  <c r="O85" i="2"/>
  <c r="O84" i="2"/>
  <c r="R96" i="2"/>
  <c r="R86" i="2" l="1"/>
  <c r="R84" i="2"/>
  <c r="R8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Siyuan Yang</author>
  </authors>
  <commentList>
    <comment ref="C18" authorId="0" shapeId="0" xr:uid="{EC418BFF-7865-40C1-BD46-3A58902D8963}">
      <text>
        <r>
          <rPr>
            <b/>
            <sz val="9"/>
            <color indexed="81"/>
            <rFont val="Tahoma"/>
            <family val="2"/>
          </rPr>
          <t>Siyuan Yang:
Asset Under Custody</t>
        </r>
      </text>
    </comment>
    <comment ref="C25" authorId="0" shapeId="0" xr:uid="{93243AEC-C91B-4D82-B635-430AFEF142DC}">
      <text>
        <r>
          <rPr>
            <b/>
            <sz val="9"/>
            <color indexed="81"/>
            <rFont val="Tahoma"/>
            <family val="2"/>
          </rPr>
          <t>Siyuan Yang:</t>
        </r>
        <r>
          <rPr>
            <sz val="9"/>
            <color indexed="81"/>
            <rFont val="Tahoma"/>
            <family val="2"/>
          </rPr>
          <t xml:space="preserve">
Average Revenue per user
</t>
        </r>
      </text>
    </comment>
    <comment ref="C43" authorId="0" shapeId="0" xr:uid="{B1F650D6-93A5-4CB7-BB90-B312F8875BDA}">
      <text>
        <r>
          <rPr>
            <b/>
            <sz val="9"/>
            <color indexed="81"/>
            <rFont val="Tahoma"/>
            <family val="2"/>
          </rPr>
          <t>Siyuan Yang:</t>
        </r>
        <r>
          <rPr>
            <sz val="9"/>
            <color indexed="81"/>
            <rFont val="Tahoma"/>
            <family val="2"/>
          </rPr>
          <t xml:space="preserve">
Excess cash into interest-bearing accounts
</t>
        </r>
      </text>
    </comment>
    <comment ref="C63" authorId="0" shapeId="0" xr:uid="{54F38752-AC42-4010-9EF2-F714288DC888}">
      <text>
        <r>
          <rPr>
            <b/>
            <sz val="9"/>
            <color indexed="81"/>
            <rFont val="Tahoma"/>
            <family val="2"/>
          </rPr>
          <t>Siyuan Yang:</t>
        </r>
        <r>
          <rPr>
            <sz val="9"/>
            <color indexed="81"/>
            <rFont val="Tahoma"/>
            <family val="2"/>
          </rPr>
          <t xml:space="preserve">
Excess cash into interest-bearing accounts
</t>
        </r>
      </text>
    </comment>
  </commentList>
</comments>
</file>

<file path=xl/sharedStrings.xml><?xml version="1.0" encoding="utf-8"?>
<sst xmlns="http://schemas.openxmlformats.org/spreadsheetml/2006/main" count="148" uniqueCount="123">
  <si>
    <t>Robinhood</t>
  </si>
  <si>
    <t>Ticker: HOOD</t>
  </si>
  <si>
    <t>Stock Price</t>
  </si>
  <si>
    <t>Shares</t>
  </si>
  <si>
    <t>MC</t>
  </si>
  <si>
    <t>Debt</t>
  </si>
  <si>
    <t>Cash</t>
  </si>
  <si>
    <t>EV</t>
  </si>
  <si>
    <t>Date</t>
  </si>
  <si>
    <t>Quarter</t>
  </si>
  <si>
    <t>Q121</t>
  </si>
  <si>
    <t>Q221</t>
  </si>
  <si>
    <t>Q321</t>
  </si>
  <si>
    <t>Q421</t>
  </si>
  <si>
    <t>FY2021</t>
  </si>
  <si>
    <t>Q122</t>
  </si>
  <si>
    <t>Q222</t>
  </si>
  <si>
    <t>Q322</t>
  </si>
  <si>
    <t>Q422</t>
  </si>
  <si>
    <t>FY2022</t>
  </si>
  <si>
    <t>Q123</t>
  </si>
  <si>
    <t>Q223</t>
  </si>
  <si>
    <t>Q323</t>
  </si>
  <si>
    <t>Q423</t>
  </si>
  <si>
    <t>FY2023</t>
  </si>
  <si>
    <t>Q124</t>
  </si>
  <si>
    <t>Q224</t>
  </si>
  <si>
    <t>Q324</t>
  </si>
  <si>
    <t>Q424</t>
  </si>
  <si>
    <t>FY2024</t>
  </si>
  <si>
    <t>FY2025</t>
  </si>
  <si>
    <t>Cash Sweep</t>
  </si>
  <si>
    <t>Transaction Based Revenue:</t>
  </si>
  <si>
    <t>Options</t>
  </si>
  <si>
    <t>Crypto</t>
  </si>
  <si>
    <t>Equities</t>
  </si>
  <si>
    <t>Other</t>
  </si>
  <si>
    <t>Total</t>
  </si>
  <si>
    <t>Interest Revenue:</t>
  </si>
  <si>
    <t>Margin</t>
  </si>
  <si>
    <t>Interest on cash</t>
  </si>
  <si>
    <t>Securites lending, net</t>
  </si>
  <si>
    <t>Credit Card</t>
  </si>
  <si>
    <t>Credit Facilities</t>
  </si>
  <si>
    <t xml:space="preserve">Gold </t>
  </si>
  <si>
    <t>Proxy</t>
  </si>
  <si>
    <t>Total net Revenue</t>
  </si>
  <si>
    <t>Interest on segrated cash, securities, and deposits</t>
  </si>
  <si>
    <t>Transaction Rev</t>
  </si>
  <si>
    <t>Net Interest revenues</t>
  </si>
  <si>
    <t>OpEX:</t>
  </si>
  <si>
    <t>Brokerage and transactions</t>
  </si>
  <si>
    <t>Tech &amp; Dev</t>
  </si>
  <si>
    <t>Opeartions</t>
  </si>
  <si>
    <t>Marketing</t>
  </si>
  <si>
    <t>G&amp;A</t>
  </si>
  <si>
    <t>Total OpEx</t>
  </si>
  <si>
    <t xml:space="preserve">Other </t>
  </si>
  <si>
    <t>Income before taxes</t>
  </si>
  <si>
    <t>Taxes</t>
  </si>
  <si>
    <t xml:space="preserve">NI </t>
  </si>
  <si>
    <t>NI to common shareholders</t>
  </si>
  <si>
    <t>Basic EPS</t>
  </si>
  <si>
    <t>Diluted EPS</t>
  </si>
  <si>
    <t>Basic Shares</t>
  </si>
  <si>
    <t>Diluted Shares</t>
  </si>
  <si>
    <t>Assets</t>
  </si>
  <si>
    <t>Cash under federal and other regulations</t>
  </si>
  <si>
    <t>AR from broker dealers, and clearing org</t>
  </si>
  <si>
    <t>AR from users</t>
  </si>
  <si>
    <t>Securities borrowed</t>
  </si>
  <si>
    <t>Deposits with clearing organizations</t>
  </si>
  <si>
    <t>Crypto safeguarding obligation</t>
  </si>
  <si>
    <t>HTM investments</t>
  </si>
  <si>
    <t>Prepaid</t>
  </si>
  <si>
    <t>Deferred Customer Match incentives</t>
  </si>
  <si>
    <t>Total Current</t>
  </si>
  <si>
    <t>PP&amp;E</t>
  </si>
  <si>
    <t>Goodwill</t>
  </si>
  <si>
    <t>Intangible</t>
  </si>
  <si>
    <t xml:space="preserve">Non-curretn HTM </t>
  </si>
  <si>
    <t>Non-current DCMI</t>
  </si>
  <si>
    <t>other</t>
  </si>
  <si>
    <t>Total assets</t>
  </si>
  <si>
    <t>User-held frational shares</t>
  </si>
  <si>
    <t>Liabilities</t>
  </si>
  <si>
    <t>AP &amp; AE</t>
  </si>
  <si>
    <t>Payable to users</t>
  </si>
  <si>
    <t>Securities Loaned</t>
  </si>
  <si>
    <t>Crypto obligations</t>
  </si>
  <si>
    <t>Fractional shares repurhcase obligation</t>
  </si>
  <si>
    <t>Total Liabilities</t>
  </si>
  <si>
    <t>SE</t>
  </si>
  <si>
    <t>Preferred</t>
  </si>
  <si>
    <t>Class A</t>
  </si>
  <si>
    <t>Class B</t>
  </si>
  <si>
    <t>Class C</t>
  </si>
  <si>
    <t xml:space="preserve">APIC </t>
  </si>
  <si>
    <t>Accumulated other comprehensive income</t>
  </si>
  <si>
    <t>AD</t>
  </si>
  <si>
    <t xml:space="preserve">Total Equity </t>
  </si>
  <si>
    <t>Total Equity &amp; liability</t>
  </si>
  <si>
    <t>Funded Customers (M)</t>
  </si>
  <si>
    <t>AUC(B)</t>
  </si>
  <si>
    <t>Net Deposits(B)</t>
  </si>
  <si>
    <t>ARPU(Dollars)</t>
  </si>
  <si>
    <t>Gold Subscribers(Millions)</t>
  </si>
  <si>
    <t>Receivables(Margin Balances)</t>
  </si>
  <si>
    <t>Other Revenue</t>
  </si>
  <si>
    <t>KPI</t>
  </si>
  <si>
    <t>Monthly Active Users(M)</t>
  </si>
  <si>
    <t>Stats</t>
  </si>
  <si>
    <t>Revenue QoQ</t>
  </si>
  <si>
    <t>Revenue YoY</t>
  </si>
  <si>
    <t xml:space="preserve">Destiny Tech 100 </t>
  </si>
  <si>
    <t>Units in MM</t>
  </si>
  <si>
    <t>Transaction %</t>
  </si>
  <si>
    <t>Interest %</t>
  </si>
  <si>
    <t>Other %</t>
  </si>
  <si>
    <t>Options as % of Transaction</t>
  </si>
  <si>
    <t>Others</t>
  </si>
  <si>
    <t>Margin as % of Interest</t>
  </si>
  <si>
    <t>Gold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</si>
</sst>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_(&quot;$&quot;* #,##0.0000_);_(&quot;$&quot;* \(#,##0.0000\);_(&quot;$&quot;* &quot;-&quot;????_);_(@_)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FF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1" fillId="0" borderId="0" xfId="0" applyFont="1"/>
    <xf numFmtId="164" fontId="0" fillId="0" borderId="0" xfId="0" applyNumberFormat="1"/>
    <xf numFmtId="41" fontId="0" fillId="0" borderId="0" xfId="0" applyNumberFormat="1"/>
    <xf numFmtId="0" fontId="0" fillId="0" borderId="0" xfId="0" applyAlignment="1">
      <alignment horizontal="left" indent="1"/>
    </xf>
    <xf numFmtId="0" fontId="2" fillId="0" borderId="0" xfId="0" applyFont="1"/>
    <xf numFmtId="43" fontId="0" fillId="0" borderId="0" xfId="0" applyNumberFormat="1"/>
    <xf numFmtId="41" fontId="5" fillId="0" borderId="0" xfId="0" applyNumberFormat="1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11793</xdr:colOff>
      <xdr:row>6</xdr:row>
      <xdr:rowOff>124505</xdr:rowOff>
    </xdr:from>
    <xdr:to>
      <xdr:col>21</xdr:col>
      <xdr:colOff>12700</xdr:colOff>
      <xdr:row>87</xdr:row>
      <xdr:rowOff>127000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03238C7-C245-65D5-C353-91681374ECC0}"/>
            </a:ext>
          </a:extLst>
        </xdr:cNvPr>
        <xdr:cNvCxnSpPr/>
      </xdr:nvCxnSpPr>
      <xdr:spPr>
        <a:xfrm>
          <a:off x="17067893" y="1267505"/>
          <a:ext cx="907" cy="1543299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F872D-7177-49D4-92C1-F62CB9B871E6}">
  <dimension ref="D2:M22"/>
  <sheetViews>
    <sheetView showGridLines="0" workbookViewId="0">
      <selection activeCell="E22" sqref="E22"/>
    </sheetView>
  </sheetViews>
  <sheetFormatPr baseColWidth="10" defaultColWidth="8.83203125" defaultRowHeight="15" x14ac:dyDescent="0.2"/>
  <cols>
    <col min="1" max="3" width="2.6640625" customWidth="1"/>
    <col min="11" max="11" width="2.6640625" customWidth="1"/>
    <col min="12" max="12" width="9.33203125" bestFit="1" customWidth="1"/>
    <col min="13" max="13" width="10" bestFit="1" customWidth="1"/>
  </cols>
  <sheetData>
    <row r="2" spans="4:13" x14ac:dyDescent="0.2">
      <c r="D2" t="s">
        <v>0</v>
      </c>
    </row>
    <row r="3" spans="4:13" x14ac:dyDescent="0.2">
      <c r="D3" t="s">
        <v>1</v>
      </c>
    </row>
    <row r="5" spans="4:13" x14ac:dyDescent="0.2">
      <c r="L5" t="s">
        <v>2</v>
      </c>
      <c r="M5">
        <v>29.86</v>
      </c>
    </row>
    <row r="6" spans="4:13" x14ac:dyDescent="0.2">
      <c r="L6" t="s">
        <v>3</v>
      </c>
      <c r="M6" s="5">
        <f>Model!U87</f>
        <v>884.10854500000005</v>
      </c>
    </row>
    <row r="7" spans="4:13" x14ac:dyDescent="0.2">
      <c r="L7" t="s">
        <v>4</v>
      </c>
      <c r="M7" s="8">
        <f>M5*M6</f>
        <v>26399.481153700002</v>
      </c>
    </row>
    <row r="8" spans="4:13" x14ac:dyDescent="0.2">
      <c r="L8" t="s">
        <v>5</v>
      </c>
      <c r="M8">
        <v>79</v>
      </c>
    </row>
    <row r="9" spans="4:13" x14ac:dyDescent="0.2">
      <c r="L9" t="s">
        <v>6</v>
      </c>
      <c r="M9" s="5">
        <f>Model!U109+Model!U111</f>
        <v>5547</v>
      </c>
    </row>
    <row r="10" spans="4:13" x14ac:dyDescent="0.2">
      <c r="L10" t="s">
        <v>7</v>
      </c>
      <c r="M10" s="8">
        <f>M7+M8-M9</f>
        <v>20931.481153700002</v>
      </c>
    </row>
    <row r="17" spans="4:5" x14ac:dyDescent="0.2">
      <c r="D17" t="s">
        <v>114</v>
      </c>
    </row>
    <row r="20" spans="4:5" x14ac:dyDescent="0.2">
      <c r="D20" t="s">
        <v>2</v>
      </c>
      <c r="E20">
        <v>19</v>
      </c>
    </row>
    <row r="21" spans="4:5" x14ac:dyDescent="0.2">
      <c r="D21" t="s">
        <v>3</v>
      </c>
      <c r="E21">
        <v>1.455276</v>
      </c>
    </row>
    <row r="22" spans="4:5" x14ac:dyDescent="0.2">
      <c r="D22" t="s">
        <v>4</v>
      </c>
      <c r="E22">
        <f>E21*E20</f>
        <v>27.650244000000001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34892-64F1-43CA-B19A-297359F0A9F1}">
  <dimension ref="A13:AE164"/>
  <sheetViews>
    <sheetView showGridLines="0" tabSelected="1" topLeftCell="A7" zoomScale="120" zoomScaleNormal="120" workbookViewId="0">
      <pane xSplit="3" ySplit="9" topLeftCell="J16" activePane="bottomRight" state="frozen"/>
      <selection activeCell="A7" sqref="A7"/>
      <selection pane="topRight" activeCell="D7" sqref="D7"/>
      <selection pane="bottomLeft" activeCell="A16" sqref="A16"/>
      <selection pane="bottomRight" activeCell="Q26" sqref="Q26"/>
    </sheetView>
  </sheetViews>
  <sheetFormatPr baseColWidth="10" defaultColWidth="8.83203125" defaultRowHeight="15" x14ac:dyDescent="0.2"/>
  <cols>
    <col min="1" max="2" width="2.6640625" customWidth="1"/>
    <col min="3" max="3" width="42" bestFit="1" customWidth="1"/>
    <col min="4" max="6" width="9.6640625" customWidth="1"/>
    <col min="7" max="7" width="10.5" bestFit="1" customWidth="1"/>
    <col min="8" max="11" width="9.6640625" customWidth="1"/>
    <col min="12" max="12" width="10.5" bestFit="1" customWidth="1"/>
    <col min="13" max="16" width="9.6640625" customWidth="1"/>
    <col min="17" max="17" width="10.5" bestFit="1" customWidth="1"/>
    <col min="18" max="21" width="9.6640625" customWidth="1"/>
    <col min="22" max="22" width="10.5" bestFit="1" customWidth="1"/>
    <col min="23" max="26" width="9.6640625" customWidth="1"/>
    <col min="27" max="27" width="10" bestFit="1" customWidth="1"/>
    <col min="28" max="29" width="9.6640625" customWidth="1"/>
  </cols>
  <sheetData>
    <row r="13" spans="3:28" x14ac:dyDescent="0.2">
      <c r="C13" t="s">
        <v>8</v>
      </c>
      <c r="D13" s="2">
        <v>44286</v>
      </c>
      <c r="E13" s="2">
        <v>44377</v>
      </c>
      <c r="F13" s="2">
        <v>44469</v>
      </c>
      <c r="G13" s="2">
        <v>44561</v>
      </c>
      <c r="H13" s="2"/>
      <c r="I13" s="2">
        <v>44651</v>
      </c>
      <c r="J13" s="2">
        <v>44742</v>
      </c>
      <c r="K13" s="2">
        <v>44834</v>
      </c>
      <c r="L13" s="2">
        <v>44926</v>
      </c>
      <c r="M13" s="2"/>
      <c r="N13" s="2">
        <v>45016</v>
      </c>
      <c r="O13" s="2">
        <v>45107</v>
      </c>
      <c r="P13" s="2">
        <v>45199</v>
      </c>
      <c r="Q13" s="2">
        <v>45291</v>
      </c>
      <c r="R13" s="2"/>
      <c r="S13" s="2">
        <v>45382</v>
      </c>
      <c r="T13" s="2">
        <v>45473</v>
      </c>
      <c r="U13" s="2">
        <v>45565</v>
      </c>
      <c r="V13" s="2">
        <v>45657</v>
      </c>
      <c r="W13" s="2"/>
      <c r="X13" s="2">
        <v>45747</v>
      </c>
      <c r="Y13" s="2">
        <v>45838</v>
      </c>
      <c r="Z13" s="2">
        <v>45930</v>
      </c>
      <c r="AA13" s="2">
        <v>46022</v>
      </c>
    </row>
    <row r="14" spans="3:28" x14ac:dyDescent="0.2">
      <c r="C14" t="s">
        <v>9</v>
      </c>
      <c r="D14" t="s">
        <v>10</v>
      </c>
      <c r="E14" t="s">
        <v>11</v>
      </c>
      <c r="F14" t="s">
        <v>12</v>
      </c>
      <c r="G14" t="s">
        <v>13</v>
      </c>
      <c r="H14" s="3" t="s">
        <v>14</v>
      </c>
      <c r="I14" t="s">
        <v>15</v>
      </c>
      <c r="J14" t="s">
        <v>16</v>
      </c>
      <c r="K14" t="s">
        <v>17</v>
      </c>
      <c r="L14" t="s">
        <v>18</v>
      </c>
      <c r="M14" s="3" t="s">
        <v>19</v>
      </c>
      <c r="N14" t="s">
        <v>20</v>
      </c>
      <c r="O14" t="s">
        <v>21</v>
      </c>
      <c r="P14" t="s">
        <v>22</v>
      </c>
      <c r="Q14" t="s">
        <v>23</v>
      </c>
      <c r="R14" s="3" t="s">
        <v>24</v>
      </c>
      <c r="S14" t="s">
        <v>25</v>
      </c>
      <c r="T14" t="s">
        <v>26</v>
      </c>
      <c r="U14" t="s">
        <v>27</v>
      </c>
      <c r="V14" t="s">
        <v>28</v>
      </c>
      <c r="W14" s="3" t="s">
        <v>29</v>
      </c>
      <c r="AB14" s="3" t="s">
        <v>30</v>
      </c>
    </row>
    <row r="15" spans="3:28" x14ac:dyDescent="0.2">
      <c r="C15" t="s">
        <v>115</v>
      </c>
      <c r="H15" s="3"/>
      <c r="M15" s="3"/>
      <c r="R15" s="3"/>
      <c r="W15" s="3"/>
      <c r="AB15" s="3"/>
    </row>
    <row r="16" spans="3:28" x14ac:dyDescent="0.2">
      <c r="C16" t="s">
        <v>109</v>
      </c>
      <c r="H16" s="3"/>
      <c r="M16" s="3"/>
      <c r="R16" s="3"/>
      <c r="W16" s="3"/>
      <c r="AB16" s="3"/>
    </row>
    <row r="17" spans="3:28" x14ac:dyDescent="0.2">
      <c r="C17" t="s">
        <v>102</v>
      </c>
      <c r="D17">
        <v>18</v>
      </c>
      <c r="E17">
        <v>22.5</v>
      </c>
      <c r="F17">
        <v>22.4</v>
      </c>
      <c r="G17">
        <v>22.7</v>
      </c>
      <c r="H17">
        <v>22.7</v>
      </c>
      <c r="I17">
        <v>22.8</v>
      </c>
      <c r="J17">
        <v>22.9</v>
      </c>
      <c r="K17">
        <v>22.9</v>
      </c>
      <c r="L17">
        <v>23</v>
      </c>
      <c r="M17">
        <v>23</v>
      </c>
      <c r="N17">
        <v>23.1</v>
      </c>
      <c r="O17">
        <v>23.2</v>
      </c>
      <c r="P17">
        <v>23.3</v>
      </c>
      <c r="Q17">
        <v>23.4</v>
      </c>
      <c r="R17">
        <v>23.4</v>
      </c>
      <c r="S17">
        <v>23.9</v>
      </c>
      <c r="T17">
        <v>24.2</v>
      </c>
      <c r="U17" s="1">
        <v>24.3</v>
      </c>
      <c r="W17" s="3"/>
      <c r="AB17" s="3"/>
    </row>
    <row r="18" spans="3:28" x14ac:dyDescent="0.2">
      <c r="C18" t="s">
        <v>103</v>
      </c>
      <c r="D18" s="3">
        <f t="shared" ref="D18:U18" si="0">SUM(D19:D23)</f>
        <v>80.899999999999977</v>
      </c>
      <c r="E18" s="3">
        <f t="shared" si="0"/>
        <v>102.00000000000001</v>
      </c>
      <c r="F18" s="3">
        <f t="shared" si="0"/>
        <v>95.4</v>
      </c>
      <c r="G18" s="3">
        <f t="shared" si="0"/>
        <v>97.999999999999986</v>
      </c>
      <c r="H18" s="3">
        <f t="shared" si="0"/>
        <v>97.999999999999986</v>
      </c>
      <c r="I18" s="3">
        <f t="shared" si="0"/>
        <v>93.1</v>
      </c>
      <c r="J18" s="3">
        <f t="shared" si="0"/>
        <v>64.2</v>
      </c>
      <c r="K18" s="3">
        <f t="shared" si="0"/>
        <v>64.599999999999994</v>
      </c>
      <c r="L18" s="3">
        <f t="shared" si="0"/>
        <v>62.199999999999996</v>
      </c>
      <c r="M18" s="3">
        <f t="shared" si="0"/>
        <v>62.199999999999996</v>
      </c>
      <c r="N18" s="3">
        <f t="shared" si="0"/>
        <v>78.400000000000006</v>
      </c>
      <c r="O18" s="3">
        <f t="shared" si="0"/>
        <v>88.8</v>
      </c>
      <c r="P18" s="3">
        <f t="shared" si="0"/>
        <v>86.5</v>
      </c>
      <c r="Q18" s="3">
        <f t="shared" si="0"/>
        <v>102.6</v>
      </c>
      <c r="R18" s="3">
        <f t="shared" si="0"/>
        <v>102.6</v>
      </c>
      <c r="S18" s="3">
        <f t="shared" si="0"/>
        <v>129.60000000000002</v>
      </c>
      <c r="T18" s="3">
        <f t="shared" si="0"/>
        <v>139.69999999999999</v>
      </c>
      <c r="U18" s="3">
        <f t="shared" si="0"/>
        <v>152.20000000000002</v>
      </c>
      <c r="W18" s="3"/>
      <c r="AB18" s="3"/>
    </row>
    <row r="19" spans="3:28" x14ac:dyDescent="0.2">
      <c r="C19" s="6" t="s">
        <v>35</v>
      </c>
      <c r="D19">
        <v>65.099999999999994</v>
      </c>
      <c r="E19">
        <v>72.5</v>
      </c>
      <c r="F19">
        <v>69.2</v>
      </c>
      <c r="G19">
        <v>72.099999999999994</v>
      </c>
      <c r="H19">
        <v>72.099999999999994</v>
      </c>
      <c r="I19">
        <v>68.5</v>
      </c>
      <c r="J19">
        <v>51.2</v>
      </c>
      <c r="K19">
        <v>50.7</v>
      </c>
      <c r="L19">
        <v>45.8</v>
      </c>
      <c r="M19">
        <v>45.8</v>
      </c>
      <c r="N19">
        <v>55.3</v>
      </c>
      <c r="O19">
        <v>62.8</v>
      </c>
      <c r="P19">
        <v>61.4</v>
      </c>
      <c r="Q19">
        <v>69.400000000000006</v>
      </c>
      <c r="R19">
        <v>69.400000000000006</v>
      </c>
      <c r="S19">
        <v>81.5</v>
      </c>
      <c r="T19">
        <v>96.3</v>
      </c>
      <c r="U19">
        <v>106.4</v>
      </c>
      <c r="W19" s="3"/>
      <c r="AB19" s="3"/>
    </row>
    <row r="20" spans="3:28" x14ac:dyDescent="0.2">
      <c r="C20" s="6" t="s">
        <v>34</v>
      </c>
      <c r="D20">
        <v>2</v>
      </c>
      <c r="E20">
        <v>2.4</v>
      </c>
      <c r="F20">
        <v>1.4</v>
      </c>
      <c r="G20">
        <v>22.1</v>
      </c>
      <c r="H20">
        <v>22.1</v>
      </c>
      <c r="I20">
        <v>1.1000000000000001</v>
      </c>
      <c r="J20">
        <v>0.5</v>
      </c>
      <c r="K20">
        <v>0.4</v>
      </c>
      <c r="L20">
        <v>8.4</v>
      </c>
      <c r="M20">
        <v>8.4</v>
      </c>
      <c r="N20">
        <v>11.5</v>
      </c>
      <c r="O20">
        <v>11.5</v>
      </c>
      <c r="P20">
        <v>10.199999999999999</v>
      </c>
      <c r="Q20">
        <v>14.7</v>
      </c>
      <c r="R20">
        <v>14.7</v>
      </c>
      <c r="S20">
        <v>26.2</v>
      </c>
      <c r="T20">
        <v>20.7</v>
      </c>
      <c r="U20">
        <v>19.5</v>
      </c>
      <c r="W20" s="3"/>
      <c r="AB20" s="3"/>
    </row>
    <row r="21" spans="3:28" x14ac:dyDescent="0.2">
      <c r="C21" s="6" t="s">
        <v>33</v>
      </c>
      <c r="D21">
        <v>11.6</v>
      </c>
      <c r="E21">
        <v>22.7</v>
      </c>
      <c r="F21">
        <v>22.2</v>
      </c>
      <c r="G21">
        <v>1.5</v>
      </c>
      <c r="H21">
        <v>1.5</v>
      </c>
      <c r="I21">
        <v>19.7</v>
      </c>
      <c r="J21">
        <v>8.6</v>
      </c>
      <c r="K21">
        <v>9.4</v>
      </c>
      <c r="L21">
        <v>0.3</v>
      </c>
      <c r="M21">
        <v>0.3</v>
      </c>
      <c r="N21">
        <v>0.4</v>
      </c>
      <c r="O21">
        <v>0.5</v>
      </c>
      <c r="P21">
        <v>0.4</v>
      </c>
      <c r="Q21">
        <v>0.6</v>
      </c>
      <c r="R21">
        <v>0.6</v>
      </c>
      <c r="S21">
        <v>1.2</v>
      </c>
      <c r="T21">
        <v>1.1000000000000001</v>
      </c>
      <c r="U21">
        <v>1.2</v>
      </c>
      <c r="W21" s="3"/>
      <c r="AB21" s="3"/>
    </row>
    <row r="22" spans="3:28" x14ac:dyDescent="0.2">
      <c r="C22" s="6" t="s">
        <v>6</v>
      </c>
      <c r="D22">
        <v>7.6</v>
      </c>
      <c r="E22">
        <v>9.9</v>
      </c>
      <c r="F22">
        <v>8.8000000000000007</v>
      </c>
      <c r="G22">
        <v>8.8000000000000007</v>
      </c>
      <c r="H22">
        <v>8.8000000000000007</v>
      </c>
      <c r="I22">
        <v>9.1999999999999993</v>
      </c>
      <c r="J22">
        <v>8.1</v>
      </c>
      <c r="K22">
        <v>8.1</v>
      </c>
      <c r="L22">
        <v>10.8</v>
      </c>
      <c r="M22">
        <v>10.8</v>
      </c>
      <c r="N22">
        <v>14.2</v>
      </c>
      <c r="O22">
        <v>17.2</v>
      </c>
      <c r="P22">
        <v>18</v>
      </c>
      <c r="Q22">
        <v>21.3</v>
      </c>
      <c r="R22">
        <v>21.3</v>
      </c>
      <c r="S22">
        <v>24.8</v>
      </c>
      <c r="T22">
        <v>26.6</v>
      </c>
      <c r="U22">
        <v>30.6</v>
      </c>
      <c r="W22" s="3"/>
      <c r="AB22" s="3"/>
    </row>
    <row r="23" spans="3:28" x14ac:dyDescent="0.2">
      <c r="C23" s="6" t="s">
        <v>107</v>
      </c>
      <c r="D23">
        <v>-5.4</v>
      </c>
      <c r="E23">
        <v>-5.5</v>
      </c>
      <c r="F23">
        <v>-6.2</v>
      </c>
      <c r="G23">
        <v>-6.5</v>
      </c>
      <c r="H23">
        <v>-6.5</v>
      </c>
      <c r="I23">
        <v>-5.4</v>
      </c>
      <c r="J23">
        <v>-4.2</v>
      </c>
      <c r="K23">
        <v>-4</v>
      </c>
      <c r="L23">
        <v>-3.1</v>
      </c>
      <c r="M23">
        <v>-3.1</v>
      </c>
      <c r="N23">
        <v>-3</v>
      </c>
      <c r="O23">
        <v>-3.2</v>
      </c>
      <c r="P23">
        <v>-3.5</v>
      </c>
      <c r="Q23">
        <v>-3.4</v>
      </c>
      <c r="R23">
        <v>-3.4</v>
      </c>
      <c r="S23">
        <v>-4.0999999999999996</v>
      </c>
      <c r="T23">
        <v>-5</v>
      </c>
      <c r="U23">
        <v>-5.5</v>
      </c>
      <c r="W23" s="3"/>
      <c r="AB23" s="3"/>
    </row>
    <row r="24" spans="3:28" x14ac:dyDescent="0.2">
      <c r="C24" t="s">
        <v>104</v>
      </c>
      <c r="D24">
        <v>0</v>
      </c>
      <c r="E24">
        <v>0</v>
      </c>
      <c r="F24">
        <v>0</v>
      </c>
      <c r="G24">
        <v>27.1</v>
      </c>
      <c r="H24">
        <v>27.1</v>
      </c>
      <c r="I24">
        <v>0</v>
      </c>
      <c r="J24">
        <v>0</v>
      </c>
      <c r="K24">
        <v>0</v>
      </c>
      <c r="L24">
        <v>18.399999999999999</v>
      </c>
      <c r="M24">
        <v>18.399999999999999</v>
      </c>
      <c r="N24">
        <v>4.4000000000000004</v>
      </c>
      <c r="O24">
        <v>4.0999999999999996</v>
      </c>
      <c r="P24">
        <v>4</v>
      </c>
      <c r="Q24">
        <v>18.399999999999999</v>
      </c>
      <c r="R24">
        <v>18.399999999999999</v>
      </c>
      <c r="S24">
        <v>11.2</v>
      </c>
      <c r="T24">
        <v>13.2</v>
      </c>
      <c r="U24">
        <v>10</v>
      </c>
      <c r="W24" s="3"/>
      <c r="AB24" s="3"/>
    </row>
    <row r="25" spans="3:28" x14ac:dyDescent="0.2">
      <c r="C25" t="s">
        <v>105</v>
      </c>
      <c r="D25">
        <v>137</v>
      </c>
      <c r="E25">
        <v>112</v>
      </c>
      <c r="F25">
        <v>65</v>
      </c>
      <c r="G25">
        <v>103</v>
      </c>
      <c r="H25">
        <v>103</v>
      </c>
      <c r="I25">
        <v>53</v>
      </c>
      <c r="J25">
        <v>56</v>
      </c>
      <c r="K25">
        <v>65</v>
      </c>
      <c r="L25">
        <v>60</v>
      </c>
      <c r="M25">
        <v>60</v>
      </c>
      <c r="N25">
        <v>77</v>
      </c>
      <c r="O25">
        <v>84</v>
      </c>
      <c r="P25">
        <v>80</v>
      </c>
      <c r="Q25">
        <v>60</v>
      </c>
      <c r="R25">
        <v>60</v>
      </c>
      <c r="S25">
        <v>104</v>
      </c>
      <c r="T25">
        <v>113</v>
      </c>
      <c r="U25">
        <v>105</v>
      </c>
      <c r="W25" s="3"/>
      <c r="AB25" s="3"/>
    </row>
    <row r="26" spans="3:28" x14ac:dyDescent="0.2">
      <c r="C26" t="s">
        <v>106</v>
      </c>
      <c r="D26">
        <v>0</v>
      </c>
      <c r="E26">
        <v>0</v>
      </c>
      <c r="F26">
        <v>0</v>
      </c>
      <c r="G26">
        <v>17.3</v>
      </c>
      <c r="H26">
        <v>17.3</v>
      </c>
      <c r="I26">
        <v>0</v>
      </c>
      <c r="J26">
        <v>0</v>
      </c>
      <c r="K26">
        <v>0</v>
      </c>
      <c r="L26">
        <v>11.4</v>
      </c>
      <c r="M26">
        <v>11.4</v>
      </c>
      <c r="N26">
        <v>1.18</v>
      </c>
      <c r="O26">
        <v>1.23</v>
      </c>
      <c r="P26">
        <v>1.33</v>
      </c>
      <c r="Q26">
        <v>11.4</v>
      </c>
      <c r="R26">
        <v>11.4</v>
      </c>
      <c r="S26">
        <v>1.68</v>
      </c>
      <c r="T26">
        <v>1.98</v>
      </c>
      <c r="U26">
        <v>2.19</v>
      </c>
      <c r="W26" s="3"/>
      <c r="AB26" s="3"/>
    </row>
    <row r="27" spans="3:28" x14ac:dyDescent="0.2">
      <c r="C27" t="s">
        <v>110</v>
      </c>
      <c r="D27">
        <v>17.7</v>
      </c>
      <c r="E27">
        <v>21.3</v>
      </c>
      <c r="F27">
        <v>18.899999999999999</v>
      </c>
      <c r="I27">
        <v>15.9</v>
      </c>
      <c r="J27">
        <v>14</v>
      </c>
      <c r="K27">
        <v>12.2</v>
      </c>
      <c r="M27" s="3"/>
      <c r="W27" s="3"/>
      <c r="AB27" s="3"/>
    </row>
    <row r="28" spans="3:28" x14ac:dyDescent="0.2">
      <c r="M28" s="3"/>
      <c r="W28" s="3"/>
      <c r="AB28" s="3"/>
    </row>
    <row r="29" spans="3:28" x14ac:dyDescent="0.2">
      <c r="C29" t="s">
        <v>122</v>
      </c>
      <c r="M29" s="3"/>
      <c r="O29">
        <f>O26/N26-1</f>
        <v>4.2372881355932313E-2</v>
      </c>
      <c r="P29">
        <f t="shared" ref="P29:Q29" si="1">P26/O26-1</f>
        <v>8.1300813008130079E-2</v>
      </c>
      <c r="Q29">
        <f t="shared" si="1"/>
        <v>7.5714285714285712</v>
      </c>
      <c r="W29" s="3"/>
      <c r="AB29" s="3"/>
    </row>
    <row r="30" spans="3:28" x14ac:dyDescent="0.2">
      <c r="M30" s="3"/>
      <c r="W30" s="3"/>
      <c r="AB30" s="3"/>
    </row>
    <row r="31" spans="3:28" x14ac:dyDescent="0.2">
      <c r="M31" s="3"/>
      <c r="W31" s="3"/>
      <c r="AB31" s="3"/>
    </row>
    <row r="32" spans="3:28" x14ac:dyDescent="0.2">
      <c r="H32" s="3"/>
      <c r="M32" s="3"/>
      <c r="R32" s="3"/>
      <c r="W32" s="3"/>
      <c r="AB32" s="3"/>
    </row>
    <row r="33" spans="3:31" x14ac:dyDescent="0.2">
      <c r="C33" s="3" t="s">
        <v>32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</row>
    <row r="34" spans="3:31" x14ac:dyDescent="0.2">
      <c r="C34" s="6" t="s">
        <v>33</v>
      </c>
      <c r="D34" s="5">
        <v>198</v>
      </c>
      <c r="E34" s="5">
        <v>165</v>
      </c>
      <c r="F34" s="5">
        <v>164</v>
      </c>
      <c r="G34" s="5">
        <f>H34-SUM(D34:F34)</f>
        <v>163</v>
      </c>
      <c r="H34" s="5">
        <v>690</v>
      </c>
      <c r="I34" s="5">
        <v>127</v>
      </c>
      <c r="J34" s="5">
        <v>113</v>
      </c>
      <c r="K34" s="5">
        <v>124</v>
      </c>
      <c r="L34" s="5">
        <f>M34-SUM(I34:K34)</f>
        <v>124</v>
      </c>
      <c r="M34" s="5">
        <v>488</v>
      </c>
      <c r="N34" s="5">
        <v>133</v>
      </c>
      <c r="O34" s="5">
        <v>127</v>
      </c>
      <c r="P34" s="5">
        <v>124</v>
      </c>
      <c r="Q34" s="5">
        <f>R34-SUM(N34:P34)</f>
        <v>121</v>
      </c>
      <c r="R34" s="5">
        <v>505</v>
      </c>
      <c r="S34" s="5">
        <v>154</v>
      </c>
      <c r="T34" s="5">
        <v>182</v>
      </c>
      <c r="U34" s="5">
        <v>202</v>
      </c>
      <c r="V34" s="9">
        <v>200</v>
      </c>
      <c r="W34" s="5">
        <f>SUM(S34:V34)</f>
        <v>738</v>
      </c>
      <c r="X34" s="5"/>
      <c r="Y34" s="5"/>
      <c r="Z34" s="5"/>
      <c r="AA34" s="5"/>
      <c r="AB34" s="5"/>
      <c r="AC34" s="5"/>
      <c r="AD34" s="5"/>
      <c r="AE34" s="5"/>
    </row>
    <row r="35" spans="3:31" x14ac:dyDescent="0.2">
      <c r="C35" s="6" t="s">
        <v>34</v>
      </c>
      <c r="D35" s="5">
        <v>88</v>
      </c>
      <c r="E35" s="5">
        <v>233</v>
      </c>
      <c r="F35" s="5">
        <v>51</v>
      </c>
      <c r="G35" s="5">
        <f>H35-SUM(D35:F35)</f>
        <v>48</v>
      </c>
      <c r="H35" s="5">
        <v>420</v>
      </c>
      <c r="I35" s="5">
        <v>54</v>
      </c>
      <c r="J35" s="5">
        <v>58</v>
      </c>
      <c r="K35" s="5">
        <v>51</v>
      </c>
      <c r="L35" s="5">
        <f t="shared" ref="L35:L37" si="2">M35-SUM(I35:K35)</f>
        <v>39</v>
      </c>
      <c r="M35" s="5">
        <v>202</v>
      </c>
      <c r="N35" s="5">
        <v>38</v>
      </c>
      <c r="O35" s="5">
        <v>31</v>
      </c>
      <c r="P35" s="5">
        <v>23</v>
      </c>
      <c r="Q35" s="5">
        <f t="shared" ref="Q35:Q37" si="3">R35-SUM(N35:P35)</f>
        <v>43</v>
      </c>
      <c r="R35" s="5">
        <v>135</v>
      </c>
      <c r="S35" s="5">
        <v>126</v>
      </c>
      <c r="T35" s="5">
        <v>81</v>
      </c>
      <c r="U35" s="5">
        <v>61</v>
      </c>
      <c r="V35" s="9">
        <v>180</v>
      </c>
      <c r="W35" s="5">
        <f t="shared" ref="W35:W38" si="4">SUM(S35:V35)</f>
        <v>448</v>
      </c>
      <c r="X35" s="5"/>
      <c r="Y35" s="5"/>
      <c r="Z35" s="5"/>
      <c r="AA35" s="5"/>
      <c r="AB35" s="5"/>
      <c r="AC35" s="5"/>
      <c r="AD35" s="5"/>
      <c r="AE35" s="5"/>
    </row>
    <row r="36" spans="3:31" x14ac:dyDescent="0.2">
      <c r="C36" s="6" t="s">
        <v>35</v>
      </c>
      <c r="D36" s="5">
        <v>133</v>
      </c>
      <c r="E36" s="5">
        <v>52</v>
      </c>
      <c r="F36" s="5">
        <v>50</v>
      </c>
      <c r="G36" s="5">
        <f>H36-SUM(D36:F36)</f>
        <v>52</v>
      </c>
      <c r="H36" s="5">
        <v>287</v>
      </c>
      <c r="I36" s="5">
        <v>36</v>
      </c>
      <c r="J36" s="5">
        <v>29</v>
      </c>
      <c r="K36" s="5">
        <v>31</v>
      </c>
      <c r="L36" s="5">
        <f t="shared" si="2"/>
        <v>21</v>
      </c>
      <c r="M36" s="5">
        <v>117</v>
      </c>
      <c r="N36" s="5">
        <v>27</v>
      </c>
      <c r="O36" s="5">
        <v>25</v>
      </c>
      <c r="P36" s="5">
        <v>27</v>
      </c>
      <c r="Q36" s="5">
        <f t="shared" si="3"/>
        <v>25</v>
      </c>
      <c r="R36" s="5">
        <v>104</v>
      </c>
      <c r="S36" s="5">
        <v>39</v>
      </c>
      <c r="T36" s="5">
        <v>40</v>
      </c>
      <c r="U36" s="5">
        <v>37</v>
      </c>
      <c r="V36" s="9">
        <v>60</v>
      </c>
      <c r="W36" s="5">
        <f t="shared" si="4"/>
        <v>176</v>
      </c>
      <c r="X36" s="5"/>
      <c r="Y36" s="5"/>
      <c r="Z36" s="5"/>
      <c r="AA36" s="5"/>
      <c r="AB36" s="5"/>
      <c r="AC36" s="5"/>
      <c r="AD36" s="5"/>
      <c r="AE36" s="5"/>
    </row>
    <row r="37" spans="3:31" x14ac:dyDescent="0.2">
      <c r="C37" s="6" t="s">
        <v>36</v>
      </c>
      <c r="D37" s="5">
        <v>1</v>
      </c>
      <c r="E37" s="5">
        <v>1</v>
      </c>
      <c r="F37" s="5">
        <v>2</v>
      </c>
      <c r="G37" s="5">
        <f>H37-SUM(D37:F37)</f>
        <v>1</v>
      </c>
      <c r="H37" s="5">
        <v>5</v>
      </c>
      <c r="I37" s="5">
        <v>1</v>
      </c>
      <c r="J37" s="5">
        <v>2</v>
      </c>
      <c r="K37" s="5">
        <v>2</v>
      </c>
      <c r="L37" s="5">
        <f t="shared" si="2"/>
        <v>2</v>
      </c>
      <c r="M37" s="5">
        <v>7</v>
      </c>
      <c r="N37" s="5">
        <v>9</v>
      </c>
      <c r="O37" s="5">
        <v>10</v>
      </c>
      <c r="P37" s="5">
        <v>11</v>
      </c>
      <c r="Q37" s="5">
        <f t="shared" si="3"/>
        <v>11</v>
      </c>
      <c r="R37" s="5">
        <v>41</v>
      </c>
      <c r="S37" s="5">
        <v>10</v>
      </c>
      <c r="T37" s="5">
        <v>24</v>
      </c>
      <c r="U37" s="5">
        <v>19</v>
      </c>
      <c r="V37" s="9">
        <v>30</v>
      </c>
      <c r="W37" s="5">
        <f t="shared" si="4"/>
        <v>83</v>
      </c>
      <c r="X37" s="5"/>
      <c r="Y37" s="10">
        <f>180/165-1</f>
        <v>9.0909090909090828E-2</v>
      </c>
      <c r="Z37" s="5"/>
      <c r="AA37" s="5"/>
      <c r="AB37" s="5"/>
      <c r="AC37" s="5"/>
      <c r="AD37" s="5"/>
      <c r="AE37" s="5"/>
    </row>
    <row r="38" spans="3:31" x14ac:dyDescent="0.2">
      <c r="C38" s="6" t="s">
        <v>37</v>
      </c>
      <c r="D38" s="5">
        <f t="shared" ref="D38:V38" si="5">SUM(D34:D37)</f>
        <v>420</v>
      </c>
      <c r="E38" s="5">
        <f t="shared" si="5"/>
        <v>451</v>
      </c>
      <c r="F38" s="5">
        <f t="shared" si="5"/>
        <v>267</v>
      </c>
      <c r="G38" s="5">
        <f t="shared" si="5"/>
        <v>264</v>
      </c>
      <c r="H38" s="5">
        <f t="shared" si="5"/>
        <v>1402</v>
      </c>
      <c r="I38" s="5">
        <f t="shared" si="5"/>
        <v>218</v>
      </c>
      <c r="J38" s="5">
        <f t="shared" si="5"/>
        <v>202</v>
      </c>
      <c r="K38" s="5">
        <f t="shared" si="5"/>
        <v>208</v>
      </c>
      <c r="L38" s="5">
        <f t="shared" si="5"/>
        <v>186</v>
      </c>
      <c r="M38" s="5">
        <f t="shared" si="5"/>
        <v>814</v>
      </c>
      <c r="N38" s="5">
        <f t="shared" si="5"/>
        <v>207</v>
      </c>
      <c r="O38" s="5">
        <f t="shared" si="5"/>
        <v>193</v>
      </c>
      <c r="P38" s="5">
        <f t="shared" si="5"/>
        <v>185</v>
      </c>
      <c r="Q38" s="5">
        <f t="shared" si="5"/>
        <v>200</v>
      </c>
      <c r="R38" s="5">
        <f t="shared" si="5"/>
        <v>785</v>
      </c>
      <c r="S38" s="5">
        <f t="shared" si="5"/>
        <v>329</v>
      </c>
      <c r="T38" s="5">
        <f t="shared" si="5"/>
        <v>327</v>
      </c>
      <c r="U38" s="5">
        <f t="shared" si="5"/>
        <v>319</v>
      </c>
      <c r="V38" s="9">
        <f t="shared" si="5"/>
        <v>470</v>
      </c>
      <c r="W38" s="5">
        <f t="shared" si="4"/>
        <v>1445</v>
      </c>
      <c r="X38" s="5"/>
      <c r="Y38" s="5"/>
      <c r="Z38" s="5"/>
      <c r="AA38" s="5"/>
      <c r="AB38" s="5"/>
      <c r="AC38" s="5"/>
      <c r="AD38" s="5"/>
      <c r="AE38" s="5"/>
    </row>
    <row r="39" spans="3:31" x14ac:dyDescent="0.2">
      <c r="C39" s="3" t="s">
        <v>38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r="40" spans="3:31" x14ac:dyDescent="0.2">
      <c r="C40" s="6" t="s">
        <v>39</v>
      </c>
      <c r="D40" s="5">
        <v>28</v>
      </c>
      <c r="E40" s="5">
        <v>31</v>
      </c>
      <c r="F40" s="5">
        <v>34</v>
      </c>
      <c r="G40" s="5">
        <f t="shared" ref="G40:G46" si="6">H40-SUM(D40:F40)</f>
        <v>39</v>
      </c>
      <c r="H40" s="5">
        <v>132</v>
      </c>
      <c r="I40" s="5">
        <v>35</v>
      </c>
      <c r="J40" s="5">
        <v>39</v>
      </c>
      <c r="K40" s="5">
        <v>48</v>
      </c>
      <c r="L40" s="5">
        <f t="shared" ref="L40:L46" si="7">M40-SUM(I40:K40)</f>
        <v>-19</v>
      </c>
      <c r="M40" s="5">
        <v>103</v>
      </c>
      <c r="N40" s="5">
        <v>53</v>
      </c>
      <c r="O40" s="5">
        <v>57</v>
      </c>
      <c r="P40" s="5">
        <v>67</v>
      </c>
      <c r="Q40" s="5">
        <f t="shared" ref="Q40:Q46" si="8">R40-SUM(N40:P40)</f>
        <v>111</v>
      </c>
      <c r="R40" s="5">
        <v>288</v>
      </c>
      <c r="S40" s="5">
        <v>72</v>
      </c>
      <c r="T40" s="5">
        <v>73</v>
      </c>
      <c r="U40" s="5">
        <v>83</v>
      </c>
      <c r="V40" s="5"/>
      <c r="W40" s="5"/>
      <c r="X40" s="5"/>
      <c r="Y40" s="5"/>
      <c r="Z40" s="5"/>
      <c r="AA40" s="5"/>
      <c r="AB40" s="5"/>
      <c r="AC40" s="5"/>
      <c r="AD40" s="5"/>
      <c r="AE40" s="5"/>
    </row>
    <row r="41" spans="3:31" x14ac:dyDescent="0.2">
      <c r="C41" s="6" t="s">
        <v>40</v>
      </c>
      <c r="D41" s="5">
        <v>1</v>
      </c>
      <c r="E41" s="5">
        <v>0</v>
      </c>
      <c r="F41" s="5">
        <v>0</v>
      </c>
      <c r="G41" s="5">
        <f t="shared" si="6"/>
        <v>0</v>
      </c>
      <c r="H41" s="5">
        <v>1</v>
      </c>
      <c r="I41" s="5">
        <v>1</v>
      </c>
      <c r="J41" s="5">
        <v>23</v>
      </c>
      <c r="K41" s="5">
        <v>29</v>
      </c>
      <c r="L41" s="5">
        <f t="shared" si="7"/>
        <v>124</v>
      </c>
      <c r="M41" s="5">
        <v>177</v>
      </c>
      <c r="N41" s="5">
        <v>68</v>
      </c>
      <c r="O41" s="5">
        <v>74</v>
      </c>
      <c r="P41" s="5">
        <v>75</v>
      </c>
      <c r="Q41" s="5">
        <f t="shared" si="8"/>
        <v>26</v>
      </c>
      <c r="R41" s="5">
        <v>243</v>
      </c>
      <c r="S41" s="5">
        <v>70</v>
      </c>
      <c r="T41" s="5">
        <v>66</v>
      </c>
      <c r="U41" s="5">
        <v>67</v>
      </c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 spans="3:31" x14ac:dyDescent="0.2">
      <c r="C42" s="6" t="s">
        <v>47</v>
      </c>
      <c r="D42" s="5">
        <v>1</v>
      </c>
      <c r="E42" s="5">
        <v>2</v>
      </c>
      <c r="F42" s="5">
        <v>1</v>
      </c>
      <c r="G42" s="5">
        <f t="shared" si="6"/>
        <v>0</v>
      </c>
      <c r="H42" s="5">
        <v>4</v>
      </c>
      <c r="I42" s="5">
        <v>1</v>
      </c>
      <c r="J42" s="5">
        <v>10</v>
      </c>
      <c r="K42" s="5">
        <v>29</v>
      </c>
      <c r="L42" s="5">
        <f t="shared" si="7"/>
        <v>17</v>
      </c>
      <c r="M42" s="5">
        <v>57</v>
      </c>
      <c r="N42" s="5">
        <v>45</v>
      </c>
      <c r="O42" s="5">
        <v>52</v>
      </c>
      <c r="P42" s="5">
        <v>59</v>
      </c>
      <c r="Q42" s="5">
        <f t="shared" si="8"/>
        <v>54</v>
      </c>
      <c r="R42" s="5">
        <v>210</v>
      </c>
      <c r="S42" s="5">
        <v>58</v>
      </c>
      <c r="T42" s="5">
        <v>68</v>
      </c>
      <c r="U42" s="5">
        <v>61</v>
      </c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 spans="3:31" x14ac:dyDescent="0.2">
      <c r="C43" s="6" t="s">
        <v>31</v>
      </c>
      <c r="D43" s="5">
        <v>0</v>
      </c>
      <c r="E43" s="5">
        <v>0</v>
      </c>
      <c r="F43" s="5">
        <v>1</v>
      </c>
      <c r="G43" s="5">
        <f t="shared" si="6"/>
        <v>2</v>
      </c>
      <c r="H43" s="5">
        <v>3</v>
      </c>
      <c r="I43" s="5">
        <v>0</v>
      </c>
      <c r="J43" s="5">
        <v>6</v>
      </c>
      <c r="K43" s="5">
        <v>20</v>
      </c>
      <c r="L43" s="5">
        <f t="shared" si="7"/>
        <v>-4</v>
      </c>
      <c r="M43" s="5">
        <v>22</v>
      </c>
      <c r="N43" s="5">
        <v>22</v>
      </c>
      <c r="O43" s="5">
        <v>29</v>
      </c>
      <c r="P43" s="5">
        <v>35</v>
      </c>
      <c r="Q43" s="5">
        <f t="shared" si="8"/>
        <v>37</v>
      </c>
      <c r="R43" s="5">
        <v>123</v>
      </c>
      <c r="S43" s="5">
        <v>39</v>
      </c>
      <c r="T43" s="5">
        <v>44</v>
      </c>
      <c r="U43" s="5">
        <v>46</v>
      </c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 spans="3:31" x14ac:dyDescent="0.2">
      <c r="C44" s="6" t="s">
        <v>41</v>
      </c>
      <c r="D44" s="5">
        <v>35</v>
      </c>
      <c r="E44" s="5">
        <v>40</v>
      </c>
      <c r="F44" s="5">
        <v>33</v>
      </c>
      <c r="G44" s="5">
        <f t="shared" si="6"/>
        <v>28</v>
      </c>
      <c r="H44" s="5">
        <v>136</v>
      </c>
      <c r="I44" s="5">
        <v>24</v>
      </c>
      <c r="J44" s="5">
        <v>2</v>
      </c>
      <c r="K44" s="5">
        <v>8</v>
      </c>
      <c r="L44" s="5">
        <f t="shared" si="7"/>
        <v>55</v>
      </c>
      <c r="M44" s="5">
        <v>89</v>
      </c>
      <c r="N44" s="5">
        <v>26</v>
      </c>
      <c r="O44" s="5">
        <v>27</v>
      </c>
      <c r="P44" s="5">
        <v>17</v>
      </c>
      <c r="Q44" s="5">
        <f t="shared" si="8"/>
        <v>9</v>
      </c>
      <c r="R44" s="5">
        <v>79</v>
      </c>
      <c r="S44" s="5">
        <v>15</v>
      </c>
      <c r="T44" s="5">
        <v>34</v>
      </c>
      <c r="U44" s="5">
        <v>19</v>
      </c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 spans="3:31" x14ac:dyDescent="0.2">
      <c r="C45" s="6" t="s">
        <v>42</v>
      </c>
      <c r="D45" s="5">
        <v>0</v>
      </c>
      <c r="E45" s="5">
        <v>0</v>
      </c>
      <c r="F45" s="5">
        <v>0</v>
      </c>
      <c r="G45" s="5">
        <f t="shared" si="6"/>
        <v>0</v>
      </c>
      <c r="H45" s="5">
        <v>0</v>
      </c>
      <c r="I45" s="5">
        <v>0</v>
      </c>
      <c r="J45" s="5">
        <v>0</v>
      </c>
      <c r="K45" s="5">
        <v>0</v>
      </c>
      <c r="L45" s="5">
        <f t="shared" si="7"/>
        <v>0</v>
      </c>
      <c r="M45" s="5">
        <v>0</v>
      </c>
      <c r="N45" s="5">
        <v>0</v>
      </c>
      <c r="O45" s="5">
        <v>0</v>
      </c>
      <c r="P45" s="5">
        <v>4</v>
      </c>
      <c r="Q45" s="5">
        <f t="shared" si="8"/>
        <v>5</v>
      </c>
      <c r="R45" s="5">
        <v>9</v>
      </c>
      <c r="S45" s="5">
        <v>6</v>
      </c>
      <c r="T45" s="5">
        <v>6</v>
      </c>
      <c r="U45" s="5">
        <v>4</v>
      </c>
      <c r="V45" s="5"/>
      <c r="W45" s="5"/>
      <c r="X45" s="5"/>
      <c r="Y45" s="5"/>
      <c r="Z45" s="5"/>
      <c r="AA45" s="5"/>
      <c r="AB45" s="5"/>
      <c r="AC45" s="5"/>
      <c r="AD45" s="5"/>
      <c r="AE45" s="5"/>
    </row>
    <row r="46" spans="3:31" x14ac:dyDescent="0.2">
      <c r="C46" s="6" t="s">
        <v>43</v>
      </c>
      <c r="D46" s="5">
        <v>-3</v>
      </c>
      <c r="E46" s="5">
        <v>-5</v>
      </c>
      <c r="F46" s="5">
        <v>-6</v>
      </c>
      <c r="G46" s="5">
        <f t="shared" si="6"/>
        <v>-6</v>
      </c>
      <c r="H46" s="5">
        <v>-20</v>
      </c>
      <c r="I46" s="5">
        <v>-6</v>
      </c>
      <c r="J46" s="5">
        <v>-6</v>
      </c>
      <c r="K46" s="5">
        <v>-6</v>
      </c>
      <c r="L46" s="5">
        <f t="shared" si="7"/>
        <v>-6</v>
      </c>
      <c r="M46" s="5">
        <v>-24</v>
      </c>
      <c r="N46" s="5">
        <v>-6</v>
      </c>
      <c r="O46" s="5">
        <v>-5</v>
      </c>
      <c r="P46" s="5">
        <v>-6</v>
      </c>
      <c r="Q46" s="5">
        <f t="shared" si="8"/>
        <v>-6</v>
      </c>
      <c r="R46" s="5">
        <v>-23</v>
      </c>
      <c r="S46" s="5">
        <v>-6</v>
      </c>
      <c r="T46" s="5">
        <v>-6</v>
      </c>
      <c r="U46" s="5">
        <v>-6</v>
      </c>
      <c r="V46" s="5"/>
      <c r="W46" s="5"/>
      <c r="X46" s="5"/>
      <c r="Y46" s="5"/>
      <c r="Z46" s="5"/>
      <c r="AA46" s="5"/>
      <c r="AB46" s="5"/>
      <c r="AC46" s="5"/>
      <c r="AD46" s="5"/>
      <c r="AE46" s="5"/>
    </row>
    <row r="47" spans="3:31" x14ac:dyDescent="0.2">
      <c r="C47" s="6" t="s">
        <v>37</v>
      </c>
      <c r="D47" s="5">
        <f t="shared" ref="D47:U47" si="9">SUM(D40:D46)</f>
        <v>62</v>
      </c>
      <c r="E47" s="5">
        <f t="shared" si="9"/>
        <v>68</v>
      </c>
      <c r="F47" s="5">
        <f t="shared" si="9"/>
        <v>63</v>
      </c>
      <c r="G47" s="5">
        <f t="shared" si="9"/>
        <v>63</v>
      </c>
      <c r="H47" s="5">
        <f t="shared" si="9"/>
        <v>256</v>
      </c>
      <c r="I47" s="5">
        <f t="shared" si="9"/>
        <v>55</v>
      </c>
      <c r="J47" s="5">
        <f t="shared" si="9"/>
        <v>74</v>
      </c>
      <c r="K47" s="5">
        <f t="shared" si="9"/>
        <v>128</v>
      </c>
      <c r="L47" s="5">
        <f t="shared" si="9"/>
        <v>167</v>
      </c>
      <c r="M47" s="5">
        <f t="shared" si="9"/>
        <v>424</v>
      </c>
      <c r="N47" s="5">
        <f t="shared" si="9"/>
        <v>208</v>
      </c>
      <c r="O47" s="5">
        <f t="shared" si="9"/>
        <v>234</v>
      </c>
      <c r="P47" s="5">
        <f t="shared" si="9"/>
        <v>251</v>
      </c>
      <c r="Q47" s="5">
        <f t="shared" si="9"/>
        <v>236</v>
      </c>
      <c r="R47" s="5">
        <f t="shared" si="9"/>
        <v>929</v>
      </c>
      <c r="S47" s="5">
        <f t="shared" si="9"/>
        <v>254</v>
      </c>
      <c r="T47" s="5">
        <f t="shared" si="9"/>
        <v>285</v>
      </c>
      <c r="U47" s="5">
        <f t="shared" si="9"/>
        <v>274</v>
      </c>
      <c r="V47" s="5"/>
      <c r="W47" s="5"/>
      <c r="X47" s="5"/>
      <c r="Y47" s="5"/>
      <c r="Z47" s="5"/>
      <c r="AA47" s="5"/>
      <c r="AB47" s="5"/>
      <c r="AC47" s="5"/>
      <c r="AD47" s="5"/>
      <c r="AE47" s="5"/>
    </row>
    <row r="48" spans="3:31" x14ac:dyDescent="0.2">
      <c r="C48" s="3" t="s">
        <v>108</v>
      </c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 spans="3:31" x14ac:dyDescent="0.2">
      <c r="C49" s="6" t="s">
        <v>44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18</v>
      </c>
      <c r="P49" s="5">
        <v>20</v>
      </c>
      <c r="Q49" s="5">
        <v>0</v>
      </c>
      <c r="R49" s="5">
        <v>0</v>
      </c>
      <c r="S49" s="5">
        <v>0</v>
      </c>
      <c r="T49" s="5">
        <v>26</v>
      </c>
      <c r="U49" s="5">
        <v>28</v>
      </c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 spans="3:31" x14ac:dyDescent="0.2">
      <c r="C50" s="6" t="s">
        <v>45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38</v>
      </c>
      <c r="P50" s="5">
        <v>8</v>
      </c>
      <c r="Q50" s="5">
        <v>0</v>
      </c>
      <c r="R50" s="5">
        <v>0</v>
      </c>
      <c r="S50" s="5">
        <v>0</v>
      </c>
      <c r="T50" s="5">
        <v>38</v>
      </c>
      <c r="U50" s="5">
        <v>8</v>
      </c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 spans="3:31" x14ac:dyDescent="0.2">
      <c r="C51" s="6" t="s">
        <v>36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3</v>
      </c>
      <c r="P51" s="5">
        <v>3</v>
      </c>
      <c r="Q51" s="5">
        <v>0</v>
      </c>
      <c r="R51" s="5">
        <v>0</v>
      </c>
      <c r="S51" s="5">
        <v>0</v>
      </c>
      <c r="T51" s="5">
        <v>6</v>
      </c>
      <c r="U51" s="5">
        <v>8</v>
      </c>
      <c r="V51" s="5"/>
      <c r="W51" s="5"/>
      <c r="X51" s="5"/>
      <c r="Y51" s="5"/>
      <c r="Z51" s="5"/>
      <c r="AA51" s="5"/>
      <c r="AB51" s="5"/>
      <c r="AC51" s="5"/>
      <c r="AD51" s="5"/>
      <c r="AE51" s="5"/>
    </row>
    <row r="52" spans="3:31" x14ac:dyDescent="0.2">
      <c r="C52" s="6" t="s">
        <v>37</v>
      </c>
      <c r="D52" s="5">
        <v>40</v>
      </c>
      <c r="E52" s="5">
        <v>46</v>
      </c>
      <c r="F52" s="5">
        <v>35</v>
      </c>
      <c r="G52" s="5">
        <f t="shared" ref="G52" si="10">H52-SUM(D52:F52)</f>
        <v>36</v>
      </c>
      <c r="H52" s="5">
        <v>157</v>
      </c>
      <c r="I52" s="5">
        <v>26</v>
      </c>
      <c r="J52" s="5">
        <v>42</v>
      </c>
      <c r="K52" s="5">
        <v>25</v>
      </c>
      <c r="L52" s="5">
        <f t="shared" ref="L52" si="11">M52-SUM(I52:K52)</f>
        <v>27</v>
      </c>
      <c r="M52" s="5">
        <v>120</v>
      </c>
      <c r="N52" s="5">
        <v>26</v>
      </c>
      <c r="O52" s="5">
        <f>SUM(O49:O51)</f>
        <v>59</v>
      </c>
      <c r="P52" s="5">
        <f>SUM(P49:P51)</f>
        <v>31</v>
      </c>
      <c r="Q52" s="5">
        <f t="shared" ref="Q52" si="12">R52-SUM(N52:P52)</f>
        <v>35</v>
      </c>
      <c r="R52" s="5">
        <v>151</v>
      </c>
      <c r="S52" s="5">
        <v>35</v>
      </c>
      <c r="T52" s="5">
        <f>SUM(T49:T51)</f>
        <v>70</v>
      </c>
      <c r="U52" s="5">
        <f>SUM(U49:U51)</f>
        <v>44</v>
      </c>
      <c r="V52" s="5"/>
      <c r="W52" s="5"/>
      <c r="X52" s="5"/>
      <c r="Y52" s="5"/>
      <c r="Z52" s="5"/>
      <c r="AA52" s="5"/>
      <c r="AB52" s="5"/>
      <c r="AC52" s="5"/>
      <c r="AD52" s="5"/>
      <c r="AE52" s="5"/>
    </row>
    <row r="53" spans="3:31" x14ac:dyDescent="0.2">
      <c r="C53" s="7" t="s">
        <v>46</v>
      </c>
      <c r="D53" s="5">
        <f t="shared" ref="D53:U53" si="13">D52+D47+D38</f>
        <v>522</v>
      </c>
      <c r="E53" s="5">
        <f t="shared" si="13"/>
        <v>565</v>
      </c>
      <c r="F53" s="5">
        <f t="shared" si="13"/>
        <v>365</v>
      </c>
      <c r="G53" s="5">
        <f t="shared" si="13"/>
        <v>363</v>
      </c>
      <c r="H53" s="5">
        <f t="shared" si="13"/>
        <v>1815</v>
      </c>
      <c r="I53" s="5">
        <f t="shared" si="13"/>
        <v>299</v>
      </c>
      <c r="J53" s="5">
        <f t="shared" si="13"/>
        <v>318</v>
      </c>
      <c r="K53" s="5">
        <f t="shared" si="13"/>
        <v>361</v>
      </c>
      <c r="L53" s="5">
        <f t="shared" si="13"/>
        <v>380</v>
      </c>
      <c r="M53" s="5">
        <f t="shared" si="13"/>
        <v>1358</v>
      </c>
      <c r="N53" s="5">
        <f t="shared" si="13"/>
        <v>441</v>
      </c>
      <c r="O53" s="5">
        <f t="shared" si="13"/>
        <v>486</v>
      </c>
      <c r="P53" s="5">
        <f t="shared" si="13"/>
        <v>467</v>
      </c>
      <c r="Q53" s="5">
        <f t="shared" si="13"/>
        <v>471</v>
      </c>
      <c r="R53" s="5">
        <f t="shared" si="13"/>
        <v>1865</v>
      </c>
      <c r="S53" s="5">
        <f t="shared" si="13"/>
        <v>618</v>
      </c>
      <c r="T53" s="5">
        <f t="shared" si="13"/>
        <v>682</v>
      </c>
      <c r="U53" s="5">
        <f t="shared" si="13"/>
        <v>637</v>
      </c>
      <c r="V53" s="5"/>
      <c r="W53" s="5"/>
      <c r="X53" s="5"/>
      <c r="Y53" s="5"/>
      <c r="Z53" s="5"/>
      <c r="AA53" s="5"/>
      <c r="AB53" s="5"/>
      <c r="AC53" s="5"/>
      <c r="AD53" s="5"/>
      <c r="AE53" s="5"/>
    </row>
    <row r="54" spans="3:31" x14ac:dyDescent="0.2">
      <c r="C54" s="7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</row>
    <row r="55" spans="3:31" x14ac:dyDescent="0.2">
      <c r="C55" t="s">
        <v>119</v>
      </c>
      <c r="D55" s="10">
        <f>D34/D$38</f>
        <v>0.47142857142857142</v>
      </c>
      <c r="E55" s="10">
        <f t="shared" ref="E55:U58" si="14">E34/E$38</f>
        <v>0.36585365853658536</v>
      </c>
      <c r="F55" s="10">
        <f t="shared" si="14"/>
        <v>0.61423220973782766</v>
      </c>
      <c r="G55" s="10">
        <f t="shared" si="14"/>
        <v>0.61742424242424243</v>
      </c>
      <c r="H55" s="10">
        <f t="shared" si="14"/>
        <v>0.49215406562054209</v>
      </c>
      <c r="I55" s="10">
        <f t="shared" si="14"/>
        <v>0.58256880733944949</v>
      </c>
      <c r="J55" s="10">
        <f t="shared" si="14"/>
        <v>0.55940594059405946</v>
      </c>
      <c r="K55" s="10">
        <f t="shared" si="14"/>
        <v>0.59615384615384615</v>
      </c>
      <c r="L55" s="10">
        <f t="shared" si="14"/>
        <v>0.66666666666666663</v>
      </c>
      <c r="M55" s="10">
        <f t="shared" si="14"/>
        <v>0.59950859950859947</v>
      </c>
      <c r="N55" s="10">
        <f t="shared" si="14"/>
        <v>0.64251207729468596</v>
      </c>
      <c r="O55" s="10">
        <f t="shared" si="14"/>
        <v>0.65803108808290156</v>
      </c>
      <c r="P55" s="10">
        <f t="shared" si="14"/>
        <v>0.67027027027027031</v>
      </c>
      <c r="Q55" s="10">
        <f t="shared" si="14"/>
        <v>0.60499999999999998</v>
      </c>
      <c r="R55" s="10">
        <f t="shared" si="14"/>
        <v>0.64331210191082799</v>
      </c>
      <c r="S55" s="10">
        <f t="shared" si="14"/>
        <v>0.46808510638297873</v>
      </c>
      <c r="T55" s="10">
        <f t="shared" si="14"/>
        <v>0.55657492354740057</v>
      </c>
      <c r="U55" s="10">
        <f t="shared" si="14"/>
        <v>0.63322884012539182</v>
      </c>
      <c r="V55" s="5"/>
      <c r="W55" s="5"/>
      <c r="X55" s="5"/>
      <c r="Y55" s="5"/>
      <c r="Z55" s="5"/>
      <c r="AA55" s="5"/>
      <c r="AB55" s="5"/>
      <c r="AC55" s="5"/>
      <c r="AD55" s="5"/>
      <c r="AE55" s="5"/>
    </row>
    <row r="56" spans="3:31" x14ac:dyDescent="0.2">
      <c r="C56" t="s">
        <v>34</v>
      </c>
      <c r="D56" s="10">
        <f t="shared" ref="D56:S58" si="15">D35/D$38</f>
        <v>0.20952380952380953</v>
      </c>
      <c r="E56" s="10">
        <f t="shared" si="15"/>
        <v>0.51662971175166295</v>
      </c>
      <c r="F56" s="10">
        <f t="shared" si="15"/>
        <v>0.19101123595505617</v>
      </c>
      <c r="G56" s="10">
        <f t="shared" si="15"/>
        <v>0.18181818181818182</v>
      </c>
      <c r="H56" s="10">
        <f t="shared" si="15"/>
        <v>0.29957203994293868</v>
      </c>
      <c r="I56" s="10">
        <f t="shared" si="15"/>
        <v>0.24770642201834864</v>
      </c>
      <c r="J56" s="10">
        <f t="shared" si="15"/>
        <v>0.28712871287128711</v>
      </c>
      <c r="K56" s="10">
        <f t="shared" si="15"/>
        <v>0.24519230769230768</v>
      </c>
      <c r="L56" s="10">
        <f t="shared" si="15"/>
        <v>0.20967741935483872</v>
      </c>
      <c r="M56" s="10">
        <f t="shared" si="15"/>
        <v>0.24815724815724816</v>
      </c>
      <c r="N56" s="10">
        <f t="shared" si="15"/>
        <v>0.18357487922705315</v>
      </c>
      <c r="O56" s="10">
        <f t="shared" si="15"/>
        <v>0.16062176165803108</v>
      </c>
      <c r="P56" s="10">
        <f t="shared" si="15"/>
        <v>0.12432432432432433</v>
      </c>
      <c r="Q56" s="10">
        <f t="shared" si="15"/>
        <v>0.215</v>
      </c>
      <c r="R56" s="10">
        <f t="shared" si="15"/>
        <v>0.17197452229299362</v>
      </c>
      <c r="S56" s="10">
        <f t="shared" si="15"/>
        <v>0.38297872340425532</v>
      </c>
      <c r="T56" s="10">
        <f t="shared" si="14"/>
        <v>0.24770642201834864</v>
      </c>
      <c r="U56" s="10">
        <f t="shared" si="14"/>
        <v>0.19122257053291536</v>
      </c>
      <c r="V56" s="5"/>
      <c r="W56" s="5"/>
      <c r="X56" s="5"/>
      <c r="Y56" s="5"/>
      <c r="Z56" s="5"/>
      <c r="AA56" s="5"/>
      <c r="AB56" s="5"/>
      <c r="AC56" s="5"/>
      <c r="AD56" s="5"/>
      <c r="AE56" s="5"/>
    </row>
    <row r="57" spans="3:31" x14ac:dyDescent="0.2">
      <c r="C57" t="s">
        <v>35</v>
      </c>
      <c r="D57" s="10">
        <f t="shared" si="15"/>
        <v>0.31666666666666665</v>
      </c>
      <c r="E57" s="10">
        <f t="shared" si="14"/>
        <v>0.11529933481152993</v>
      </c>
      <c r="F57" s="10">
        <f t="shared" si="14"/>
        <v>0.18726591760299627</v>
      </c>
      <c r="G57" s="10">
        <f t="shared" si="14"/>
        <v>0.19696969696969696</v>
      </c>
      <c r="H57" s="10">
        <f t="shared" si="14"/>
        <v>0.20470756062767476</v>
      </c>
      <c r="I57" s="10">
        <f t="shared" si="14"/>
        <v>0.16513761467889909</v>
      </c>
      <c r="J57" s="10">
        <f t="shared" si="14"/>
        <v>0.14356435643564355</v>
      </c>
      <c r="K57" s="10">
        <f t="shared" si="14"/>
        <v>0.14903846153846154</v>
      </c>
      <c r="L57" s="10">
        <f t="shared" si="14"/>
        <v>0.11290322580645161</v>
      </c>
      <c r="M57" s="10">
        <f t="shared" si="14"/>
        <v>0.14373464373464373</v>
      </c>
      <c r="N57" s="10">
        <f t="shared" si="14"/>
        <v>0.13043478260869565</v>
      </c>
      <c r="O57" s="10">
        <f t="shared" si="14"/>
        <v>0.12953367875647667</v>
      </c>
      <c r="P57" s="10">
        <f t="shared" si="14"/>
        <v>0.14594594594594595</v>
      </c>
      <c r="Q57" s="10">
        <f t="shared" si="14"/>
        <v>0.125</v>
      </c>
      <c r="R57" s="10">
        <f t="shared" si="14"/>
        <v>0.13248407643312102</v>
      </c>
      <c r="S57" s="10">
        <f t="shared" si="14"/>
        <v>0.11854103343465046</v>
      </c>
      <c r="T57" s="10">
        <f t="shared" si="14"/>
        <v>0.12232415902140673</v>
      </c>
      <c r="U57" s="10">
        <f t="shared" si="14"/>
        <v>0.11598746081504702</v>
      </c>
      <c r="V57" s="5"/>
      <c r="W57" s="5"/>
      <c r="X57" s="5"/>
      <c r="Y57" s="5"/>
      <c r="Z57" s="5"/>
      <c r="AA57" s="5"/>
      <c r="AB57" s="5"/>
      <c r="AC57" s="5"/>
      <c r="AD57" s="5"/>
      <c r="AE57" s="5"/>
    </row>
    <row r="58" spans="3:31" x14ac:dyDescent="0.2">
      <c r="C58" t="s">
        <v>120</v>
      </c>
      <c r="D58" s="10">
        <f t="shared" si="15"/>
        <v>2.3809523809523812E-3</v>
      </c>
      <c r="E58" s="10">
        <f t="shared" si="14"/>
        <v>2.2172949002217295E-3</v>
      </c>
      <c r="F58" s="10">
        <f t="shared" si="14"/>
        <v>7.4906367041198503E-3</v>
      </c>
      <c r="G58" s="10">
        <f t="shared" si="14"/>
        <v>3.787878787878788E-3</v>
      </c>
      <c r="H58" s="10">
        <f t="shared" si="14"/>
        <v>3.566333808844508E-3</v>
      </c>
      <c r="I58" s="10">
        <f t="shared" si="14"/>
        <v>4.5871559633027525E-3</v>
      </c>
      <c r="J58" s="10">
        <f t="shared" si="14"/>
        <v>9.9009900990099011E-3</v>
      </c>
      <c r="K58" s="10">
        <f t="shared" si="14"/>
        <v>9.6153846153846159E-3</v>
      </c>
      <c r="L58" s="10">
        <f t="shared" si="14"/>
        <v>1.0752688172043012E-2</v>
      </c>
      <c r="M58" s="10">
        <f t="shared" si="14"/>
        <v>8.5995085995085995E-3</v>
      </c>
      <c r="N58" s="10">
        <f t="shared" si="14"/>
        <v>4.3478260869565216E-2</v>
      </c>
      <c r="O58" s="10">
        <f t="shared" si="14"/>
        <v>5.181347150259067E-2</v>
      </c>
      <c r="P58" s="10">
        <f t="shared" si="14"/>
        <v>5.9459459459459463E-2</v>
      </c>
      <c r="Q58" s="10">
        <f t="shared" si="14"/>
        <v>5.5E-2</v>
      </c>
      <c r="R58" s="10">
        <f t="shared" si="14"/>
        <v>5.2229299363057327E-2</v>
      </c>
      <c r="S58" s="10">
        <f t="shared" si="14"/>
        <v>3.0395136778115502E-2</v>
      </c>
      <c r="T58" s="10">
        <f t="shared" si="14"/>
        <v>7.3394495412844041E-2</v>
      </c>
      <c r="U58" s="10">
        <f t="shared" si="14"/>
        <v>5.9561128526645767E-2</v>
      </c>
      <c r="V58" s="5"/>
      <c r="W58" s="5"/>
      <c r="X58" s="5"/>
      <c r="Y58" s="5"/>
      <c r="Z58" s="5"/>
      <c r="AA58" s="5"/>
      <c r="AB58" s="5"/>
      <c r="AC58" s="5"/>
      <c r="AD58" s="5"/>
      <c r="AE58" s="5"/>
    </row>
    <row r="59" spans="3:31" x14ac:dyDescent="0.2">
      <c r="C59" s="7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</row>
    <row r="60" spans="3:31" x14ac:dyDescent="0.2">
      <c r="C60" t="s">
        <v>121</v>
      </c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</row>
    <row r="61" spans="3:31" x14ac:dyDescent="0.2">
      <c r="C61" s="6" t="s">
        <v>40</v>
      </c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</row>
    <row r="62" spans="3:31" x14ac:dyDescent="0.2">
      <c r="C62" s="6" t="s">
        <v>47</v>
      </c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</row>
    <row r="63" spans="3:31" x14ac:dyDescent="0.2">
      <c r="C63" s="6" t="s">
        <v>31</v>
      </c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</row>
    <row r="64" spans="3:31" x14ac:dyDescent="0.2">
      <c r="C64" s="6" t="s">
        <v>41</v>
      </c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</row>
    <row r="65" spans="3:31" x14ac:dyDescent="0.2">
      <c r="C65" s="6" t="s">
        <v>42</v>
      </c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</row>
    <row r="66" spans="3:31" x14ac:dyDescent="0.2">
      <c r="C66" s="6" t="s">
        <v>43</v>
      </c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</row>
    <row r="67" spans="3:31" x14ac:dyDescent="0.2">
      <c r="C67" s="7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</row>
    <row r="68" spans="3:31" x14ac:dyDescent="0.2"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</row>
    <row r="69" spans="3:31" x14ac:dyDescent="0.2">
      <c r="C69" t="s">
        <v>48</v>
      </c>
      <c r="D69" s="5">
        <f>D38</f>
        <v>420</v>
      </c>
      <c r="E69" s="5">
        <f>E38</f>
        <v>451</v>
      </c>
      <c r="F69" s="5">
        <f>F38</f>
        <v>267</v>
      </c>
      <c r="G69" s="5">
        <v>263.947</v>
      </c>
      <c r="H69" s="5">
        <f>SUM(D69:G69)</f>
        <v>1401.9470000000001</v>
      </c>
      <c r="I69" s="5">
        <f>I38</f>
        <v>218</v>
      </c>
      <c r="J69" s="5">
        <f>J38</f>
        <v>202</v>
      </c>
      <c r="K69" s="5">
        <f>K38</f>
        <v>208</v>
      </c>
      <c r="L69" s="5">
        <v>186</v>
      </c>
      <c r="M69" s="5">
        <f>SUM(I69:L69)</f>
        <v>814</v>
      </c>
      <c r="N69" s="5">
        <f>N38</f>
        <v>207</v>
      </c>
      <c r="O69" s="5">
        <f>O38</f>
        <v>193</v>
      </c>
      <c r="P69" s="5">
        <f>P38</f>
        <v>185</v>
      </c>
      <c r="Q69" s="5">
        <v>200</v>
      </c>
      <c r="R69" s="5">
        <f>SUM(N69:Q69)</f>
        <v>785</v>
      </c>
      <c r="S69" s="5">
        <f>S38</f>
        <v>329</v>
      </c>
      <c r="T69" s="5">
        <f>T38</f>
        <v>327</v>
      </c>
      <c r="U69" s="5">
        <f>U38</f>
        <v>319</v>
      </c>
      <c r="V69" s="5"/>
      <c r="W69" s="5"/>
      <c r="X69" s="5"/>
      <c r="Y69" s="5"/>
      <c r="Z69" s="5"/>
      <c r="AA69" s="5"/>
      <c r="AB69" s="5"/>
      <c r="AC69" s="5"/>
      <c r="AD69" s="5"/>
      <c r="AE69" s="5"/>
    </row>
    <row r="70" spans="3:31" x14ac:dyDescent="0.2">
      <c r="C70" t="s">
        <v>49</v>
      </c>
      <c r="D70" s="5">
        <f>D47</f>
        <v>62</v>
      </c>
      <c r="E70" s="5">
        <f>E47</f>
        <v>68</v>
      </c>
      <c r="F70" s="5">
        <f>F47</f>
        <v>63</v>
      </c>
      <c r="G70" s="5">
        <v>63.350999999999999</v>
      </c>
      <c r="H70" s="5">
        <f t="shared" ref="H70:H82" si="16">SUM(D70:G70)</f>
        <v>256.351</v>
      </c>
      <c r="I70" s="5">
        <f>I47</f>
        <v>55</v>
      </c>
      <c r="J70" s="5">
        <f>J47</f>
        <v>74</v>
      </c>
      <c r="K70" s="5">
        <f>K47</f>
        <v>128</v>
      </c>
      <c r="L70" s="5">
        <v>167</v>
      </c>
      <c r="M70" s="5">
        <f t="shared" ref="M70:M82" si="17">SUM(I70:L70)</f>
        <v>424</v>
      </c>
      <c r="N70" s="5">
        <f>N47</f>
        <v>208</v>
      </c>
      <c r="O70" s="5">
        <f>O47</f>
        <v>234</v>
      </c>
      <c r="P70" s="5">
        <f>P47</f>
        <v>251</v>
      </c>
      <c r="Q70" s="5">
        <v>236</v>
      </c>
      <c r="R70" s="5">
        <f t="shared" ref="R70:R82" si="18">SUM(N70:Q70)</f>
        <v>929</v>
      </c>
      <c r="S70" s="5">
        <f>S47</f>
        <v>254</v>
      </c>
      <c r="T70" s="5">
        <f>T47</f>
        <v>285</v>
      </c>
      <c r="U70" s="5">
        <f>U47</f>
        <v>274</v>
      </c>
      <c r="V70" s="5"/>
      <c r="W70" s="5"/>
      <c r="X70" s="5"/>
      <c r="Y70" s="5"/>
      <c r="Z70" s="5"/>
      <c r="AA70" s="5"/>
      <c r="AB70" s="5"/>
      <c r="AC70" s="5"/>
      <c r="AD70" s="5"/>
      <c r="AE70" s="5"/>
    </row>
    <row r="71" spans="3:31" x14ac:dyDescent="0.2">
      <c r="C71" t="s">
        <v>36</v>
      </c>
      <c r="D71" s="5">
        <f>D52</f>
        <v>40</v>
      </c>
      <c r="E71" s="5">
        <f>E52</f>
        <v>46</v>
      </c>
      <c r="F71" s="5">
        <f>F52</f>
        <v>35</v>
      </c>
      <c r="G71" s="5">
        <v>35.414999999999999</v>
      </c>
      <c r="H71" s="5">
        <f t="shared" si="16"/>
        <v>156.41499999999999</v>
      </c>
      <c r="I71" s="5">
        <f>I52</f>
        <v>26</v>
      </c>
      <c r="J71" s="5">
        <f>J52</f>
        <v>42</v>
      </c>
      <c r="K71" s="5">
        <f>K52</f>
        <v>25</v>
      </c>
      <c r="L71" s="5">
        <v>27</v>
      </c>
      <c r="M71" s="5">
        <f t="shared" si="17"/>
        <v>120</v>
      </c>
      <c r="N71" s="5">
        <f>N52</f>
        <v>26</v>
      </c>
      <c r="O71" s="5">
        <f>O52</f>
        <v>59</v>
      </c>
      <c r="P71" s="5">
        <f>P52</f>
        <v>31</v>
      </c>
      <c r="Q71" s="5">
        <v>35</v>
      </c>
      <c r="R71" s="5">
        <f t="shared" si="18"/>
        <v>151</v>
      </c>
      <c r="S71" s="5">
        <f>S52</f>
        <v>35</v>
      </c>
      <c r="T71" s="5">
        <f>T52</f>
        <v>70</v>
      </c>
      <c r="U71" s="5">
        <f>U52</f>
        <v>44</v>
      </c>
      <c r="V71" s="5"/>
      <c r="W71" s="5"/>
      <c r="X71" s="5"/>
      <c r="Y71" s="5"/>
      <c r="Z71" s="5"/>
      <c r="AA71" s="5"/>
      <c r="AB71" s="5"/>
      <c r="AC71" s="5"/>
      <c r="AD71" s="5"/>
      <c r="AE71" s="5"/>
    </row>
    <row r="72" spans="3:31" x14ac:dyDescent="0.2">
      <c r="C72" t="s">
        <v>37</v>
      </c>
      <c r="D72" s="5">
        <f t="shared" ref="D72:U72" si="19">SUM(D69:D71)</f>
        <v>522</v>
      </c>
      <c r="E72" s="5">
        <f t="shared" si="19"/>
        <v>565</v>
      </c>
      <c r="F72" s="5">
        <f t="shared" si="19"/>
        <v>365</v>
      </c>
      <c r="G72" s="5">
        <f t="shared" si="19"/>
        <v>362.71300000000002</v>
      </c>
      <c r="H72" s="5">
        <f t="shared" si="19"/>
        <v>1814.7130000000002</v>
      </c>
      <c r="I72" s="5">
        <f t="shared" si="19"/>
        <v>299</v>
      </c>
      <c r="J72" s="5">
        <f t="shared" si="19"/>
        <v>318</v>
      </c>
      <c r="K72" s="5">
        <f t="shared" si="19"/>
        <v>361</v>
      </c>
      <c r="L72" s="5">
        <f t="shared" si="19"/>
        <v>380</v>
      </c>
      <c r="M72" s="5">
        <f t="shared" si="19"/>
        <v>1358</v>
      </c>
      <c r="N72" s="5">
        <f t="shared" si="19"/>
        <v>441</v>
      </c>
      <c r="O72" s="5">
        <f t="shared" si="19"/>
        <v>486</v>
      </c>
      <c r="P72" s="5">
        <f t="shared" si="19"/>
        <v>467</v>
      </c>
      <c r="Q72" s="5">
        <f t="shared" si="19"/>
        <v>471</v>
      </c>
      <c r="R72" s="5">
        <f t="shared" si="19"/>
        <v>1865</v>
      </c>
      <c r="S72" s="5">
        <f t="shared" si="19"/>
        <v>618</v>
      </c>
      <c r="T72" s="5">
        <f t="shared" si="19"/>
        <v>682</v>
      </c>
      <c r="U72" s="5">
        <f t="shared" si="19"/>
        <v>637</v>
      </c>
      <c r="V72" s="5"/>
      <c r="W72" s="5"/>
      <c r="X72" s="5"/>
      <c r="Y72" s="5"/>
      <c r="Z72" s="5"/>
      <c r="AA72" s="5"/>
      <c r="AB72" s="5"/>
      <c r="AC72" s="5"/>
      <c r="AD72" s="5"/>
      <c r="AE72" s="5"/>
    </row>
    <row r="73" spans="3:31" x14ac:dyDescent="0.2">
      <c r="C73" t="s">
        <v>50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</row>
    <row r="74" spans="3:31" x14ac:dyDescent="0.2">
      <c r="C74" t="s">
        <v>51</v>
      </c>
      <c r="D74" s="5">
        <v>41</v>
      </c>
      <c r="E74" s="5">
        <v>38</v>
      </c>
      <c r="F74" s="5">
        <v>44</v>
      </c>
      <c r="G74" s="5">
        <v>29.495999999999999</v>
      </c>
      <c r="H74" s="5">
        <f t="shared" si="16"/>
        <v>152.49600000000001</v>
      </c>
      <c r="I74" s="5">
        <v>31</v>
      </c>
      <c r="J74" s="5">
        <v>30</v>
      </c>
      <c r="K74" s="5">
        <v>33</v>
      </c>
      <c r="L74" s="5">
        <v>85</v>
      </c>
      <c r="M74" s="5">
        <f t="shared" si="17"/>
        <v>179</v>
      </c>
      <c r="N74" s="5">
        <v>36</v>
      </c>
      <c r="O74" s="5">
        <v>39</v>
      </c>
      <c r="P74" s="5">
        <v>39</v>
      </c>
      <c r="Q74" s="5">
        <v>32</v>
      </c>
      <c r="R74" s="5">
        <f t="shared" si="18"/>
        <v>146</v>
      </c>
      <c r="S74" s="5">
        <v>35</v>
      </c>
      <c r="T74" s="5">
        <v>40</v>
      </c>
      <c r="U74" s="5">
        <v>39</v>
      </c>
      <c r="V74" s="5"/>
      <c r="W74" s="5"/>
      <c r="X74" s="5"/>
      <c r="Y74" s="5"/>
      <c r="Z74" s="5"/>
      <c r="AA74" s="5"/>
      <c r="AB74" s="5"/>
      <c r="AC74" s="5"/>
      <c r="AD74" s="5"/>
      <c r="AE74" s="5"/>
    </row>
    <row r="75" spans="3:31" x14ac:dyDescent="0.2">
      <c r="C75" t="s">
        <v>52</v>
      </c>
      <c r="D75" s="5">
        <v>117</v>
      </c>
      <c r="E75" s="5">
        <v>156</v>
      </c>
      <c r="F75" s="5">
        <v>679</v>
      </c>
      <c r="G75" s="5">
        <v>280.42</v>
      </c>
      <c r="H75" s="5">
        <f t="shared" si="16"/>
        <v>1232.42</v>
      </c>
      <c r="I75" s="5">
        <v>266</v>
      </c>
      <c r="J75" s="5">
        <v>244</v>
      </c>
      <c r="K75" s="5">
        <v>185</v>
      </c>
      <c r="L75" s="5">
        <v>180</v>
      </c>
      <c r="M75" s="5">
        <f t="shared" si="17"/>
        <v>875</v>
      </c>
      <c r="N75" s="5">
        <v>199</v>
      </c>
      <c r="O75" s="5">
        <v>207</v>
      </c>
      <c r="P75" s="5">
        <v>202</v>
      </c>
      <c r="Q75" s="5">
        <v>197</v>
      </c>
      <c r="R75" s="5">
        <f t="shared" si="18"/>
        <v>805</v>
      </c>
      <c r="S75" s="5">
        <v>196</v>
      </c>
      <c r="T75" s="5">
        <v>209</v>
      </c>
      <c r="U75" s="5">
        <v>205</v>
      </c>
      <c r="V75" s="5"/>
      <c r="W75" s="5"/>
      <c r="X75" s="5"/>
      <c r="Y75" s="5"/>
      <c r="Z75" s="5"/>
      <c r="AA75" s="5"/>
      <c r="AB75" s="5"/>
      <c r="AC75" s="5"/>
      <c r="AD75" s="5"/>
      <c r="AE75" s="5"/>
    </row>
    <row r="76" spans="3:31" x14ac:dyDescent="0.2">
      <c r="C76" t="s">
        <v>53</v>
      </c>
      <c r="D76" s="5">
        <v>67</v>
      </c>
      <c r="E76" s="5">
        <v>101</v>
      </c>
      <c r="F76" s="5">
        <v>108</v>
      </c>
      <c r="G76" s="5">
        <v>97.162999999999997</v>
      </c>
      <c r="H76" s="5">
        <f t="shared" si="16"/>
        <v>373.16300000000001</v>
      </c>
      <c r="I76" s="5">
        <v>91</v>
      </c>
      <c r="J76" s="5">
        <v>86</v>
      </c>
      <c r="K76" s="5">
        <v>64</v>
      </c>
      <c r="L76" s="5">
        <v>43</v>
      </c>
      <c r="M76" s="5">
        <f t="shared" si="17"/>
        <v>284</v>
      </c>
      <c r="N76" s="5">
        <v>42</v>
      </c>
      <c r="O76" s="5">
        <v>36</v>
      </c>
      <c r="P76" s="5">
        <v>41</v>
      </c>
      <c r="Q76" s="5">
        <v>40</v>
      </c>
      <c r="R76" s="5">
        <f t="shared" si="18"/>
        <v>159</v>
      </c>
      <c r="S76" s="5">
        <v>44</v>
      </c>
      <c r="T76" s="5">
        <v>46</v>
      </c>
      <c r="U76" s="5">
        <v>50</v>
      </c>
      <c r="V76" s="5"/>
      <c r="W76" s="5"/>
      <c r="X76" s="5"/>
      <c r="Y76" s="5"/>
      <c r="Z76" s="5"/>
      <c r="AA76" s="5"/>
      <c r="AB76" s="5"/>
      <c r="AC76" s="5"/>
      <c r="AD76" s="5"/>
      <c r="AE76" s="5"/>
    </row>
    <row r="77" spans="3:31" x14ac:dyDescent="0.2">
      <c r="C77" t="s">
        <v>54</v>
      </c>
      <c r="D77" s="5">
        <v>102</v>
      </c>
      <c r="E77" s="5">
        <v>94</v>
      </c>
      <c r="F77" s="5">
        <v>87</v>
      </c>
      <c r="G77" s="5">
        <v>44.069000000000003</v>
      </c>
      <c r="H77" s="5">
        <f t="shared" si="16"/>
        <v>327.06900000000002</v>
      </c>
      <c r="I77" s="5">
        <v>34</v>
      </c>
      <c r="J77" s="5">
        <v>24</v>
      </c>
      <c r="K77" s="5">
        <v>19</v>
      </c>
      <c r="L77" s="5">
        <v>29</v>
      </c>
      <c r="M77" s="5">
        <f t="shared" si="17"/>
        <v>106</v>
      </c>
      <c r="N77" s="5">
        <v>26</v>
      </c>
      <c r="O77" s="5">
        <v>25</v>
      </c>
      <c r="P77" s="5">
        <v>28</v>
      </c>
      <c r="Q77" s="5">
        <v>43</v>
      </c>
      <c r="R77" s="5">
        <f t="shared" si="18"/>
        <v>122</v>
      </c>
      <c r="S77" s="5">
        <v>67</v>
      </c>
      <c r="T77" s="5">
        <v>64</v>
      </c>
      <c r="U77" s="5">
        <v>59</v>
      </c>
      <c r="V77" s="5"/>
      <c r="W77" s="5"/>
      <c r="X77" s="5"/>
      <c r="Y77" s="5"/>
      <c r="Z77" s="5"/>
      <c r="AA77" s="5"/>
      <c r="AB77" s="5"/>
      <c r="AC77" s="5"/>
      <c r="AD77" s="5"/>
      <c r="AE77" s="5"/>
    </row>
    <row r="78" spans="3:31" x14ac:dyDescent="0.2">
      <c r="C78" t="s">
        <v>55</v>
      </c>
      <c r="D78" s="5">
        <v>137</v>
      </c>
      <c r="E78" s="5">
        <v>112</v>
      </c>
      <c r="F78" s="5">
        <v>790</v>
      </c>
      <c r="G78" s="5">
        <v>332</v>
      </c>
      <c r="H78" s="5">
        <f t="shared" si="16"/>
        <v>1371</v>
      </c>
      <c r="I78" s="5">
        <v>268</v>
      </c>
      <c r="J78" s="5">
        <v>226</v>
      </c>
      <c r="K78" s="5">
        <v>234</v>
      </c>
      <c r="L78" s="5">
        <v>197</v>
      </c>
      <c r="M78" s="5">
        <f t="shared" si="17"/>
        <v>925</v>
      </c>
      <c r="N78" s="5">
        <v>647</v>
      </c>
      <c r="O78" s="5">
        <v>159</v>
      </c>
      <c r="P78" s="5">
        <v>230</v>
      </c>
      <c r="Q78" s="5">
        <v>133</v>
      </c>
      <c r="R78" s="5">
        <f t="shared" si="18"/>
        <v>1169</v>
      </c>
      <c r="S78" s="5">
        <v>118</v>
      </c>
      <c r="T78" s="5">
        <v>134</v>
      </c>
      <c r="U78" s="5">
        <v>133</v>
      </c>
      <c r="V78" s="5"/>
      <c r="W78" s="5"/>
      <c r="X78" s="5"/>
      <c r="Y78" s="5"/>
      <c r="Z78" s="5"/>
      <c r="AA78" s="5"/>
      <c r="AB78" s="5"/>
      <c r="AC78" s="5"/>
      <c r="AD78" s="5"/>
      <c r="AE78" s="5"/>
    </row>
    <row r="79" spans="3:31" x14ac:dyDescent="0.2">
      <c r="C79" t="s">
        <v>56</v>
      </c>
      <c r="D79" s="5">
        <f t="shared" ref="D79:U79" si="20">SUM(D74:D78)</f>
        <v>464</v>
      </c>
      <c r="E79" s="5">
        <f t="shared" si="20"/>
        <v>501</v>
      </c>
      <c r="F79" s="5">
        <f t="shared" si="20"/>
        <v>1708</v>
      </c>
      <c r="G79" s="5">
        <f t="shared" si="20"/>
        <v>783.14800000000002</v>
      </c>
      <c r="H79" s="5">
        <f t="shared" si="20"/>
        <v>3456.1480000000001</v>
      </c>
      <c r="I79" s="5">
        <f t="shared" si="20"/>
        <v>690</v>
      </c>
      <c r="J79" s="5">
        <f t="shared" si="20"/>
        <v>610</v>
      </c>
      <c r="K79" s="5">
        <f t="shared" si="20"/>
        <v>535</v>
      </c>
      <c r="L79" s="5">
        <f t="shared" si="20"/>
        <v>534</v>
      </c>
      <c r="M79" s="5">
        <f t="shared" si="20"/>
        <v>2369</v>
      </c>
      <c r="N79" s="5">
        <f t="shared" si="20"/>
        <v>950</v>
      </c>
      <c r="O79" s="5">
        <f t="shared" si="20"/>
        <v>466</v>
      </c>
      <c r="P79" s="5">
        <f t="shared" si="20"/>
        <v>540</v>
      </c>
      <c r="Q79" s="5">
        <f t="shared" si="20"/>
        <v>445</v>
      </c>
      <c r="R79" s="5">
        <f t="shared" si="20"/>
        <v>2401</v>
      </c>
      <c r="S79" s="5">
        <f t="shared" si="20"/>
        <v>460</v>
      </c>
      <c r="T79" s="5">
        <f t="shared" si="20"/>
        <v>493</v>
      </c>
      <c r="U79" s="5">
        <f t="shared" si="20"/>
        <v>486</v>
      </c>
      <c r="V79" s="5"/>
      <c r="W79" s="5"/>
      <c r="X79" s="5"/>
      <c r="Y79" s="5"/>
      <c r="Z79" s="5"/>
      <c r="AA79" s="5"/>
      <c r="AB79" s="5"/>
      <c r="AC79" s="5"/>
      <c r="AD79" s="5"/>
      <c r="AE79" s="5"/>
    </row>
    <row r="80" spans="3:31" x14ac:dyDescent="0.2">
      <c r="C80" t="s">
        <v>57</v>
      </c>
      <c r="D80" s="5">
        <f>-1492+1</f>
        <v>-1491</v>
      </c>
      <c r="E80" s="5">
        <v>-528</v>
      </c>
      <c r="F80" s="5">
        <v>-24</v>
      </c>
      <c r="G80" s="5">
        <v>0.126</v>
      </c>
      <c r="H80" s="5">
        <f t="shared" si="16"/>
        <v>-2042.874</v>
      </c>
      <c r="I80" s="5">
        <v>0</v>
      </c>
      <c r="J80" s="5">
        <v>-2</v>
      </c>
      <c r="K80" s="5">
        <v>0</v>
      </c>
      <c r="L80" s="5">
        <v>-14</v>
      </c>
      <c r="M80" s="5">
        <f t="shared" si="17"/>
        <v>-16</v>
      </c>
      <c r="N80" s="5">
        <v>0</v>
      </c>
      <c r="O80" s="5">
        <v>2</v>
      </c>
      <c r="P80" s="5">
        <v>-2</v>
      </c>
      <c r="Q80" s="5">
        <v>3</v>
      </c>
      <c r="R80" s="5">
        <f t="shared" si="18"/>
        <v>3</v>
      </c>
      <c r="S80" s="5">
        <v>4</v>
      </c>
      <c r="T80" s="5">
        <v>2</v>
      </c>
      <c r="U80" s="5">
        <v>2</v>
      </c>
      <c r="V80" s="5"/>
      <c r="W80" s="5"/>
      <c r="X80" s="5"/>
      <c r="Y80" s="5"/>
      <c r="Z80" s="5"/>
      <c r="AA80" s="5"/>
      <c r="AB80" s="5"/>
      <c r="AC80" s="5"/>
      <c r="AD80" s="5"/>
      <c r="AE80" s="5"/>
    </row>
    <row r="81" spans="3:31" x14ac:dyDescent="0.2">
      <c r="C81" t="s">
        <v>58</v>
      </c>
      <c r="D81" s="5">
        <f t="shared" ref="D81:U81" si="21">D72-D79+D80</f>
        <v>-1433</v>
      </c>
      <c r="E81" s="5">
        <f t="shared" si="21"/>
        <v>-464</v>
      </c>
      <c r="F81" s="5">
        <f t="shared" si="21"/>
        <v>-1367</v>
      </c>
      <c r="G81" s="5">
        <f t="shared" si="21"/>
        <v>-420.30900000000003</v>
      </c>
      <c r="H81" s="5">
        <f t="shared" si="21"/>
        <v>-3684.3090000000002</v>
      </c>
      <c r="I81" s="5">
        <f t="shared" si="21"/>
        <v>-391</v>
      </c>
      <c r="J81" s="5">
        <f t="shared" si="21"/>
        <v>-294</v>
      </c>
      <c r="K81" s="5">
        <f t="shared" si="21"/>
        <v>-174</v>
      </c>
      <c r="L81" s="5">
        <f t="shared" si="21"/>
        <v>-168</v>
      </c>
      <c r="M81" s="5">
        <f t="shared" si="21"/>
        <v>-1027</v>
      </c>
      <c r="N81" s="5">
        <f t="shared" si="21"/>
        <v>-509</v>
      </c>
      <c r="O81" s="5">
        <f t="shared" si="21"/>
        <v>22</v>
      </c>
      <c r="P81" s="5">
        <f t="shared" si="21"/>
        <v>-75</v>
      </c>
      <c r="Q81" s="5">
        <f t="shared" si="21"/>
        <v>29</v>
      </c>
      <c r="R81" s="5">
        <f t="shared" si="21"/>
        <v>-533</v>
      </c>
      <c r="S81" s="5">
        <f t="shared" si="21"/>
        <v>162</v>
      </c>
      <c r="T81" s="5">
        <f t="shared" si="21"/>
        <v>191</v>
      </c>
      <c r="U81" s="5">
        <f t="shared" si="21"/>
        <v>153</v>
      </c>
      <c r="V81" s="5"/>
      <c r="W81" s="5"/>
      <c r="X81" s="5"/>
      <c r="Y81" s="5"/>
      <c r="Z81" s="5"/>
      <c r="AA81" s="5"/>
      <c r="AB81" s="5"/>
      <c r="AC81" s="5"/>
      <c r="AD81" s="5"/>
      <c r="AE81" s="5"/>
    </row>
    <row r="82" spans="3:31" x14ac:dyDescent="0.2">
      <c r="C82" t="s">
        <v>59</v>
      </c>
      <c r="D82" s="5">
        <v>12</v>
      </c>
      <c r="E82" s="5">
        <v>38</v>
      </c>
      <c r="F82" s="5">
        <v>-50</v>
      </c>
      <c r="G82" s="5">
        <v>2.9580000000000002</v>
      </c>
      <c r="H82" s="5">
        <f t="shared" si="16"/>
        <v>2.9580000000000002</v>
      </c>
      <c r="I82" s="5">
        <v>1</v>
      </c>
      <c r="J82" s="5">
        <v>1</v>
      </c>
      <c r="K82" s="5">
        <v>1</v>
      </c>
      <c r="L82" s="5">
        <v>-2</v>
      </c>
      <c r="M82" s="5">
        <f t="shared" si="17"/>
        <v>1</v>
      </c>
      <c r="N82" s="5">
        <v>2</v>
      </c>
      <c r="O82" s="5">
        <v>-3</v>
      </c>
      <c r="P82" s="5">
        <v>10</v>
      </c>
      <c r="Q82" s="5">
        <v>-1</v>
      </c>
      <c r="R82" s="5">
        <f t="shared" si="18"/>
        <v>8</v>
      </c>
      <c r="S82" s="5">
        <v>5</v>
      </c>
      <c r="T82" s="5">
        <v>3</v>
      </c>
      <c r="U82" s="5">
        <v>3</v>
      </c>
      <c r="V82" s="5"/>
      <c r="W82" s="5"/>
      <c r="X82" s="5"/>
      <c r="Y82" s="5"/>
      <c r="Z82" s="5"/>
      <c r="AA82" s="5"/>
      <c r="AB82" s="5"/>
      <c r="AC82" s="5"/>
      <c r="AD82" s="5"/>
      <c r="AE82" s="5"/>
    </row>
    <row r="83" spans="3:31" x14ac:dyDescent="0.2">
      <c r="C83" t="s">
        <v>60</v>
      </c>
      <c r="D83" s="5">
        <f t="shared" ref="D83:U83" si="22">D81-D82</f>
        <v>-1445</v>
      </c>
      <c r="E83" s="5">
        <f t="shared" si="22"/>
        <v>-502</v>
      </c>
      <c r="F83" s="5">
        <f t="shared" si="22"/>
        <v>-1317</v>
      </c>
      <c r="G83" s="5">
        <f t="shared" si="22"/>
        <v>-423.26700000000005</v>
      </c>
      <c r="H83" s="5">
        <f t="shared" si="22"/>
        <v>-3687.2670000000003</v>
      </c>
      <c r="I83" s="5">
        <f t="shared" si="22"/>
        <v>-392</v>
      </c>
      <c r="J83" s="5">
        <f t="shared" si="22"/>
        <v>-295</v>
      </c>
      <c r="K83" s="5">
        <f t="shared" si="22"/>
        <v>-175</v>
      </c>
      <c r="L83" s="5">
        <f t="shared" si="22"/>
        <v>-166</v>
      </c>
      <c r="M83" s="5">
        <f t="shared" si="22"/>
        <v>-1028</v>
      </c>
      <c r="N83" s="5">
        <f t="shared" si="22"/>
        <v>-511</v>
      </c>
      <c r="O83" s="5">
        <f t="shared" si="22"/>
        <v>25</v>
      </c>
      <c r="P83" s="5">
        <f t="shared" si="22"/>
        <v>-85</v>
      </c>
      <c r="Q83" s="5">
        <f t="shared" si="22"/>
        <v>30</v>
      </c>
      <c r="R83" s="5">
        <f t="shared" si="22"/>
        <v>-541</v>
      </c>
      <c r="S83" s="5">
        <f t="shared" si="22"/>
        <v>157</v>
      </c>
      <c r="T83" s="5">
        <f t="shared" si="22"/>
        <v>188</v>
      </c>
      <c r="U83" s="5">
        <f t="shared" si="22"/>
        <v>150</v>
      </c>
      <c r="V83" s="5"/>
      <c r="W83" s="5"/>
      <c r="X83" s="5"/>
      <c r="Y83" s="5"/>
      <c r="Z83" s="5"/>
      <c r="AA83" s="5"/>
      <c r="AB83" s="5"/>
      <c r="AC83" s="5"/>
      <c r="AD83" s="5"/>
      <c r="AE83" s="5"/>
    </row>
    <row r="84" spans="3:31" x14ac:dyDescent="0.2">
      <c r="C84" t="s">
        <v>61</v>
      </c>
      <c r="D84" s="5">
        <f t="shared" ref="D84:U84" si="23">D83</f>
        <v>-1445</v>
      </c>
      <c r="E84" s="5">
        <f t="shared" si="23"/>
        <v>-502</v>
      </c>
      <c r="F84" s="5">
        <f t="shared" si="23"/>
        <v>-1317</v>
      </c>
      <c r="G84" s="5">
        <f t="shared" si="23"/>
        <v>-423.26700000000005</v>
      </c>
      <c r="H84" s="5">
        <f t="shared" si="23"/>
        <v>-3687.2670000000003</v>
      </c>
      <c r="I84" s="5">
        <f t="shared" si="23"/>
        <v>-392</v>
      </c>
      <c r="J84" s="5">
        <f t="shared" si="23"/>
        <v>-295</v>
      </c>
      <c r="K84" s="5">
        <f t="shared" si="23"/>
        <v>-175</v>
      </c>
      <c r="L84" s="5">
        <f t="shared" si="23"/>
        <v>-166</v>
      </c>
      <c r="M84" s="5">
        <f t="shared" si="23"/>
        <v>-1028</v>
      </c>
      <c r="N84" s="5">
        <f t="shared" si="23"/>
        <v>-511</v>
      </c>
      <c r="O84" s="5">
        <f t="shared" si="23"/>
        <v>25</v>
      </c>
      <c r="P84" s="5">
        <f t="shared" si="23"/>
        <v>-85</v>
      </c>
      <c r="Q84" s="5">
        <f t="shared" si="23"/>
        <v>30</v>
      </c>
      <c r="R84" s="5">
        <f t="shared" si="23"/>
        <v>-541</v>
      </c>
      <c r="S84" s="5">
        <f t="shared" si="23"/>
        <v>157</v>
      </c>
      <c r="T84" s="5">
        <f t="shared" si="23"/>
        <v>188</v>
      </c>
      <c r="U84" s="5">
        <f t="shared" si="23"/>
        <v>150</v>
      </c>
      <c r="V84" s="5"/>
      <c r="W84" s="5"/>
      <c r="X84" s="5"/>
      <c r="Y84" s="5"/>
      <c r="Z84" s="5"/>
      <c r="AA84" s="5"/>
      <c r="AB84" s="5"/>
      <c r="AC84" s="5"/>
      <c r="AD84" s="5"/>
      <c r="AE84" s="5"/>
    </row>
    <row r="85" spans="3:31" x14ac:dyDescent="0.2">
      <c r="C85" t="s">
        <v>62</v>
      </c>
      <c r="D85" s="4">
        <f t="shared" ref="D85:U85" si="24">D83/D87</f>
        <v>-6.2639404102202123</v>
      </c>
      <c r="E85" s="4">
        <f t="shared" si="24"/>
        <v>-2.1617150709766633</v>
      </c>
      <c r="F85" s="4">
        <f t="shared" si="24"/>
        <v>-2.0637192902508015</v>
      </c>
      <c r="G85" s="4">
        <f t="shared" si="24"/>
        <v>-0.49220942387118766</v>
      </c>
      <c r="H85" s="4">
        <f t="shared" si="24"/>
        <v>-7.4886430978405167</v>
      </c>
      <c r="I85" s="4">
        <f t="shared" si="24"/>
        <v>-0.45173303506906803</v>
      </c>
      <c r="J85" s="4">
        <f t="shared" si="24"/>
        <v>-0.33719168211306522</v>
      </c>
      <c r="K85" s="4">
        <f t="shared" si="24"/>
        <v>-0.1983325165339194</v>
      </c>
      <c r="L85" s="4">
        <f t="shared" si="24"/>
        <v>-0.18667634012965359</v>
      </c>
      <c r="M85" s="4">
        <f t="shared" si="24"/>
        <v>-1.1700032686340343</v>
      </c>
      <c r="N85" s="4">
        <f t="shared" si="24"/>
        <v>-0.56972452966076481</v>
      </c>
      <c r="O85" s="4">
        <f t="shared" si="24"/>
        <v>2.7624771443276616E-2</v>
      </c>
      <c r="P85" s="4">
        <f t="shared" si="24"/>
        <v>-9.4960524295599869E-2</v>
      </c>
      <c r="Q85" s="4">
        <f t="shared" si="24"/>
        <v>3.4590165577553601E-2</v>
      </c>
      <c r="R85" s="4">
        <f t="shared" si="24"/>
        <v>-0.60727995604514418</v>
      </c>
      <c r="S85" s="4">
        <f t="shared" si="24"/>
        <v>0.17936309733847819</v>
      </c>
      <c r="T85" s="4">
        <f t="shared" si="24"/>
        <v>0.21337531251992448</v>
      </c>
      <c r="U85" s="4">
        <f t="shared" si="24"/>
        <v>0.16966242533036482</v>
      </c>
      <c r="V85" s="4"/>
      <c r="W85" s="4"/>
      <c r="X85" s="4"/>
      <c r="Y85" s="4"/>
      <c r="Z85" s="4"/>
      <c r="AA85" s="4"/>
      <c r="AB85" s="4"/>
      <c r="AC85" s="4"/>
      <c r="AD85" s="5"/>
      <c r="AE85" s="5"/>
    </row>
    <row r="86" spans="3:31" x14ac:dyDescent="0.2">
      <c r="C86" t="s">
        <v>63</v>
      </c>
      <c r="D86" s="4">
        <f t="shared" ref="D86:U86" si="25">D83/D88</f>
        <v>-6.2639404102202123</v>
      </c>
      <c r="E86" s="4">
        <f t="shared" si="25"/>
        <v>-2.1617150709766633</v>
      </c>
      <c r="F86" s="4">
        <f t="shared" si="25"/>
        <v>-2.0637192902508015</v>
      </c>
      <c r="G86" s="4">
        <f t="shared" si="25"/>
        <v>-0.49220942387118766</v>
      </c>
      <c r="H86" s="4">
        <f t="shared" si="25"/>
        <v>-7.4886430978405167</v>
      </c>
      <c r="I86" s="4">
        <f t="shared" si="25"/>
        <v>-0.45173303506906803</v>
      </c>
      <c r="J86" s="4">
        <f t="shared" si="25"/>
        <v>-0.33719168211306522</v>
      </c>
      <c r="K86" s="4">
        <f t="shared" si="25"/>
        <v>-0.1983325165339194</v>
      </c>
      <c r="L86" s="4">
        <f t="shared" si="25"/>
        <v>-0.18667634012965359</v>
      </c>
      <c r="M86" s="4">
        <f t="shared" si="25"/>
        <v>-1.1700032686340343</v>
      </c>
      <c r="N86" s="4">
        <f t="shared" si="25"/>
        <v>-0.56972452966076481</v>
      </c>
      <c r="O86" s="4">
        <f t="shared" si="25"/>
        <v>2.713646033329159E-2</v>
      </c>
      <c r="P86" s="4">
        <f t="shared" si="25"/>
        <v>-9.4960524295599869E-2</v>
      </c>
      <c r="Q86" s="4">
        <f t="shared" si="25"/>
        <v>3.3966315742807542E-2</v>
      </c>
      <c r="R86" s="4">
        <f t="shared" si="25"/>
        <v>-0.60727995604514418</v>
      </c>
      <c r="S86" s="4">
        <f t="shared" si="25"/>
        <v>0.17526641374011434</v>
      </c>
      <c r="T86" s="4">
        <f t="shared" si="25"/>
        <v>0.20785180721596289</v>
      </c>
      <c r="U86" s="4">
        <f t="shared" si="25"/>
        <v>0.16564614835434693</v>
      </c>
      <c r="V86" s="4"/>
      <c r="W86" s="4"/>
      <c r="X86" s="4"/>
      <c r="Y86" s="4"/>
      <c r="Z86" s="4"/>
      <c r="AA86" s="4"/>
      <c r="AB86" s="4"/>
      <c r="AC86" s="4"/>
      <c r="AD86" s="5"/>
      <c r="AE86" s="5"/>
    </row>
    <row r="87" spans="3:31" x14ac:dyDescent="0.2">
      <c r="C87" t="s">
        <v>64</v>
      </c>
      <c r="D87" s="5">
        <v>230.685464</v>
      </c>
      <c r="E87" s="5">
        <v>232.22301899999999</v>
      </c>
      <c r="F87" s="5">
        <v>638.16818799999999</v>
      </c>
      <c r="G87" s="5">
        <v>859.93274299999996</v>
      </c>
      <c r="H87" s="5">
        <v>492.38119</v>
      </c>
      <c r="I87" s="5">
        <v>867.76916800000004</v>
      </c>
      <c r="J87" s="5">
        <v>874.87330099999997</v>
      </c>
      <c r="K87" s="5">
        <v>882.35657500000002</v>
      </c>
      <c r="L87" s="5">
        <v>889.23963200000003</v>
      </c>
      <c r="M87" s="5">
        <v>878.63002400000005</v>
      </c>
      <c r="N87" s="5">
        <v>896.92469500000004</v>
      </c>
      <c r="O87" s="5">
        <v>904.98486300000002</v>
      </c>
      <c r="P87" s="5">
        <v>895.10879</v>
      </c>
      <c r="Q87" s="5">
        <v>867.29853700000001</v>
      </c>
      <c r="R87" s="5">
        <v>890.85765900000001</v>
      </c>
      <c r="S87" s="5">
        <v>875.31940699999996</v>
      </c>
      <c r="T87" s="5">
        <v>881.07662400000004</v>
      </c>
      <c r="U87" s="5">
        <v>884.10854500000005</v>
      </c>
      <c r="V87" s="5"/>
      <c r="W87" s="5"/>
      <c r="X87" s="5"/>
      <c r="Y87" s="5"/>
      <c r="Z87" s="5"/>
      <c r="AA87" s="5"/>
      <c r="AB87" s="5"/>
      <c r="AC87" s="5"/>
      <c r="AD87" s="5"/>
      <c r="AE87" s="5"/>
    </row>
    <row r="88" spans="3:31" x14ac:dyDescent="0.2">
      <c r="C88" t="s">
        <v>65</v>
      </c>
      <c r="D88" s="5">
        <v>230.685464</v>
      </c>
      <c r="E88" s="5">
        <v>232.22301899999999</v>
      </c>
      <c r="F88" s="5">
        <v>638.16818799999999</v>
      </c>
      <c r="G88" s="5">
        <v>859.93274299999996</v>
      </c>
      <c r="H88" s="5">
        <v>492.38119</v>
      </c>
      <c r="I88" s="5">
        <v>867.76916800000004</v>
      </c>
      <c r="J88" s="5">
        <v>874.87330099999997</v>
      </c>
      <c r="K88" s="5">
        <v>882.35657500000002</v>
      </c>
      <c r="L88" s="5">
        <v>889.23963200000003</v>
      </c>
      <c r="M88" s="5">
        <v>878.63002400000005</v>
      </c>
      <c r="N88" s="5">
        <v>896.92469500000004</v>
      </c>
      <c r="O88" s="5">
        <v>921.26974900000005</v>
      </c>
      <c r="P88" s="5">
        <v>895.10879</v>
      </c>
      <c r="Q88" s="5">
        <v>883.22796700000004</v>
      </c>
      <c r="R88" s="5">
        <v>890.85765900000001</v>
      </c>
      <c r="S88" s="5">
        <v>895.77915499999995</v>
      </c>
      <c r="T88" s="5">
        <v>904.49057200000004</v>
      </c>
      <c r="U88" s="5">
        <v>905.54475000000002</v>
      </c>
      <c r="V88" s="5"/>
      <c r="W88" s="5"/>
      <c r="X88" s="5"/>
      <c r="Y88" s="5"/>
      <c r="Z88" s="5"/>
      <c r="AA88" s="5"/>
      <c r="AB88" s="5"/>
      <c r="AC88" s="5"/>
      <c r="AD88" s="5"/>
      <c r="AE88" s="5"/>
    </row>
    <row r="89" spans="3:31" x14ac:dyDescent="0.2"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</row>
    <row r="90" spans="3:31" x14ac:dyDescent="0.2"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</row>
    <row r="91" spans="3:31" x14ac:dyDescent="0.2">
      <c r="C91" t="s">
        <v>111</v>
      </c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</row>
    <row r="92" spans="3:31" x14ac:dyDescent="0.2">
      <c r="C92" t="s">
        <v>112</v>
      </c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</row>
    <row r="93" spans="3:31" x14ac:dyDescent="0.2">
      <c r="C93" t="s">
        <v>113</v>
      </c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</row>
    <row r="94" spans="3:31" x14ac:dyDescent="0.2">
      <c r="C94" t="s">
        <v>116</v>
      </c>
      <c r="D94" s="10">
        <f t="shared" ref="D94:U94" si="26">D69/D$72</f>
        <v>0.8045977011494253</v>
      </c>
      <c r="E94" s="10">
        <f t="shared" si="26"/>
        <v>0.7982300884955752</v>
      </c>
      <c r="F94" s="10">
        <f t="shared" si="26"/>
        <v>0.73150684931506849</v>
      </c>
      <c r="G94" s="10">
        <f t="shared" si="26"/>
        <v>0.72770206747483546</v>
      </c>
      <c r="H94" s="10">
        <f t="shared" si="26"/>
        <v>0.77254474950033425</v>
      </c>
      <c r="I94" s="10">
        <f t="shared" si="26"/>
        <v>0.72909698996655514</v>
      </c>
      <c r="J94" s="10">
        <f t="shared" si="26"/>
        <v>0.63522012578616349</v>
      </c>
      <c r="K94" s="10">
        <f t="shared" si="26"/>
        <v>0.57617728531855961</v>
      </c>
      <c r="L94" s="10">
        <f t="shared" si="26"/>
        <v>0.48947368421052634</v>
      </c>
      <c r="M94" s="10">
        <f t="shared" si="26"/>
        <v>0.59941089837997052</v>
      </c>
      <c r="N94" s="10">
        <f t="shared" si="26"/>
        <v>0.46938775510204084</v>
      </c>
      <c r="O94" s="10">
        <f t="shared" si="26"/>
        <v>0.39711934156378603</v>
      </c>
      <c r="P94" s="10">
        <f t="shared" si="26"/>
        <v>0.39614561027837258</v>
      </c>
      <c r="Q94" s="10">
        <f t="shared" si="26"/>
        <v>0.42462845010615713</v>
      </c>
      <c r="R94" s="10">
        <f t="shared" si="26"/>
        <v>0.42091152815013405</v>
      </c>
      <c r="S94" s="10">
        <f t="shared" si="26"/>
        <v>0.53236245954692551</v>
      </c>
      <c r="T94" s="10">
        <f t="shared" si="26"/>
        <v>0.47947214076246336</v>
      </c>
      <c r="U94" s="10">
        <f t="shared" si="26"/>
        <v>0.50078492935635788</v>
      </c>
      <c r="V94" s="5"/>
      <c r="W94" s="5"/>
      <c r="X94" s="5"/>
      <c r="Y94" s="5"/>
      <c r="Z94" s="5"/>
      <c r="AA94" s="5"/>
      <c r="AB94" s="5"/>
      <c r="AC94" s="5"/>
      <c r="AD94" s="5"/>
      <c r="AE94" s="5"/>
    </row>
    <row r="95" spans="3:31" x14ac:dyDescent="0.2">
      <c r="C95" t="s">
        <v>117</v>
      </c>
      <c r="D95" s="10">
        <f t="shared" ref="D95:U95" si="27">D70/D$72</f>
        <v>0.11877394636015326</v>
      </c>
      <c r="E95" s="10">
        <f t="shared" si="27"/>
        <v>0.12035398230088495</v>
      </c>
      <c r="F95" s="10">
        <f t="shared" si="27"/>
        <v>0.17260273972602741</v>
      </c>
      <c r="G95" s="10">
        <f t="shared" si="27"/>
        <v>0.17465875223661681</v>
      </c>
      <c r="H95" s="10">
        <f t="shared" si="27"/>
        <v>0.14126255777084309</v>
      </c>
      <c r="I95" s="10">
        <f t="shared" si="27"/>
        <v>0.18394648829431437</v>
      </c>
      <c r="J95" s="10">
        <f t="shared" si="27"/>
        <v>0.23270440251572327</v>
      </c>
      <c r="K95" s="10">
        <f t="shared" si="27"/>
        <v>0.35457063711911357</v>
      </c>
      <c r="L95" s="10">
        <f t="shared" si="27"/>
        <v>0.43947368421052629</v>
      </c>
      <c r="M95" s="10">
        <f t="shared" si="27"/>
        <v>0.31222385861561119</v>
      </c>
      <c r="N95" s="10">
        <f t="shared" si="27"/>
        <v>0.47165532879818595</v>
      </c>
      <c r="O95" s="10">
        <f t="shared" si="27"/>
        <v>0.48148148148148145</v>
      </c>
      <c r="P95" s="10">
        <f t="shared" si="27"/>
        <v>0.53747323340471087</v>
      </c>
      <c r="Q95" s="10">
        <f t="shared" si="27"/>
        <v>0.50106157112526539</v>
      </c>
      <c r="R95" s="10">
        <f t="shared" si="27"/>
        <v>0.49812332439678286</v>
      </c>
      <c r="S95" s="10">
        <f t="shared" si="27"/>
        <v>0.4110032362459547</v>
      </c>
      <c r="T95" s="10">
        <f t="shared" si="27"/>
        <v>0.41788856304985339</v>
      </c>
      <c r="U95" s="10">
        <f t="shared" si="27"/>
        <v>0.43014128728414441</v>
      </c>
      <c r="V95" s="5"/>
      <c r="W95" s="5"/>
      <c r="X95" s="5"/>
      <c r="Y95" s="5"/>
      <c r="Z95" s="5"/>
      <c r="AA95" s="5"/>
      <c r="AB95" s="5"/>
      <c r="AC95" s="5"/>
      <c r="AD95" s="5"/>
      <c r="AE95" s="5"/>
    </row>
    <row r="96" spans="3:31" x14ac:dyDescent="0.2">
      <c r="C96" t="s">
        <v>118</v>
      </c>
      <c r="D96" s="10">
        <f t="shared" ref="D96:U96" si="28">D71/D$72</f>
        <v>7.662835249042145E-2</v>
      </c>
      <c r="E96" s="10">
        <f t="shared" si="28"/>
        <v>8.1415929203539822E-2</v>
      </c>
      <c r="F96" s="10">
        <f t="shared" si="28"/>
        <v>9.5890410958904104E-2</v>
      </c>
      <c r="G96" s="10">
        <f t="shared" si="28"/>
        <v>9.7639180288547692E-2</v>
      </c>
      <c r="H96" s="10">
        <f t="shared" si="28"/>
        <v>8.619269272882267E-2</v>
      </c>
      <c r="I96" s="10">
        <f t="shared" si="28"/>
        <v>8.6956521739130432E-2</v>
      </c>
      <c r="J96" s="10">
        <f t="shared" si="28"/>
        <v>0.13207547169811321</v>
      </c>
      <c r="K96" s="10">
        <f t="shared" si="28"/>
        <v>6.9252077562326875E-2</v>
      </c>
      <c r="L96" s="10">
        <f t="shared" si="28"/>
        <v>7.1052631578947367E-2</v>
      </c>
      <c r="M96" s="10">
        <f t="shared" si="28"/>
        <v>8.8365243004418267E-2</v>
      </c>
      <c r="N96" s="10">
        <f t="shared" si="28"/>
        <v>5.8956916099773243E-2</v>
      </c>
      <c r="O96" s="10">
        <f t="shared" si="28"/>
        <v>0.12139917695473251</v>
      </c>
      <c r="P96" s="10">
        <f t="shared" si="28"/>
        <v>6.638115631691649E-2</v>
      </c>
      <c r="Q96" s="10">
        <f t="shared" si="28"/>
        <v>7.4309978768577492E-2</v>
      </c>
      <c r="R96" s="10">
        <f t="shared" si="28"/>
        <v>8.0965147453083114E-2</v>
      </c>
      <c r="S96" s="10">
        <f t="shared" si="28"/>
        <v>5.6634304207119741E-2</v>
      </c>
      <c r="T96" s="10">
        <f t="shared" si="28"/>
        <v>0.10263929618768329</v>
      </c>
      <c r="U96" s="10">
        <f t="shared" si="28"/>
        <v>6.907378335949764E-2</v>
      </c>
      <c r="V96" s="5"/>
      <c r="W96" s="5"/>
      <c r="X96" s="5"/>
      <c r="Y96" s="5"/>
      <c r="Z96" s="5"/>
      <c r="AA96" s="5"/>
      <c r="AB96" s="5"/>
      <c r="AC96" s="5"/>
      <c r="AD96" s="5"/>
      <c r="AE96" s="5"/>
    </row>
    <row r="97" spans="1:31" x14ac:dyDescent="0.2"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</row>
    <row r="98" spans="1:31" x14ac:dyDescent="0.2"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</row>
    <row r="99" spans="1:31" x14ac:dyDescent="0.2"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</row>
    <row r="100" spans="1:31" x14ac:dyDescent="0.2"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</row>
    <row r="101" spans="1:31" x14ac:dyDescent="0.2"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</row>
    <row r="102" spans="1:31" x14ac:dyDescent="0.2"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</row>
    <row r="103" spans="1:31" x14ac:dyDescent="0.2"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</row>
    <row r="104" spans="1:31" x14ac:dyDescent="0.2"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</row>
    <row r="105" spans="1:31" x14ac:dyDescent="0.2"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</row>
    <row r="106" spans="1:31" x14ac:dyDescent="0.2"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</row>
    <row r="107" spans="1:31" x14ac:dyDescent="0.2"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</row>
    <row r="109" spans="1:31" s="5" customFormat="1" x14ac:dyDescent="0.2">
      <c r="A109"/>
      <c r="B109" t="s">
        <v>66</v>
      </c>
    </row>
    <row r="110" spans="1:31" s="5" customFormat="1" x14ac:dyDescent="0.2">
      <c r="A110"/>
      <c r="B110"/>
      <c r="C110" s="5" t="s">
        <v>6</v>
      </c>
      <c r="Q110" s="5">
        <v>4835</v>
      </c>
      <c r="R110" s="5">
        <v>4835</v>
      </c>
      <c r="T110" s="5">
        <v>4524</v>
      </c>
      <c r="U110" s="5">
        <v>4611</v>
      </c>
    </row>
    <row r="111" spans="1:31" s="5" customFormat="1" x14ac:dyDescent="0.2">
      <c r="A111"/>
      <c r="B111"/>
      <c r="C111" s="5" t="s">
        <v>67</v>
      </c>
      <c r="Q111" s="5">
        <v>4448</v>
      </c>
      <c r="R111" s="5">
        <v>4448</v>
      </c>
      <c r="T111" s="5">
        <v>4584</v>
      </c>
      <c r="U111" s="5">
        <v>5547</v>
      </c>
    </row>
    <row r="112" spans="1:31" s="5" customFormat="1" x14ac:dyDescent="0.2">
      <c r="A112"/>
      <c r="B112"/>
      <c r="C112" s="5" t="s">
        <v>68</v>
      </c>
      <c r="Q112" s="5">
        <v>89</v>
      </c>
      <c r="R112" s="5">
        <v>89</v>
      </c>
      <c r="T112" s="5">
        <v>149</v>
      </c>
      <c r="U112" s="5">
        <v>139</v>
      </c>
    </row>
    <row r="113" spans="1:21" s="5" customFormat="1" x14ac:dyDescent="0.2">
      <c r="A113"/>
      <c r="B113"/>
      <c r="C113" s="5" t="s">
        <v>69</v>
      </c>
      <c r="Q113" s="5">
        <v>3495</v>
      </c>
      <c r="R113" s="5">
        <v>3495</v>
      </c>
      <c r="T113" s="5">
        <v>5040</v>
      </c>
      <c r="U113" s="5">
        <v>5546</v>
      </c>
    </row>
    <row r="114" spans="1:21" s="5" customFormat="1" x14ac:dyDescent="0.2">
      <c r="A114"/>
      <c r="B114"/>
      <c r="C114" s="5" t="s">
        <v>70</v>
      </c>
      <c r="Q114" s="5">
        <v>1602</v>
      </c>
      <c r="R114" s="5">
        <v>1602</v>
      </c>
      <c r="T114" s="5">
        <v>2217</v>
      </c>
      <c r="U114" s="5">
        <v>3704</v>
      </c>
    </row>
    <row r="115" spans="1:21" s="5" customFormat="1" x14ac:dyDescent="0.2">
      <c r="A115"/>
      <c r="B115"/>
      <c r="C115" s="5" t="s">
        <v>71</v>
      </c>
      <c r="Q115" s="5">
        <v>338</v>
      </c>
      <c r="R115" s="5">
        <v>338</v>
      </c>
      <c r="T115" s="5">
        <v>551</v>
      </c>
      <c r="U115" s="5">
        <v>464</v>
      </c>
    </row>
    <row r="116" spans="1:21" s="5" customFormat="1" x14ac:dyDescent="0.2">
      <c r="A116"/>
      <c r="B116"/>
      <c r="C116" s="5" t="s">
        <v>72</v>
      </c>
      <c r="Q116" s="5">
        <v>14708</v>
      </c>
      <c r="R116" s="5">
        <v>14708</v>
      </c>
      <c r="T116" s="5">
        <v>20643</v>
      </c>
      <c r="U116" s="5">
        <v>19456</v>
      </c>
    </row>
    <row r="117" spans="1:21" s="5" customFormat="1" x14ac:dyDescent="0.2">
      <c r="A117"/>
      <c r="B117"/>
      <c r="C117" s="5" t="s">
        <v>84</v>
      </c>
      <c r="Q117" s="5">
        <v>1592</v>
      </c>
      <c r="R117" s="5">
        <v>1592</v>
      </c>
      <c r="T117" s="5">
        <v>2011</v>
      </c>
      <c r="U117" s="5">
        <v>2201</v>
      </c>
    </row>
    <row r="118" spans="1:21" s="5" customFormat="1" x14ac:dyDescent="0.2">
      <c r="A118"/>
      <c r="B118"/>
      <c r="C118" s="5" t="s">
        <v>73</v>
      </c>
      <c r="Q118" s="5">
        <v>413</v>
      </c>
      <c r="R118" s="5">
        <v>413</v>
      </c>
      <c r="T118" s="5">
        <v>503</v>
      </c>
      <c r="U118" s="5">
        <v>527</v>
      </c>
    </row>
    <row r="119" spans="1:21" s="5" customFormat="1" x14ac:dyDescent="0.2">
      <c r="A119"/>
      <c r="B119"/>
      <c r="C119" s="5" t="s">
        <v>74</v>
      </c>
      <c r="Q119" s="5">
        <v>63</v>
      </c>
      <c r="R119" s="5">
        <v>63</v>
      </c>
      <c r="T119" s="5">
        <v>65</v>
      </c>
      <c r="U119" s="5">
        <v>86</v>
      </c>
    </row>
    <row r="120" spans="1:21" s="5" customFormat="1" x14ac:dyDescent="0.2">
      <c r="A120"/>
      <c r="B120"/>
      <c r="C120" s="5" t="s">
        <v>75</v>
      </c>
      <c r="Q120" s="5">
        <v>11</v>
      </c>
      <c r="R120" s="5">
        <v>11</v>
      </c>
      <c r="T120" s="5">
        <v>67</v>
      </c>
      <c r="U120" s="5">
        <v>73</v>
      </c>
    </row>
    <row r="121" spans="1:21" s="5" customFormat="1" x14ac:dyDescent="0.2">
      <c r="A121"/>
      <c r="B121"/>
      <c r="C121" s="5" t="s">
        <v>36</v>
      </c>
      <c r="Q121" s="5">
        <v>196</v>
      </c>
      <c r="R121" s="5">
        <v>196</v>
      </c>
      <c r="T121" s="5">
        <v>352</v>
      </c>
      <c r="U121" s="5">
        <v>251</v>
      </c>
    </row>
    <row r="122" spans="1:21" s="5" customFormat="1" x14ac:dyDescent="0.2">
      <c r="A122"/>
      <c r="B122"/>
      <c r="C122" s="5" t="s">
        <v>76</v>
      </c>
      <c r="Q122" s="5">
        <f>SUM(Q110:Q121)</f>
        <v>31790</v>
      </c>
      <c r="R122" s="5">
        <f>SUM(R110:R121)</f>
        <v>31790</v>
      </c>
      <c r="T122" s="5">
        <f>SUM(T110:T121)</f>
        <v>40706</v>
      </c>
      <c r="U122" s="5">
        <f>SUM(U110:U121)</f>
        <v>42605</v>
      </c>
    </row>
    <row r="123" spans="1:21" s="5" customFormat="1" x14ac:dyDescent="0.2">
      <c r="A123"/>
      <c r="B123"/>
      <c r="C123" s="5" t="s">
        <v>77</v>
      </c>
      <c r="Q123" s="5">
        <v>120</v>
      </c>
      <c r="R123" s="5">
        <v>120</v>
      </c>
      <c r="T123" s="5">
        <v>123</v>
      </c>
      <c r="U123" s="5">
        <v>133</v>
      </c>
    </row>
    <row r="124" spans="1:21" s="5" customFormat="1" x14ac:dyDescent="0.2">
      <c r="A124"/>
      <c r="B124"/>
      <c r="C124" s="5" t="s">
        <v>78</v>
      </c>
      <c r="Q124" s="5">
        <v>175</v>
      </c>
      <c r="R124" s="5">
        <v>175</v>
      </c>
      <c r="T124" s="5">
        <v>179</v>
      </c>
      <c r="U124" s="5">
        <v>179</v>
      </c>
    </row>
    <row r="125" spans="1:21" s="5" customFormat="1" x14ac:dyDescent="0.2">
      <c r="A125"/>
      <c r="B125"/>
      <c r="C125" s="5" t="s">
        <v>79</v>
      </c>
      <c r="Q125" s="5">
        <v>48</v>
      </c>
      <c r="R125" s="5">
        <v>48</v>
      </c>
      <c r="T125" s="5">
        <v>45</v>
      </c>
      <c r="U125" s="5">
        <v>39</v>
      </c>
    </row>
    <row r="126" spans="1:21" s="5" customFormat="1" x14ac:dyDescent="0.2">
      <c r="A126"/>
      <c r="B126"/>
      <c r="C126" s="5" t="s">
        <v>80</v>
      </c>
      <c r="Q126" s="5">
        <v>73</v>
      </c>
      <c r="R126" s="5">
        <v>73</v>
      </c>
      <c r="T126" s="5">
        <v>2</v>
      </c>
      <c r="U126" s="5">
        <v>0</v>
      </c>
    </row>
    <row r="127" spans="1:21" s="5" customFormat="1" x14ac:dyDescent="0.2">
      <c r="A127"/>
      <c r="B127"/>
      <c r="C127" s="5" t="s">
        <v>81</v>
      </c>
      <c r="Q127" s="5">
        <v>19</v>
      </c>
      <c r="R127" s="5">
        <v>19</v>
      </c>
      <c r="T127" s="5">
        <v>159</v>
      </c>
      <c r="U127" s="5">
        <v>159</v>
      </c>
    </row>
    <row r="128" spans="1:21" s="5" customFormat="1" x14ac:dyDescent="0.2">
      <c r="A128"/>
      <c r="B128"/>
      <c r="C128" s="5" t="s">
        <v>82</v>
      </c>
      <c r="Q128" s="5">
        <v>107</v>
      </c>
      <c r="R128" s="5">
        <v>107</v>
      </c>
      <c r="T128" s="5">
        <v>132</v>
      </c>
      <c r="U128" s="5">
        <v>130</v>
      </c>
    </row>
    <row r="129" spans="1:21" s="5" customFormat="1" x14ac:dyDescent="0.2">
      <c r="A129"/>
      <c r="B129"/>
      <c r="C129" s="5" t="s">
        <v>83</v>
      </c>
      <c r="Q129" s="5">
        <f>SUM(Q122:Q128)</f>
        <v>32332</v>
      </c>
      <c r="R129" s="5">
        <f>SUM(R122:R128)</f>
        <v>32332</v>
      </c>
      <c r="T129" s="5">
        <f>SUM(T122:T128)</f>
        <v>41346</v>
      </c>
      <c r="U129" s="5">
        <f>SUM(U122:U128)</f>
        <v>43245</v>
      </c>
    </row>
    <row r="130" spans="1:21" s="5" customFormat="1" x14ac:dyDescent="0.2">
      <c r="A130"/>
      <c r="B130"/>
    </row>
    <row r="131" spans="1:21" s="5" customFormat="1" x14ac:dyDescent="0.2">
      <c r="A131"/>
      <c r="B131"/>
      <c r="C131" s="5" t="s">
        <v>85</v>
      </c>
    </row>
    <row r="132" spans="1:21" s="5" customFormat="1" x14ac:dyDescent="0.2">
      <c r="A132"/>
      <c r="B132"/>
      <c r="C132" s="5" t="s">
        <v>86</v>
      </c>
      <c r="R132" s="5">
        <v>384</v>
      </c>
      <c r="U132" s="5">
        <v>443</v>
      </c>
    </row>
    <row r="133" spans="1:21" s="5" customFormat="1" x14ac:dyDescent="0.2">
      <c r="A133"/>
      <c r="B133"/>
      <c r="C133" s="5" t="s">
        <v>87</v>
      </c>
      <c r="R133" s="5">
        <v>5097</v>
      </c>
      <c r="U133" s="5">
        <v>6264</v>
      </c>
    </row>
    <row r="134" spans="1:21" s="5" customFormat="1" x14ac:dyDescent="0.2">
      <c r="A134"/>
      <c r="B134"/>
      <c r="C134" s="5" t="s">
        <v>88</v>
      </c>
      <c r="R134" s="5">
        <v>3547</v>
      </c>
      <c r="U134" s="5">
        <v>7306</v>
      </c>
    </row>
    <row r="135" spans="1:21" s="5" customFormat="1" x14ac:dyDescent="0.2">
      <c r="A135"/>
      <c r="B135"/>
      <c r="C135" s="5" t="s">
        <v>89</v>
      </c>
      <c r="R135" s="5">
        <v>14708</v>
      </c>
      <c r="U135" s="5">
        <v>19456</v>
      </c>
    </row>
    <row r="136" spans="1:21" s="5" customFormat="1" x14ac:dyDescent="0.2">
      <c r="A136"/>
      <c r="B136"/>
      <c r="C136" s="5" t="s">
        <v>90</v>
      </c>
      <c r="R136" s="5">
        <v>1592</v>
      </c>
      <c r="U136" s="5">
        <v>2201</v>
      </c>
    </row>
    <row r="137" spans="1:21" s="5" customFormat="1" x14ac:dyDescent="0.2">
      <c r="A137"/>
      <c r="B137"/>
      <c r="C137" s="5" t="s">
        <v>36</v>
      </c>
      <c r="R137" s="5">
        <v>217</v>
      </c>
      <c r="U137" s="5">
        <v>288</v>
      </c>
    </row>
    <row r="138" spans="1:21" s="5" customFormat="1" x14ac:dyDescent="0.2">
      <c r="A138"/>
      <c r="B138"/>
      <c r="C138" s="5" t="s">
        <v>76</v>
      </c>
      <c r="R138" s="5">
        <f>SUM(R132:R137)</f>
        <v>25545</v>
      </c>
      <c r="U138" s="5">
        <f>SUM(U132:U137)</f>
        <v>35958</v>
      </c>
    </row>
    <row r="139" spans="1:21" s="5" customFormat="1" x14ac:dyDescent="0.2">
      <c r="A139"/>
      <c r="B139"/>
      <c r="C139" s="5" t="s">
        <v>36</v>
      </c>
      <c r="R139" s="5">
        <v>91</v>
      </c>
      <c r="U139" s="5">
        <v>79</v>
      </c>
    </row>
    <row r="140" spans="1:21" s="5" customFormat="1" x14ac:dyDescent="0.2">
      <c r="A140"/>
      <c r="B140"/>
      <c r="C140" s="5" t="s">
        <v>91</v>
      </c>
      <c r="R140" s="5">
        <f>+R139+R138</f>
        <v>25636</v>
      </c>
      <c r="U140" s="5">
        <f>+U139+U138</f>
        <v>36037</v>
      </c>
    </row>
    <row r="141" spans="1:21" s="5" customFormat="1" x14ac:dyDescent="0.2">
      <c r="A141"/>
      <c r="B141"/>
    </row>
    <row r="142" spans="1:21" s="5" customFormat="1" x14ac:dyDescent="0.2">
      <c r="A142"/>
      <c r="B142"/>
      <c r="C142" s="5" t="s">
        <v>92</v>
      </c>
    </row>
    <row r="143" spans="1:21" s="5" customFormat="1" x14ac:dyDescent="0.2">
      <c r="A143"/>
      <c r="B143"/>
      <c r="C143" s="5" t="s">
        <v>93</v>
      </c>
      <c r="R143" s="5">
        <v>0</v>
      </c>
      <c r="U143" s="5">
        <v>0</v>
      </c>
    </row>
    <row r="144" spans="1:21" s="5" customFormat="1" x14ac:dyDescent="0.2">
      <c r="A144"/>
      <c r="B144"/>
      <c r="C144" s="5" t="s">
        <v>94</v>
      </c>
      <c r="R144" s="5">
        <v>0</v>
      </c>
      <c r="U144" s="5">
        <v>0</v>
      </c>
    </row>
    <row r="145" spans="1:21" s="5" customFormat="1" x14ac:dyDescent="0.2">
      <c r="A145"/>
      <c r="B145"/>
      <c r="C145" s="5" t="s">
        <v>95</v>
      </c>
      <c r="R145" s="5">
        <v>0</v>
      </c>
      <c r="U145" s="5">
        <v>0</v>
      </c>
    </row>
    <row r="146" spans="1:21" s="5" customFormat="1" x14ac:dyDescent="0.2">
      <c r="A146"/>
      <c r="B146"/>
      <c r="C146" s="5" t="s">
        <v>96</v>
      </c>
      <c r="R146" s="5">
        <v>0</v>
      </c>
      <c r="U146" s="5">
        <v>0</v>
      </c>
    </row>
    <row r="147" spans="1:21" s="5" customFormat="1" x14ac:dyDescent="0.2">
      <c r="A147"/>
      <c r="B147"/>
      <c r="C147" s="5" t="s">
        <v>97</v>
      </c>
      <c r="R147" s="5">
        <v>12145</v>
      </c>
      <c r="U147" s="5">
        <v>12158</v>
      </c>
    </row>
    <row r="148" spans="1:21" s="5" customFormat="1" x14ac:dyDescent="0.2">
      <c r="A148"/>
      <c r="B148"/>
      <c r="C148" s="5" t="s">
        <v>98</v>
      </c>
      <c r="R148" s="5">
        <v>-3</v>
      </c>
      <c r="U148" s="5">
        <v>1</v>
      </c>
    </row>
    <row r="149" spans="1:21" s="5" customFormat="1" x14ac:dyDescent="0.2">
      <c r="A149"/>
      <c r="B149"/>
      <c r="C149" s="5" t="s">
        <v>99</v>
      </c>
      <c r="R149" s="5">
        <v>-5446</v>
      </c>
      <c r="U149" s="5">
        <v>-4951</v>
      </c>
    </row>
    <row r="150" spans="1:21" s="5" customFormat="1" x14ac:dyDescent="0.2">
      <c r="A150"/>
      <c r="B150"/>
      <c r="C150" s="5" t="s">
        <v>100</v>
      </c>
      <c r="R150" s="5">
        <f>SUM(R143:R149)</f>
        <v>6696</v>
      </c>
      <c r="U150" s="5">
        <f>SUM(U143:U149)</f>
        <v>7208</v>
      </c>
    </row>
    <row r="151" spans="1:21" s="5" customFormat="1" x14ac:dyDescent="0.2">
      <c r="A151"/>
      <c r="B151"/>
      <c r="C151" s="5" t="s">
        <v>101</v>
      </c>
    </row>
    <row r="152" spans="1:21" s="5" customFormat="1" x14ac:dyDescent="0.2">
      <c r="A152"/>
      <c r="B152"/>
    </row>
    <row r="153" spans="1:21" s="5" customFormat="1" x14ac:dyDescent="0.2">
      <c r="A153"/>
      <c r="B153"/>
    </row>
    <row r="154" spans="1:21" s="5" customFormat="1" x14ac:dyDescent="0.2">
      <c r="A154"/>
      <c r="B154"/>
    </row>
    <row r="155" spans="1:21" s="5" customFormat="1" x14ac:dyDescent="0.2">
      <c r="A155"/>
      <c r="B155"/>
    </row>
    <row r="156" spans="1:21" s="5" customFormat="1" x14ac:dyDescent="0.2">
      <c r="A156"/>
      <c r="B156"/>
    </row>
    <row r="157" spans="1:21" s="5" customFormat="1" x14ac:dyDescent="0.2">
      <c r="A157"/>
      <c r="B157"/>
    </row>
    <row r="158" spans="1:21" s="5" customFormat="1" x14ac:dyDescent="0.2">
      <c r="A158"/>
      <c r="B158"/>
    </row>
    <row r="159" spans="1:21" s="5" customFormat="1" x14ac:dyDescent="0.2">
      <c r="A159"/>
      <c r="B159"/>
    </row>
    <row r="160" spans="1:21" s="5" customFormat="1" x14ac:dyDescent="0.2">
      <c r="A160"/>
      <c r="B160"/>
    </row>
    <row r="161" spans="1:2" s="5" customFormat="1" x14ac:dyDescent="0.2">
      <c r="A161"/>
      <c r="B161"/>
    </row>
    <row r="162" spans="1:2" s="5" customFormat="1" x14ac:dyDescent="0.2">
      <c r="A162"/>
      <c r="B162"/>
    </row>
    <row r="163" spans="1:2" s="5" customFormat="1" x14ac:dyDescent="0.2">
      <c r="A163"/>
      <c r="B163"/>
    </row>
    <row r="164" spans="1:2" s="5" customFormat="1" x14ac:dyDescent="0.2">
      <c r="A164"/>
      <c r="B164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Yang</dc:creator>
  <cp:lastModifiedBy>Steven Yang</cp:lastModifiedBy>
  <dcterms:created xsi:type="dcterms:W3CDTF">2024-11-06T20:24:38Z</dcterms:created>
  <dcterms:modified xsi:type="dcterms:W3CDTF">2024-11-09T23:30:47Z</dcterms:modified>
</cp:coreProperties>
</file>