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c08cae0dc10b1b/Documents/"/>
    </mc:Choice>
  </mc:AlternateContent>
  <xr:revisionPtr revIDLastSave="18" documentId="8_{4A9FD0AF-BFC9-47A3-AE38-43D322A88D35}" xr6:coauthVersionLast="47" xr6:coauthVersionMax="47" xr10:uidLastSave="{DC9CF02F-C1D1-4AD0-A073-8439B4C9984E}"/>
  <bookViews>
    <workbookView xWindow="810" yWindow="1050" windowWidth="15765" windowHeight="11835" activeTab="1" xr2:uid="{B2E51E89-8DDC-4394-A383-8E0296CF896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I6" i="2"/>
  <c r="I14" i="2"/>
  <c r="I16" i="2" s="1"/>
  <c r="I19" i="2" s="1"/>
  <c r="H14" i="2"/>
  <c r="H16" i="2" s="1"/>
  <c r="H19" i="2" s="1"/>
  <c r="D14" i="2"/>
  <c r="D16" i="2" s="1"/>
  <c r="D20" i="2" s="1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D38" i="2"/>
  <c r="D39" i="2"/>
  <c r="D40" i="2"/>
  <c r="D41" i="2"/>
  <c r="D42" i="2"/>
  <c r="D43" i="2"/>
  <c r="D44" i="2"/>
  <c r="D37" i="2"/>
  <c r="D32" i="2"/>
  <c r="D34" i="2" s="1"/>
  <c r="H32" i="2"/>
  <c r="H34" i="2" s="1"/>
  <c r="I32" i="2"/>
  <c r="I34" i="2" s="1"/>
  <c r="K91" i="2"/>
  <c r="K95" i="2" s="1"/>
  <c r="K101" i="2" s="1"/>
  <c r="L91" i="2"/>
  <c r="L95" i="2" s="1"/>
  <c r="L101" i="2" s="1"/>
  <c r="H75" i="2"/>
  <c r="H82" i="2" s="1"/>
  <c r="I75" i="2"/>
  <c r="I82" i="2" s="1"/>
  <c r="I49" i="2"/>
  <c r="I54" i="2" s="1"/>
  <c r="I57" i="2" s="1"/>
  <c r="I59" i="2" s="1"/>
  <c r="I61" i="2" s="1"/>
  <c r="H49" i="2"/>
  <c r="H54" i="2" s="1"/>
  <c r="H57" i="2" s="1"/>
  <c r="H59" i="2" s="1"/>
  <c r="H61" i="2" s="1"/>
  <c r="D49" i="2"/>
  <c r="D54" i="2" s="1"/>
  <c r="D57" i="2" s="1"/>
  <c r="D59" i="2" s="1"/>
  <c r="D61" i="2" s="1"/>
  <c r="K10" i="1"/>
  <c r="K13" i="1" s="1"/>
  <c r="D19" i="2" l="1"/>
  <c r="D21" i="2"/>
  <c r="H21" i="2"/>
  <c r="I20" i="2"/>
  <c r="I21" i="2"/>
  <c r="H20" i="2"/>
  <c r="H62" i="2"/>
  <c r="H63" i="2"/>
  <c r="D62" i="2"/>
  <c r="D63" i="2"/>
  <c r="D67" i="2"/>
  <c r="I67" i="2"/>
  <c r="H67" i="2"/>
  <c r="D68" i="2"/>
  <c r="I68" i="2"/>
  <c r="H68" i="2"/>
  <c r="I63" i="2"/>
  <c r="I62" i="2"/>
</calcChain>
</file>

<file path=xl/sharedStrings.xml><?xml version="1.0" encoding="utf-8"?>
<sst xmlns="http://schemas.openxmlformats.org/spreadsheetml/2006/main" count="99" uniqueCount="85">
  <si>
    <t>Installed Building Products</t>
  </si>
  <si>
    <t>Stock Price</t>
  </si>
  <si>
    <t>Shares</t>
  </si>
  <si>
    <t>MC</t>
  </si>
  <si>
    <t>Debt</t>
  </si>
  <si>
    <t>Cash</t>
  </si>
  <si>
    <t>EV</t>
  </si>
  <si>
    <t>Ticker: IBP</t>
  </si>
  <si>
    <t>IBP</t>
  </si>
  <si>
    <t>IS</t>
  </si>
  <si>
    <t>BS</t>
  </si>
  <si>
    <t>CF</t>
  </si>
  <si>
    <t>Business</t>
  </si>
  <si>
    <t>Installation Operating Segment</t>
  </si>
  <si>
    <t>Insulation: Materials/Installation Applications</t>
  </si>
  <si>
    <t>Waterproofing: Shower doors, Closestshelving and mirrors/ Garagedoors/ Rain gutters, Fire-stooping, window blinds, others</t>
  </si>
  <si>
    <t>Manufacturing Operating  Segments</t>
  </si>
  <si>
    <t xml:space="preserve"> </t>
  </si>
  <si>
    <t>Location: Columbus, OH</t>
  </si>
  <si>
    <t>Revenue</t>
  </si>
  <si>
    <t>COGS</t>
  </si>
  <si>
    <t>Gross Profit</t>
  </si>
  <si>
    <t>G&amp;A</t>
  </si>
  <si>
    <t>Gains on acqusition earnouts</t>
  </si>
  <si>
    <t>Amortization</t>
  </si>
  <si>
    <t>Interest expense</t>
  </si>
  <si>
    <t>Other</t>
  </si>
  <si>
    <t>Income before Taxes</t>
  </si>
  <si>
    <t>EBIT</t>
  </si>
  <si>
    <t>Tax</t>
  </si>
  <si>
    <t>NI</t>
  </si>
  <si>
    <t>NE change in cash flow hedges</t>
  </si>
  <si>
    <t>Comprehensive income</t>
  </si>
  <si>
    <t>Basic EPS</t>
  </si>
  <si>
    <t>Diluted EPS</t>
  </si>
  <si>
    <t>Basic Shares</t>
  </si>
  <si>
    <t>Diluted Shares</t>
  </si>
  <si>
    <t>Sellling</t>
  </si>
  <si>
    <t>Gross Margin</t>
  </si>
  <si>
    <t>Op Margin</t>
  </si>
  <si>
    <t>AR</t>
  </si>
  <si>
    <t>Inventories</t>
  </si>
  <si>
    <t xml:space="preserve">Prepaid </t>
  </si>
  <si>
    <t>Current</t>
  </si>
  <si>
    <t>PP&amp;E</t>
  </si>
  <si>
    <t>Lease</t>
  </si>
  <si>
    <t>Goodwill</t>
  </si>
  <si>
    <t>Customer relationship, net</t>
  </si>
  <si>
    <t xml:space="preserve">Other Intangible </t>
  </si>
  <si>
    <t>Total</t>
  </si>
  <si>
    <t>Assets</t>
  </si>
  <si>
    <t>Liabilities</t>
  </si>
  <si>
    <t>Currrent Maturities of LT debt</t>
  </si>
  <si>
    <t>Current Maturities of Lease</t>
  </si>
  <si>
    <t>AP</t>
  </si>
  <si>
    <t>Accured compensation</t>
  </si>
  <si>
    <t>Other current</t>
  </si>
  <si>
    <t>Toal Current</t>
  </si>
  <si>
    <t>LT Debt</t>
  </si>
  <si>
    <t>OP Lease</t>
  </si>
  <si>
    <t>Fi Lease</t>
  </si>
  <si>
    <t>Deferred income taxes</t>
  </si>
  <si>
    <t xml:space="preserve">Other </t>
  </si>
  <si>
    <t xml:space="preserve">Total </t>
  </si>
  <si>
    <t>Insulation</t>
  </si>
  <si>
    <t>Shower Doors, Shelving and mirrors</t>
  </si>
  <si>
    <t>Garage doors</t>
  </si>
  <si>
    <t xml:space="preserve">Waterproofing </t>
  </si>
  <si>
    <t>Rain gutters</t>
  </si>
  <si>
    <t>Fireproofing/ Firestopping</t>
  </si>
  <si>
    <t>Window blinds</t>
  </si>
  <si>
    <t xml:space="preserve">Net Revenue, Installation </t>
  </si>
  <si>
    <t>Segments</t>
  </si>
  <si>
    <t>Other bilding products</t>
  </si>
  <si>
    <t>Net Revenue, as reported</t>
  </si>
  <si>
    <t>% of Revenue</t>
  </si>
  <si>
    <t>End Mkt</t>
  </si>
  <si>
    <t xml:space="preserve">Residential </t>
  </si>
  <si>
    <t>Repair &amp; Remodel</t>
  </si>
  <si>
    <t xml:space="preserve">Commercial </t>
  </si>
  <si>
    <t>Net Revenue</t>
  </si>
  <si>
    <t xml:space="preserve">Net Revenue, As reported </t>
  </si>
  <si>
    <t>% Residential</t>
  </si>
  <si>
    <t>Date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</si>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</sst>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_);_(* \(#,##0.0\);_(* &quot;-&quot;?_);_(@_)"/>
  </numFmts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1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56B4-A40F-48E0-AFC4-A7134CC56413}">
  <dimension ref="B4:K13"/>
  <sheetViews>
    <sheetView showGridLines="0" topLeftCell="A7" workbookViewId="0">
      <selection activeCell="B13" sqref="B13"/>
    </sheetView>
  </sheetViews>
  <sheetFormatPr defaultRowHeight="15" x14ac:dyDescent="0.25"/>
  <cols>
    <col min="1" max="2" width="2.7109375" customWidth="1"/>
    <col min="3" max="3" width="25.140625" bestFit="1" customWidth="1"/>
  </cols>
  <sheetData>
    <row r="4" spans="2:11" x14ac:dyDescent="0.25">
      <c r="B4" t="s">
        <v>18</v>
      </c>
    </row>
    <row r="5" spans="2:11" x14ac:dyDescent="0.25">
      <c r="B5" t="s">
        <v>17</v>
      </c>
    </row>
    <row r="6" spans="2:11" x14ac:dyDescent="0.25">
      <c r="J6" t="s">
        <v>0</v>
      </c>
    </row>
    <row r="7" spans="2:11" x14ac:dyDescent="0.25">
      <c r="B7" t="s">
        <v>12</v>
      </c>
      <c r="J7" t="s">
        <v>7</v>
      </c>
    </row>
    <row r="8" spans="2:11" x14ac:dyDescent="0.25">
      <c r="B8" t="s">
        <v>13</v>
      </c>
      <c r="J8" t="s">
        <v>1</v>
      </c>
      <c r="K8" s="1">
        <v>227.08</v>
      </c>
    </row>
    <row r="9" spans="2:11" x14ac:dyDescent="0.25">
      <c r="C9" t="s">
        <v>14</v>
      </c>
      <c r="J9" t="s">
        <v>2</v>
      </c>
      <c r="K9" s="1">
        <v>28.366140000000001</v>
      </c>
    </row>
    <row r="10" spans="2:11" x14ac:dyDescent="0.25">
      <c r="C10" t="s">
        <v>15</v>
      </c>
      <c r="J10" t="s">
        <v>3</v>
      </c>
      <c r="K10" s="1">
        <f>K9*K8</f>
        <v>6441.3830712000008</v>
      </c>
    </row>
    <row r="11" spans="2:11" x14ac:dyDescent="0.25">
      <c r="J11" t="s">
        <v>4</v>
      </c>
      <c r="K11" s="1">
        <v>844</v>
      </c>
    </row>
    <row r="12" spans="2:11" x14ac:dyDescent="0.25">
      <c r="B12" t="s">
        <v>16</v>
      </c>
      <c r="J12" t="s">
        <v>5</v>
      </c>
      <c r="K12" s="1">
        <v>380.3</v>
      </c>
    </row>
    <row r="13" spans="2:11" x14ac:dyDescent="0.25">
      <c r="J13" t="s">
        <v>6</v>
      </c>
      <c r="K13" s="1">
        <f>K10+K11-K12</f>
        <v>6905.0830712000006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F4410-7646-4BB8-973E-7CB59726A302}">
  <dimension ref="B2:L103"/>
  <sheetViews>
    <sheetView showGridLines="0" tabSelected="1" workbookViewId="0">
      <pane xSplit="3" ySplit="8" topLeftCell="D9" activePane="bottomRight" state="frozen"/>
      <selection pane="topRight" activeCell="D1" sqref="D1"/>
      <selection pane="bottomLeft" activeCell="A4" sqref="A4"/>
      <selection pane="bottomRight" activeCell="E7" sqref="E7"/>
    </sheetView>
  </sheetViews>
  <sheetFormatPr defaultRowHeight="15" x14ac:dyDescent="0.25"/>
  <cols>
    <col min="1" max="2" width="2.7109375" customWidth="1"/>
    <col min="3" max="3" width="33.85546875" bestFit="1" customWidth="1"/>
  </cols>
  <sheetData>
    <row r="2" spans="2:9" x14ac:dyDescent="0.25">
      <c r="C2" s="2" t="s">
        <v>8</v>
      </c>
    </row>
    <row r="6" spans="2:9" x14ac:dyDescent="0.25">
      <c r="C6" t="s">
        <v>83</v>
      </c>
      <c r="D6">
        <v>2021</v>
      </c>
      <c r="H6">
        <f>+D6+1</f>
        <v>2022</v>
      </c>
      <c r="I6">
        <f>+H6+1</f>
        <v>2023</v>
      </c>
    </row>
    <row r="7" spans="2:9" x14ac:dyDescent="0.25">
      <c r="C7" t="s">
        <v>84</v>
      </c>
    </row>
    <row r="8" spans="2:9" x14ac:dyDescent="0.25">
      <c r="B8" t="s">
        <v>9</v>
      </c>
    </row>
    <row r="10" spans="2:9" x14ac:dyDescent="0.25">
      <c r="C10" s="5" t="s">
        <v>76</v>
      </c>
    </row>
    <row r="11" spans="2:9" x14ac:dyDescent="0.25">
      <c r="C11" t="s">
        <v>77</v>
      </c>
      <c r="D11">
        <v>1488.7</v>
      </c>
      <c r="H11">
        <v>1980.3</v>
      </c>
      <c r="I11">
        <v>1999.4</v>
      </c>
    </row>
    <row r="12" spans="2:9" x14ac:dyDescent="0.25">
      <c r="C12" t="s">
        <v>78</v>
      </c>
      <c r="D12">
        <v>121.6</v>
      </c>
      <c r="H12">
        <v>151.80000000000001</v>
      </c>
      <c r="I12">
        <v>159</v>
      </c>
    </row>
    <row r="13" spans="2:9" x14ac:dyDescent="0.25">
      <c r="C13" t="s">
        <v>79</v>
      </c>
      <c r="D13">
        <v>331.2</v>
      </c>
      <c r="H13">
        <v>381.5</v>
      </c>
      <c r="I13">
        <v>447.2</v>
      </c>
    </row>
    <row r="14" spans="2:9" x14ac:dyDescent="0.25">
      <c r="C14" t="s">
        <v>80</v>
      </c>
      <c r="D14">
        <f>SUM(D11:D13)</f>
        <v>1941.5</v>
      </c>
      <c r="H14">
        <f>SUM(H11:H13)</f>
        <v>2513.6</v>
      </c>
      <c r="I14">
        <f>SUM(I11:I13)</f>
        <v>2605.6</v>
      </c>
    </row>
    <row r="15" spans="2:9" x14ac:dyDescent="0.25">
      <c r="C15" t="s">
        <v>26</v>
      </c>
      <c r="D15">
        <v>27.2</v>
      </c>
      <c r="H15">
        <v>156.19999999999999</v>
      </c>
      <c r="I15">
        <v>173</v>
      </c>
    </row>
    <row r="16" spans="2:9" x14ac:dyDescent="0.25">
      <c r="C16" t="s">
        <v>81</v>
      </c>
      <c r="D16">
        <f>SUM(D14:D15)</f>
        <v>1968.7</v>
      </c>
      <c r="H16">
        <f>SUM(H14:H15)</f>
        <v>2669.7999999999997</v>
      </c>
      <c r="I16">
        <f>SUM(I14:I15)</f>
        <v>2778.6</v>
      </c>
    </row>
    <row r="18" spans="3:9" x14ac:dyDescent="0.25">
      <c r="C18" t="s">
        <v>82</v>
      </c>
    </row>
    <row r="19" spans="3:9" x14ac:dyDescent="0.25">
      <c r="C19" t="s">
        <v>77</v>
      </c>
      <c r="D19" s="3">
        <f>D11/D$16</f>
        <v>0.75618428404530913</v>
      </c>
      <c r="E19" s="3"/>
      <c r="F19" s="3"/>
      <c r="G19" s="3"/>
      <c r="H19" s="3">
        <f>H11/H$16</f>
        <v>0.74174095437860521</v>
      </c>
      <c r="I19" s="3">
        <f>I11/I$16</f>
        <v>0.71957100698193344</v>
      </c>
    </row>
    <row r="20" spans="3:9" x14ac:dyDescent="0.25">
      <c r="C20" t="s">
        <v>78</v>
      </c>
      <c r="D20" s="3">
        <f>D12/D$16</f>
        <v>6.1766648041855027E-2</v>
      </c>
      <c r="E20" s="3"/>
      <c r="F20" s="3"/>
      <c r="G20" s="3"/>
      <c r="H20" s="3">
        <f>H12/H$16</f>
        <v>5.685819162484082E-2</v>
      </c>
      <c r="I20" s="3">
        <f>I12/I$16</f>
        <v>5.72230619736558E-2</v>
      </c>
    </row>
    <row r="21" spans="3:9" x14ac:dyDescent="0.25">
      <c r="C21" t="s">
        <v>79</v>
      </c>
      <c r="D21" s="3">
        <f>D13/D$16</f>
        <v>0.16823284400873673</v>
      </c>
      <c r="E21" s="3"/>
      <c r="F21" s="3"/>
      <c r="G21" s="3"/>
      <c r="H21" s="3">
        <f>H13/H$16</f>
        <v>0.14289459884635555</v>
      </c>
      <c r="I21" s="3">
        <f>I13/I$16</f>
        <v>0.16094436046930108</v>
      </c>
    </row>
    <row r="23" spans="3:9" x14ac:dyDescent="0.25">
      <c r="C23" s="5" t="s">
        <v>72</v>
      </c>
    </row>
    <row r="24" spans="3:9" x14ac:dyDescent="0.25">
      <c r="C24" t="s">
        <v>64</v>
      </c>
      <c r="D24">
        <v>1235.5999999999999</v>
      </c>
      <c r="H24">
        <v>1611.1</v>
      </c>
      <c r="I24">
        <v>1666</v>
      </c>
    </row>
    <row r="25" spans="3:9" x14ac:dyDescent="0.25">
      <c r="C25" t="s">
        <v>65</v>
      </c>
      <c r="D25">
        <v>138.80000000000001</v>
      </c>
      <c r="H25">
        <v>173</v>
      </c>
      <c r="I25">
        <v>191.5</v>
      </c>
    </row>
    <row r="26" spans="3:9" x14ac:dyDescent="0.25">
      <c r="C26" t="s">
        <v>66</v>
      </c>
      <c r="D26">
        <v>108.7</v>
      </c>
      <c r="H26">
        <v>168.8</v>
      </c>
      <c r="I26">
        <v>168.5</v>
      </c>
    </row>
    <row r="27" spans="3:9" x14ac:dyDescent="0.25">
      <c r="C27" t="s">
        <v>67</v>
      </c>
      <c r="D27">
        <v>130.9</v>
      </c>
      <c r="H27">
        <v>124.8</v>
      </c>
      <c r="I27">
        <v>133.30000000000001</v>
      </c>
    </row>
    <row r="28" spans="3:9" x14ac:dyDescent="0.25">
      <c r="C28" t="s">
        <v>68</v>
      </c>
      <c r="D28">
        <v>86.4</v>
      </c>
      <c r="H28">
        <v>114</v>
      </c>
      <c r="I28">
        <v>119</v>
      </c>
    </row>
    <row r="29" spans="3:9" x14ac:dyDescent="0.25">
      <c r="C29" t="s">
        <v>69</v>
      </c>
      <c r="D29">
        <v>59.4</v>
      </c>
      <c r="H29">
        <v>63.5</v>
      </c>
      <c r="I29">
        <v>73.7</v>
      </c>
    </row>
    <row r="30" spans="3:9" x14ac:dyDescent="0.25">
      <c r="C30" t="s">
        <v>70</v>
      </c>
      <c r="D30">
        <v>50.2</v>
      </c>
      <c r="H30">
        <v>61.3</v>
      </c>
      <c r="I30">
        <v>65.2</v>
      </c>
    </row>
    <row r="31" spans="3:9" x14ac:dyDescent="0.25">
      <c r="C31" t="s">
        <v>73</v>
      </c>
      <c r="D31">
        <v>131.5</v>
      </c>
      <c r="H31">
        <v>197.1</v>
      </c>
      <c r="I31">
        <v>188.4</v>
      </c>
    </row>
    <row r="32" spans="3:9" x14ac:dyDescent="0.25">
      <c r="C32" t="s">
        <v>71</v>
      </c>
      <c r="D32">
        <f>SUM(D24:D31)</f>
        <v>1941.5000000000002</v>
      </c>
      <c r="H32">
        <f>SUM(H24:H31)</f>
        <v>2513.6</v>
      </c>
      <c r="I32">
        <f>SUM(I24:I31)</f>
        <v>2605.6</v>
      </c>
    </row>
    <row r="33" spans="3:9" x14ac:dyDescent="0.25">
      <c r="C33" t="s">
        <v>62</v>
      </c>
      <c r="D33">
        <v>27.2</v>
      </c>
      <c r="H33">
        <v>156.19999999999999</v>
      </c>
      <c r="I33">
        <v>173</v>
      </c>
    </row>
    <row r="34" spans="3:9" x14ac:dyDescent="0.25">
      <c r="C34" t="s">
        <v>74</v>
      </c>
      <c r="D34">
        <f>SUM(D32:D33)</f>
        <v>1968.7000000000003</v>
      </c>
      <c r="H34">
        <f>SUM(H32:H33)</f>
        <v>2669.7999999999997</v>
      </c>
      <c r="I34">
        <f>SUM(I32:I33)</f>
        <v>2778.6</v>
      </c>
    </row>
    <row r="35" spans="3:9" s="4" customFormat="1" x14ac:dyDescent="0.25"/>
    <row r="36" spans="3:9" s="4" customFormat="1" x14ac:dyDescent="0.25">
      <c r="C36" s="6" t="s">
        <v>75</v>
      </c>
    </row>
    <row r="37" spans="3:9" s="4" customFormat="1" x14ac:dyDescent="0.25">
      <c r="C37" t="s">
        <v>64</v>
      </c>
      <c r="D37" s="7">
        <f>D24/D$47</f>
        <v>0.62762228882003346</v>
      </c>
      <c r="E37" s="7"/>
      <c r="F37" s="7"/>
      <c r="G37" s="7"/>
      <c r="H37" s="7">
        <f>H24/H$47</f>
        <v>0.60345344220540853</v>
      </c>
      <c r="I37" s="7">
        <f>I24/I$47</f>
        <v>0.59958252357302244</v>
      </c>
    </row>
    <row r="38" spans="3:9" s="4" customFormat="1" x14ac:dyDescent="0.25">
      <c r="C38" t="s">
        <v>65</v>
      </c>
      <c r="D38" s="7">
        <f>D25/D$47</f>
        <v>7.0503377863564795E-2</v>
      </c>
      <c r="E38" s="7"/>
      <c r="F38" s="7"/>
      <c r="G38" s="7"/>
      <c r="H38" s="7">
        <f>H25/H$47</f>
        <v>6.4798861337927935E-2</v>
      </c>
      <c r="I38" s="7">
        <f>I25/I$47</f>
        <v>6.8919599798459658E-2</v>
      </c>
    </row>
    <row r="39" spans="3:9" s="4" customFormat="1" x14ac:dyDescent="0.25">
      <c r="C39" t="s">
        <v>66</v>
      </c>
      <c r="D39" s="7">
        <f>D26/D$47</f>
        <v>5.5214100675572711E-2</v>
      </c>
      <c r="E39" s="7"/>
      <c r="F39" s="7"/>
      <c r="G39" s="7"/>
      <c r="H39" s="7">
        <f>H26/H$47</f>
        <v>6.322570979099558E-2</v>
      </c>
      <c r="I39" s="7">
        <f>I26/I$47</f>
        <v>6.0642049953213852E-2</v>
      </c>
    </row>
    <row r="40" spans="3:9" s="4" customFormat="1" x14ac:dyDescent="0.25">
      <c r="C40" t="s">
        <v>67</v>
      </c>
      <c r="D40" s="7">
        <f>D27/D$47</f>
        <v>6.6490577538477175E-2</v>
      </c>
      <c r="E40" s="7"/>
      <c r="F40" s="7"/>
      <c r="G40" s="7"/>
      <c r="H40" s="7">
        <f>H27/H$47</f>
        <v>4.6745074537418531E-2</v>
      </c>
      <c r="I40" s="7">
        <f>I27/I$47</f>
        <v>4.7973799755272446E-2</v>
      </c>
    </row>
    <row r="41" spans="3:9" s="4" customFormat="1" x14ac:dyDescent="0.25">
      <c r="C41" t="s">
        <v>68</v>
      </c>
      <c r="D41" s="7">
        <f>D28/D$47</f>
        <v>4.3886828871844363E-2</v>
      </c>
      <c r="E41" s="7"/>
      <c r="F41" s="7"/>
      <c r="G41" s="7"/>
      <c r="H41" s="7">
        <f>H28/H$47</f>
        <v>4.2699827702449622E-2</v>
      </c>
      <c r="I41" s="7">
        <f>I28/I$47</f>
        <v>4.2827323112358741E-2</v>
      </c>
    </row>
    <row r="42" spans="3:9" s="4" customFormat="1" x14ac:dyDescent="0.25">
      <c r="C42" t="s">
        <v>69</v>
      </c>
      <c r="D42" s="7">
        <f>D29/D$47</f>
        <v>3.0172194849393E-2</v>
      </c>
      <c r="E42" s="7"/>
      <c r="F42" s="7"/>
      <c r="G42" s="7"/>
      <c r="H42" s="7">
        <f>H29/H$47</f>
        <v>2.3784553150048692E-2</v>
      </c>
      <c r="I42" s="7">
        <f>I29/I$47</f>
        <v>2.6524148851939829E-2</v>
      </c>
    </row>
    <row r="43" spans="3:9" s="4" customFormat="1" x14ac:dyDescent="0.25">
      <c r="C43" t="s">
        <v>70</v>
      </c>
      <c r="D43" s="7">
        <f>D30/D$47</f>
        <v>2.549906029359476E-2</v>
      </c>
      <c r="E43" s="7"/>
      <c r="F43" s="7"/>
      <c r="G43" s="7"/>
      <c r="H43" s="7">
        <f>H30/H$47</f>
        <v>2.2960521387369839E-2</v>
      </c>
      <c r="I43" s="7">
        <f>I30/I$47</f>
        <v>2.3465054343914202E-2</v>
      </c>
    </row>
    <row r="44" spans="3:9" x14ac:dyDescent="0.25">
      <c r="C44" t="s">
        <v>73</v>
      </c>
      <c r="D44" s="7">
        <f>D31/D$47</f>
        <v>6.6795347183420534E-2</v>
      </c>
      <c r="E44" s="7"/>
      <c r="F44" s="7"/>
      <c r="G44" s="7"/>
      <c r="H44" s="7">
        <f>H31/H$47</f>
        <v>7.3825754738182633E-2</v>
      </c>
      <c r="I44" s="7">
        <f>I31/I$47</f>
        <v>6.7803930036709134E-2</v>
      </c>
    </row>
    <row r="47" spans="3:9" x14ac:dyDescent="0.25">
      <c r="C47" t="s">
        <v>19</v>
      </c>
      <c r="D47">
        <v>1968.7</v>
      </c>
      <c r="H47">
        <v>2669.8</v>
      </c>
      <c r="I47">
        <v>2778.6</v>
      </c>
    </row>
    <row r="48" spans="3:9" x14ac:dyDescent="0.25">
      <c r="C48" t="s">
        <v>20</v>
      </c>
      <c r="D48">
        <v>1379.2</v>
      </c>
      <c r="H48">
        <v>1842</v>
      </c>
      <c r="I48">
        <v>1847.9</v>
      </c>
    </row>
    <row r="49" spans="3:9" x14ac:dyDescent="0.25">
      <c r="C49" t="s">
        <v>21</v>
      </c>
      <c r="D49">
        <f>D47-D48</f>
        <v>589.5</v>
      </c>
      <c r="H49">
        <f>H47-H48</f>
        <v>827.80000000000018</v>
      </c>
      <c r="I49">
        <f>I47-I48</f>
        <v>930.69999999999982</v>
      </c>
    </row>
    <row r="50" spans="3:9" x14ac:dyDescent="0.25">
      <c r="C50" t="s">
        <v>37</v>
      </c>
      <c r="D50">
        <v>93.2</v>
      </c>
      <c r="H50">
        <v>119</v>
      </c>
      <c r="I50">
        <v>131.80000000000001</v>
      </c>
    </row>
    <row r="51" spans="3:9" x14ac:dyDescent="0.25">
      <c r="C51" t="s">
        <v>22</v>
      </c>
      <c r="D51">
        <v>272.39999999999998</v>
      </c>
      <c r="H51">
        <v>335.7</v>
      </c>
      <c r="I51">
        <v>385.3</v>
      </c>
    </row>
    <row r="52" spans="3:9" x14ac:dyDescent="0.25">
      <c r="C52" t="s">
        <v>23</v>
      </c>
      <c r="D52">
        <v>-1.1000000000000001</v>
      </c>
      <c r="H52">
        <v>-16.100000000000001</v>
      </c>
      <c r="I52">
        <v>0</v>
      </c>
    </row>
    <row r="53" spans="3:9" x14ac:dyDescent="0.25">
      <c r="C53" t="s">
        <v>24</v>
      </c>
      <c r="D53">
        <v>37.1</v>
      </c>
      <c r="H53">
        <v>43.8</v>
      </c>
      <c r="I53">
        <v>44.5</v>
      </c>
    </row>
    <row r="54" spans="3:9" x14ac:dyDescent="0.25">
      <c r="C54" t="s">
        <v>28</v>
      </c>
      <c r="D54">
        <f>D49-D50-D51-D52-D53</f>
        <v>187.90000000000003</v>
      </c>
      <c r="H54">
        <f>H49-H50-H51-H52-H53</f>
        <v>345.4000000000002</v>
      </c>
      <c r="I54">
        <f>I49-I50-I51-I52-I53</f>
        <v>369.09999999999985</v>
      </c>
    </row>
    <row r="55" spans="3:9" x14ac:dyDescent="0.25">
      <c r="C55" t="s">
        <v>25</v>
      </c>
      <c r="D55">
        <v>32.799999999999997</v>
      </c>
      <c r="H55">
        <v>41.6</v>
      </c>
      <c r="I55">
        <v>37</v>
      </c>
    </row>
    <row r="56" spans="3:9" x14ac:dyDescent="0.25">
      <c r="C56" t="s">
        <v>26</v>
      </c>
      <c r="D56">
        <v>-0.4</v>
      </c>
      <c r="H56">
        <v>0.5</v>
      </c>
      <c r="I56">
        <v>-1</v>
      </c>
    </row>
    <row r="57" spans="3:9" x14ac:dyDescent="0.25">
      <c r="C57" t="s">
        <v>27</v>
      </c>
      <c r="D57">
        <f>D54-D55-D56</f>
        <v>155.50000000000003</v>
      </c>
      <c r="H57">
        <f>H54-H55-H56</f>
        <v>303.30000000000018</v>
      </c>
      <c r="I57">
        <f>I54-I55-I56</f>
        <v>333.09999999999985</v>
      </c>
    </row>
    <row r="58" spans="3:9" x14ac:dyDescent="0.25">
      <c r="C58" t="s">
        <v>29</v>
      </c>
      <c r="D58">
        <v>36.700000000000003</v>
      </c>
      <c r="H58">
        <v>79.900000000000006</v>
      </c>
      <c r="I58">
        <v>89.4</v>
      </c>
    </row>
    <row r="59" spans="3:9" x14ac:dyDescent="0.25">
      <c r="C59" t="s">
        <v>30</v>
      </c>
      <c r="D59">
        <f>D57-D58</f>
        <v>118.80000000000003</v>
      </c>
      <c r="H59">
        <f>H57-H58</f>
        <v>223.40000000000018</v>
      </c>
      <c r="I59">
        <f>I57-I58</f>
        <v>243.69999999999985</v>
      </c>
    </row>
    <row r="60" spans="3:9" x14ac:dyDescent="0.25">
      <c r="C60" t="s">
        <v>31</v>
      </c>
      <c r="D60">
        <v>8.5</v>
      </c>
      <c r="H60">
        <v>40.799999999999997</v>
      </c>
      <c r="I60">
        <v>-6.9</v>
      </c>
    </row>
    <row r="61" spans="3:9" x14ac:dyDescent="0.25">
      <c r="C61" t="s">
        <v>32</v>
      </c>
      <c r="D61">
        <f>D59+D60</f>
        <v>127.30000000000003</v>
      </c>
      <c r="H61">
        <f>H59+H60</f>
        <v>264.20000000000016</v>
      </c>
      <c r="I61">
        <f>I59+I60</f>
        <v>236.79999999999984</v>
      </c>
    </row>
    <row r="62" spans="3:9" x14ac:dyDescent="0.25">
      <c r="C62" t="s">
        <v>33</v>
      </c>
      <c r="D62">
        <f>D59/D64</f>
        <v>4.0452639153333081</v>
      </c>
      <c r="H62">
        <f>H59/H64</f>
        <v>7.7817579848186815</v>
      </c>
      <c r="I62">
        <f>I59/I64</f>
        <v>8.6536328586358184</v>
      </c>
    </row>
    <row r="63" spans="3:9" x14ac:dyDescent="0.25">
      <c r="C63" t="s">
        <v>34</v>
      </c>
      <c r="D63">
        <f>D59/D65</f>
        <v>4.0096492140834421</v>
      </c>
      <c r="H63">
        <f>H59/H65</f>
        <v>7.7382570641445554</v>
      </c>
      <c r="I63">
        <f>I59/I65</f>
        <v>8.6093868883594933</v>
      </c>
    </row>
    <row r="64" spans="3:9" x14ac:dyDescent="0.25">
      <c r="C64" t="s">
        <v>35</v>
      </c>
      <c r="D64">
        <v>29.367675999999999</v>
      </c>
      <c r="H64">
        <v>28.708165999999999</v>
      </c>
      <c r="I64">
        <v>28.161583</v>
      </c>
    </row>
    <row r="65" spans="2:9" x14ac:dyDescent="0.25">
      <c r="C65" t="s">
        <v>36</v>
      </c>
      <c r="D65">
        <v>29.628526999999998</v>
      </c>
      <c r="H65">
        <v>28.869550100000001</v>
      </c>
      <c r="I65">
        <v>28.306312999999999</v>
      </c>
    </row>
    <row r="67" spans="2:9" x14ac:dyDescent="0.25">
      <c r="C67" t="s">
        <v>38</v>
      </c>
      <c r="D67" s="3">
        <f>D49/D47</f>
        <v>0.29943617615685475</v>
      </c>
      <c r="E67" s="3"/>
      <c r="F67" s="3"/>
      <c r="G67" s="3"/>
      <c r="H67" s="3">
        <f t="shared" ref="H67:I67" si="0">H49/H47</f>
        <v>0.31006067870252457</v>
      </c>
      <c r="I67" s="3">
        <f t="shared" si="0"/>
        <v>0.33495285395522922</v>
      </c>
    </row>
    <row r="68" spans="2:9" x14ac:dyDescent="0.25">
      <c r="C68" t="s">
        <v>39</v>
      </c>
      <c r="D68" s="3">
        <f>D54/D47</f>
        <v>9.5443693808096725E-2</v>
      </c>
      <c r="E68" s="3"/>
      <c r="F68" s="3"/>
      <c r="G68" s="3"/>
      <c r="H68" s="3">
        <f t="shared" ref="H68:I68" si="1">H54/H47</f>
        <v>0.1293729867405799</v>
      </c>
      <c r="I68" s="3">
        <f t="shared" si="1"/>
        <v>0.13283668034261853</v>
      </c>
    </row>
    <row r="70" spans="2:9" x14ac:dyDescent="0.25">
      <c r="B70" t="s">
        <v>10</v>
      </c>
    </row>
    <row r="71" spans="2:9" x14ac:dyDescent="0.25">
      <c r="C71" t="s">
        <v>50</v>
      </c>
      <c r="H71">
        <v>229.6</v>
      </c>
      <c r="I71">
        <v>386.5</v>
      </c>
    </row>
    <row r="72" spans="2:9" x14ac:dyDescent="0.25">
      <c r="C72" t="s">
        <v>40</v>
      </c>
      <c r="H72">
        <v>397.2</v>
      </c>
      <c r="I72">
        <v>423.3</v>
      </c>
    </row>
    <row r="73" spans="2:9" x14ac:dyDescent="0.25">
      <c r="C73" t="s">
        <v>41</v>
      </c>
      <c r="H73">
        <v>176.6</v>
      </c>
      <c r="I73">
        <v>162.80000000000001</v>
      </c>
    </row>
    <row r="74" spans="2:9" x14ac:dyDescent="0.25">
      <c r="C74" t="s">
        <v>42</v>
      </c>
      <c r="H74">
        <v>81</v>
      </c>
      <c r="I74">
        <v>97.4</v>
      </c>
    </row>
    <row r="75" spans="2:9" x14ac:dyDescent="0.25">
      <c r="C75" t="s">
        <v>43</v>
      </c>
      <c r="H75">
        <f>SUM(H71:H74)</f>
        <v>884.4</v>
      </c>
      <c r="I75">
        <f>SUM(I71:I74)</f>
        <v>1070</v>
      </c>
    </row>
    <row r="76" spans="2:9" x14ac:dyDescent="0.25">
      <c r="C76" t="s">
        <v>44</v>
      </c>
      <c r="H76">
        <v>118.8</v>
      </c>
      <c r="I76">
        <v>137.19999999999999</v>
      </c>
    </row>
    <row r="77" spans="2:9" x14ac:dyDescent="0.25">
      <c r="C77" t="s">
        <v>45</v>
      </c>
      <c r="H77">
        <v>76.2</v>
      </c>
      <c r="I77">
        <v>78.099999999999994</v>
      </c>
    </row>
    <row r="78" spans="2:9" x14ac:dyDescent="0.25">
      <c r="C78" t="s">
        <v>46</v>
      </c>
      <c r="H78">
        <v>373.6</v>
      </c>
      <c r="I78">
        <v>398.8</v>
      </c>
    </row>
    <row r="79" spans="2:9" x14ac:dyDescent="0.25">
      <c r="C79" t="s">
        <v>47</v>
      </c>
      <c r="H79">
        <v>192.3</v>
      </c>
      <c r="I79">
        <v>179.6</v>
      </c>
    </row>
    <row r="80" spans="2:9" x14ac:dyDescent="0.25">
      <c r="C80" t="s">
        <v>48</v>
      </c>
      <c r="H80">
        <v>91.1</v>
      </c>
      <c r="I80">
        <v>89.1</v>
      </c>
    </row>
    <row r="81" spans="3:12" x14ac:dyDescent="0.25">
      <c r="C81" t="s">
        <v>26</v>
      </c>
      <c r="H81">
        <v>42.5</v>
      </c>
      <c r="I81">
        <v>28.5</v>
      </c>
    </row>
    <row r="82" spans="3:12" x14ac:dyDescent="0.25">
      <c r="C82" t="s">
        <v>49</v>
      </c>
      <c r="H82">
        <f>SUM(H75:H81)</f>
        <v>1778.8999999999999</v>
      </c>
      <c r="I82">
        <f>SUM(I75:I81)</f>
        <v>1981.2999999999997</v>
      </c>
    </row>
    <row r="89" spans="3:12" x14ac:dyDescent="0.25">
      <c r="C89" t="s">
        <v>51</v>
      </c>
    </row>
    <row r="90" spans="3:12" x14ac:dyDescent="0.25">
      <c r="C90" t="s">
        <v>52</v>
      </c>
      <c r="K90">
        <v>32.200000000000003</v>
      </c>
      <c r="L90">
        <v>31</v>
      </c>
    </row>
    <row r="91" spans="3:12" x14ac:dyDescent="0.25">
      <c r="C91" t="s">
        <v>53</v>
      </c>
      <c r="K91">
        <f>28.3+2.7</f>
        <v>31</v>
      </c>
      <c r="L91">
        <f>26.1+2.5</f>
        <v>28.6</v>
      </c>
    </row>
    <row r="92" spans="3:12" x14ac:dyDescent="0.25">
      <c r="C92" t="s">
        <v>54</v>
      </c>
      <c r="K92">
        <v>158.6</v>
      </c>
      <c r="L92">
        <v>149.19999999999999</v>
      </c>
    </row>
    <row r="93" spans="3:12" x14ac:dyDescent="0.25">
      <c r="C93" t="s">
        <v>55</v>
      </c>
      <c r="K93">
        <v>59.6</v>
      </c>
      <c r="L93">
        <v>51.6</v>
      </c>
    </row>
    <row r="94" spans="3:12" x14ac:dyDescent="0.25">
      <c r="C94" t="s">
        <v>56</v>
      </c>
      <c r="K94">
        <v>65</v>
      </c>
      <c r="L94">
        <v>67.7</v>
      </c>
    </row>
    <row r="95" spans="3:12" x14ac:dyDescent="0.25">
      <c r="C95" t="s">
        <v>57</v>
      </c>
      <c r="K95">
        <f>SUM(K90:K94)</f>
        <v>346.40000000000003</v>
      </c>
      <c r="L95">
        <f>SUM(L90:L94)</f>
        <v>328.09999999999997</v>
      </c>
    </row>
    <row r="96" spans="3:12" x14ac:dyDescent="0.25">
      <c r="C96" t="s">
        <v>58</v>
      </c>
      <c r="K96">
        <v>835.1</v>
      </c>
      <c r="L96">
        <v>830.2</v>
      </c>
    </row>
    <row r="97" spans="2:12" x14ac:dyDescent="0.25">
      <c r="C97" t="s">
        <v>59</v>
      </c>
      <c r="K97">
        <v>49.9</v>
      </c>
      <c r="L97">
        <v>49.8</v>
      </c>
    </row>
    <row r="98" spans="2:12" x14ac:dyDescent="0.25">
      <c r="C98" t="s">
        <v>60</v>
      </c>
      <c r="K98">
        <v>6.6</v>
      </c>
      <c r="L98">
        <v>6.4</v>
      </c>
    </row>
    <row r="99" spans="2:12" x14ac:dyDescent="0.25">
      <c r="C99" t="s">
        <v>61</v>
      </c>
      <c r="K99">
        <v>24.5</v>
      </c>
      <c r="L99">
        <v>28.4</v>
      </c>
    </row>
    <row r="100" spans="2:12" x14ac:dyDescent="0.25">
      <c r="C100" t="s">
        <v>62</v>
      </c>
      <c r="K100">
        <v>48.5</v>
      </c>
      <c r="L100">
        <v>42.5</v>
      </c>
    </row>
    <row r="101" spans="2:12" x14ac:dyDescent="0.25">
      <c r="C101" t="s">
        <v>63</v>
      </c>
      <c r="K101">
        <f>SUM(K95:K100)</f>
        <v>1311</v>
      </c>
      <c r="L101">
        <f>SUM(L95:L100)</f>
        <v>1285.4000000000001</v>
      </c>
    </row>
    <row r="103" spans="2:12" x14ac:dyDescent="0.25">
      <c r="B10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Yang</dc:creator>
  <cp:lastModifiedBy>Steven Yang</cp:lastModifiedBy>
  <dcterms:created xsi:type="dcterms:W3CDTF">2024-10-23T19:58:13Z</dcterms:created>
  <dcterms:modified xsi:type="dcterms:W3CDTF">2024-10-23T22:29:19Z</dcterms:modified>
</cp:coreProperties>
</file>