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c08cae0dc10b1b/Documents/"/>
    </mc:Choice>
  </mc:AlternateContent>
  <xr:revisionPtr revIDLastSave="0" documentId="8_{77B0B8C3-A5A8-465D-BCF4-3D81FA1496FC}" xr6:coauthVersionLast="47" xr6:coauthVersionMax="47" xr10:uidLastSave="{00000000-0000-0000-0000-000000000000}"/>
  <bookViews>
    <workbookView xWindow="-108" yWindow="-108" windowWidth="29016" windowHeight="15696" activeTab="1" xr2:uid="{C9CD9447-68DA-4A18-B5AB-283D7FD0A6C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5" i="2" l="1"/>
  <c r="U59" i="2" s="1"/>
  <c r="U67" i="2" s="1"/>
  <c r="P76" i="2"/>
  <c r="P81" i="2" s="1"/>
  <c r="U88" i="2"/>
  <c r="U76" i="2"/>
  <c r="U81" i="2" s="1"/>
  <c r="Q59" i="2"/>
  <c r="Q67" i="2" s="1"/>
  <c r="P31" i="2"/>
  <c r="U31" i="2"/>
  <c r="U26" i="2"/>
  <c r="U27" i="2"/>
  <c r="U28" i="2"/>
  <c r="P26" i="2"/>
  <c r="P27" i="2"/>
  <c r="P28" i="2"/>
  <c r="P11" i="2"/>
  <c r="P8" i="2"/>
  <c r="U11" i="2"/>
  <c r="U8" i="2"/>
  <c r="U12" i="2" s="1"/>
  <c r="U89" i="2" l="1"/>
  <c r="P89" i="2"/>
  <c r="U25" i="2"/>
  <c r="U16" i="2"/>
  <c r="U30" i="2" s="1"/>
  <c r="P12" i="2"/>
  <c r="M8" i="1"/>
  <c r="M6" i="1"/>
  <c r="M5" i="1"/>
  <c r="U32" i="2" l="1"/>
  <c r="P16" i="2"/>
  <c r="P30" i="2" s="1"/>
  <c r="P32" i="2" s="1"/>
  <c r="P25" i="2"/>
  <c r="P37" i="2" l="1"/>
  <c r="P40" i="2" s="1"/>
  <c r="P42" i="2" s="1"/>
  <c r="P48" i="2"/>
  <c r="U37" i="2"/>
  <c r="U40" i="2" s="1"/>
  <c r="U42" i="2" s="1"/>
  <c r="U48" i="2"/>
  <c r="U49" i="2"/>
  <c r="U44" i="2" l="1"/>
  <c r="U43" i="2"/>
  <c r="P44" i="2"/>
  <c r="P43" i="2"/>
</calcChain>
</file>

<file path=xl/sharedStrings.xml><?xml version="1.0" encoding="utf-8"?>
<sst xmlns="http://schemas.openxmlformats.org/spreadsheetml/2006/main" count="131" uniqueCount="115">
  <si>
    <t>Intuit</t>
  </si>
  <si>
    <t>Stock Price</t>
  </si>
  <si>
    <t>Shares</t>
  </si>
  <si>
    <t>MC</t>
  </si>
  <si>
    <t>Debt</t>
  </si>
  <si>
    <t>Cash</t>
  </si>
  <si>
    <t>EV</t>
  </si>
  <si>
    <t>Main</t>
  </si>
  <si>
    <t>TurboTax</t>
  </si>
  <si>
    <t>Credit  Karma</t>
  </si>
  <si>
    <t>QuickBooks</t>
  </si>
  <si>
    <t xml:space="preserve">Mailchimp </t>
  </si>
  <si>
    <t xml:space="preserve">Intuit </t>
  </si>
  <si>
    <t>Platforms</t>
  </si>
  <si>
    <t>Q121</t>
  </si>
  <si>
    <t>Q221</t>
  </si>
  <si>
    <t>Q321</t>
  </si>
  <si>
    <t>Q421</t>
  </si>
  <si>
    <t>FY2021</t>
  </si>
  <si>
    <t>Q122</t>
  </si>
  <si>
    <t>Q222</t>
  </si>
  <si>
    <t>Q322</t>
  </si>
  <si>
    <t>Q422</t>
  </si>
  <si>
    <t>FY2022</t>
  </si>
  <si>
    <t>Q123</t>
  </si>
  <si>
    <t>Q223</t>
  </si>
  <si>
    <t>Q323</t>
  </si>
  <si>
    <t>Q423</t>
  </si>
  <si>
    <t>FY2023</t>
  </si>
  <si>
    <t>Q124</t>
  </si>
  <si>
    <t>Q224</t>
  </si>
  <si>
    <t>Q324</t>
  </si>
  <si>
    <t>Q424</t>
  </si>
  <si>
    <t>FY2024</t>
  </si>
  <si>
    <t>FY2025</t>
  </si>
  <si>
    <t>Dates</t>
  </si>
  <si>
    <t>Quarter</t>
  </si>
  <si>
    <t>IS</t>
  </si>
  <si>
    <t>BS</t>
  </si>
  <si>
    <t>QuickBooks online Accounting</t>
  </si>
  <si>
    <t>Online Services</t>
  </si>
  <si>
    <t>Total Online</t>
  </si>
  <si>
    <t>QuickBooks Desktop Acc</t>
  </si>
  <si>
    <t>Desktop Services and Supplies</t>
  </si>
  <si>
    <t>Total Desktop Ecosystem</t>
  </si>
  <si>
    <t>Small Biz &amp; Self Employed</t>
  </si>
  <si>
    <t xml:space="preserve">Consumer </t>
  </si>
  <si>
    <t>Credit Karma</t>
  </si>
  <si>
    <t>ProTax</t>
  </si>
  <si>
    <t>Total Net Rev</t>
  </si>
  <si>
    <t>Opearting Income</t>
  </si>
  <si>
    <t>Opearting Margin</t>
  </si>
  <si>
    <t>Revenue</t>
  </si>
  <si>
    <t>COGS</t>
  </si>
  <si>
    <t>Gross Profit</t>
  </si>
  <si>
    <t>S&amp;M</t>
  </si>
  <si>
    <t>R&amp;D</t>
  </si>
  <si>
    <t>G&amp;A</t>
  </si>
  <si>
    <t>Amoritzation of Intangible</t>
  </si>
  <si>
    <t xml:space="preserve">Opearting Income </t>
  </si>
  <si>
    <t>Interest Expense</t>
  </si>
  <si>
    <t xml:space="preserve">Interest &amp; other income </t>
  </si>
  <si>
    <t>Income before taxes</t>
  </si>
  <si>
    <t>Taxes</t>
  </si>
  <si>
    <t xml:space="preserve">NI </t>
  </si>
  <si>
    <t>Basic EPS</t>
  </si>
  <si>
    <t>Basic Shars</t>
  </si>
  <si>
    <t>Diluted EPS</t>
  </si>
  <si>
    <t>Diluted Shares</t>
  </si>
  <si>
    <t>Gross Margin</t>
  </si>
  <si>
    <t>Revenue Growth %</t>
  </si>
  <si>
    <t>Assets</t>
  </si>
  <si>
    <t>Investment</t>
  </si>
  <si>
    <t>AR</t>
  </si>
  <si>
    <t>Notes Receivable</t>
  </si>
  <si>
    <t>Taxes Receivable</t>
  </si>
  <si>
    <t>Prepaid</t>
  </si>
  <si>
    <t>Current</t>
  </si>
  <si>
    <t>Funds receivable and amounts held for customer*</t>
  </si>
  <si>
    <t>LT Investment</t>
  </si>
  <si>
    <t>PP&amp;E</t>
  </si>
  <si>
    <t>Lease</t>
  </si>
  <si>
    <t>LT Deferred tax</t>
  </si>
  <si>
    <t>Other</t>
  </si>
  <si>
    <t>Total Assets</t>
  </si>
  <si>
    <t>Goodwill</t>
  </si>
  <si>
    <t xml:space="preserve">Intangible </t>
  </si>
  <si>
    <t>Liabilities</t>
  </si>
  <si>
    <t>AP</t>
  </si>
  <si>
    <t xml:space="preserve">Accured </t>
  </si>
  <si>
    <t>Deferred Rev</t>
  </si>
  <si>
    <t>Income Tax Payable</t>
  </si>
  <si>
    <t>Funds payable</t>
  </si>
  <si>
    <t>LT Debt</t>
  </si>
  <si>
    <t>LT Deferred Income tax liabilities</t>
  </si>
  <si>
    <t>Total Liabilities</t>
  </si>
  <si>
    <t>SE</t>
  </si>
  <si>
    <t xml:space="preserve">Preferred Stock </t>
  </si>
  <si>
    <t xml:space="preserve">Treasury </t>
  </si>
  <si>
    <t>AOCI</t>
  </si>
  <si>
    <t>RE</t>
  </si>
  <si>
    <t>Total Equity</t>
  </si>
  <si>
    <t>Total Equity &amp; Liabilities</t>
  </si>
  <si>
    <t>CFS</t>
  </si>
  <si>
    <t xml:space="preserve">Depreciation </t>
  </si>
  <si>
    <t>Net Cash from Ops</t>
  </si>
  <si>
    <t xml:space="preserve">Net Cash from Investing </t>
  </si>
  <si>
    <t>Payment of Dividends</t>
  </si>
  <si>
    <t>Issuance of Debt</t>
  </si>
  <si>
    <t>Net cash from Financing</t>
  </si>
  <si>
    <t>Amortization</t>
  </si>
  <si>
    <t>Non Cash:</t>
  </si>
  <si>
    <t>Non-Cash Lease</t>
  </si>
  <si>
    <t xml:space="preserve">SBC </t>
  </si>
  <si>
    <t>Deferred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</si>
</sst>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3" fontId="0" fillId="0" borderId="0" xfId="0" applyNumberFormat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/>
    <xf numFmtId="10" fontId="0" fillId="0" borderId="0" xfId="0" applyNumberFormat="1"/>
    <xf numFmtId="44" fontId="0" fillId="0" borderId="0" xfId="0" applyNumberFormat="1"/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5C55-3751-427B-9EBD-F3FFE7475618}">
  <dimension ref="C1:M8"/>
  <sheetViews>
    <sheetView showGridLines="0" workbookViewId="0">
      <selection activeCell="C6" sqref="C6"/>
    </sheetView>
  </sheetViews>
  <sheetFormatPr defaultRowHeight="14.4" x14ac:dyDescent="0.3"/>
  <cols>
    <col min="1" max="2" width="2.77734375" customWidth="1"/>
    <col min="12" max="12" width="10" bestFit="1" customWidth="1"/>
    <col min="13" max="13" width="11.21875" bestFit="1" customWidth="1"/>
  </cols>
  <sheetData>
    <row r="1" spans="3:13" x14ac:dyDescent="0.3">
      <c r="C1" t="s">
        <v>7</v>
      </c>
    </row>
    <row r="2" spans="3:13" x14ac:dyDescent="0.3">
      <c r="L2" t="s">
        <v>0</v>
      </c>
    </row>
    <row r="3" spans="3:13" x14ac:dyDescent="0.3">
      <c r="C3" t="s">
        <v>12</v>
      </c>
      <c r="L3" t="s">
        <v>1</v>
      </c>
      <c r="M3">
        <v>604.20000000000005</v>
      </c>
    </row>
    <row r="4" spans="3:13" x14ac:dyDescent="0.3">
      <c r="C4" s="2" t="s">
        <v>13</v>
      </c>
      <c r="L4" t="s">
        <v>2</v>
      </c>
      <c r="M4">
        <v>280.29199999999997</v>
      </c>
    </row>
    <row r="5" spans="3:13" x14ac:dyDescent="0.3">
      <c r="C5" t="s">
        <v>8</v>
      </c>
      <c r="L5" t="s">
        <v>3</v>
      </c>
      <c r="M5" s="1">
        <f>M4*M3</f>
        <v>169352.4264</v>
      </c>
    </row>
    <row r="6" spans="3:13" x14ac:dyDescent="0.3">
      <c r="C6" t="s">
        <v>9</v>
      </c>
      <c r="L6" t="s">
        <v>4</v>
      </c>
      <c r="M6" s="1">
        <f>499+5539</f>
        <v>6038</v>
      </c>
    </row>
    <row r="7" spans="3:13" x14ac:dyDescent="0.3">
      <c r="C7" t="s">
        <v>10</v>
      </c>
      <c r="L7" t="s">
        <v>5</v>
      </c>
      <c r="M7" s="1">
        <v>3609</v>
      </c>
    </row>
    <row r="8" spans="3:13" x14ac:dyDescent="0.3">
      <c r="C8" t="s">
        <v>11</v>
      </c>
      <c r="L8" t="s">
        <v>6</v>
      </c>
      <c r="M8" s="1">
        <f>M5+M6-M7</f>
        <v>171781.4264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DE4C7-230B-4833-9066-F141AEBDF8BC}">
  <dimension ref="B2:AF107"/>
  <sheetViews>
    <sheetView showGridLines="0" tabSelected="1" workbookViewId="0">
      <pane xSplit="3" ySplit="5" topLeftCell="O6" activePane="bottomRight" state="frozen"/>
      <selection pane="topRight" activeCell="D1" sqref="D1"/>
      <selection pane="bottomLeft" activeCell="A6" sqref="A6"/>
      <selection pane="bottomRight" activeCell="S71" sqref="S71"/>
    </sheetView>
  </sheetViews>
  <sheetFormatPr defaultRowHeight="14.4" x14ac:dyDescent="0.3"/>
  <cols>
    <col min="1" max="2" width="2.77734375" customWidth="1"/>
    <col min="3" max="3" width="41.33203125" bestFit="1" customWidth="1"/>
    <col min="4" max="7" width="9.33203125" bestFit="1" customWidth="1"/>
    <col min="8" max="9" width="10.33203125" bestFit="1" customWidth="1"/>
    <col min="10" max="12" width="9.33203125" bestFit="1" customWidth="1"/>
    <col min="13" max="13" width="7" bestFit="1" customWidth="1"/>
    <col min="14" max="14" width="10.33203125" bestFit="1" customWidth="1"/>
    <col min="15" max="17" width="9.33203125" bestFit="1" customWidth="1"/>
    <col min="18" max="18" width="7" bestFit="1" customWidth="1"/>
    <col min="19" max="19" width="10.33203125" bestFit="1" customWidth="1"/>
    <col min="20" max="20" width="9.33203125" bestFit="1" customWidth="1"/>
    <col min="21" max="21" width="11.109375" bestFit="1" customWidth="1"/>
    <col min="22" max="22" width="9.33203125" bestFit="1" customWidth="1"/>
    <col min="23" max="23" width="7" bestFit="1" customWidth="1"/>
    <col min="24" max="24" width="10.33203125" bestFit="1" customWidth="1"/>
    <col min="25" max="27" width="9.33203125" bestFit="1" customWidth="1"/>
    <col min="28" max="29" width="10.33203125" bestFit="1" customWidth="1"/>
    <col min="30" max="32" width="9.33203125" bestFit="1" customWidth="1"/>
  </cols>
  <sheetData>
    <row r="2" spans="2:32" x14ac:dyDescent="0.3">
      <c r="C2" t="s">
        <v>35</v>
      </c>
      <c r="D2" s="4"/>
      <c r="E2" s="3"/>
      <c r="F2" s="3"/>
      <c r="G2" s="3">
        <v>44408</v>
      </c>
      <c r="I2" s="3">
        <v>44500</v>
      </c>
      <c r="J2" s="3">
        <v>44592</v>
      </c>
      <c r="K2" s="3">
        <v>44681</v>
      </c>
      <c r="L2" s="3">
        <v>44773</v>
      </c>
      <c r="M2" s="3"/>
      <c r="N2" s="3">
        <v>44865</v>
      </c>
      <c r="O2" s="3">
        <v>44957</v>
      </c>
      <c r="P2" s="3">
        <v>45046</v>
      </c>
      <c r="Q2" s="3">
        <v>45138</v>
      </c>
      <c r="S2" s="3">
        <v>45230</v>
      </c>
      <c r="T2" s="3">
        <v>45322</v>
      </c>
      <c r="U2" s="3">
        <v>45412</v>
      </c>
      <c r="V2" s="3">
        <v>45504</v>
      </c>
      <c r="X2" s="3">
        <v>45596</v>
      </c>
      <c r="Y2" s="3">
        <v>45688</v>
      </c>
      <c r="Z2" s="3">
        <v>45777</v>
      </c>
      <c r="AA2" s="3">
        <v>45869</v>
      </c>
      <c r="AC2" s="3">
        <v>45961</v>
      </c>
      <c r="AD2" s="3">
        <v>46053</v>
      </c>
      <c r="AE2" s="3">
        <v>46142</v>
      </c>
      <c r="AF2" s="3">
        <v>46234</v>
      </c>
    </row>
    <row r="3" spans="2:32" x14ac:dyDescent="0.3">
      <c r="C3" t="s">
        <v>36</v>
      </c>
      <c r="D3" t="s">
        <v>14</v>
      </c>
      <c r="E3" t="s">
        <v>15</v>
      </c>
      <c r="F3" t="s">
        <v>16</v>
      </c>
      <c r="G3" t="s">
        <v>17</v>
      </c>
      <c r="H3" s="2" t="s">
        <v>18</v>
      </c>
      <c r="I3" t="s">
        <v>19</v>
      </c>
      <c r="J3" t="s">
        <v>20</v>
      </c>
      <c r="K3" t="s">
        <v>21</v>
      </c>
      <c r="L3" t="s">
        <v>22</v>
      </c>
      <c r="M3" s="2" t="s">
        <v>23</v>
      </c>
      <c r="N3" t="s">
        <v>24</v>
      </c>
      <c r="O3" t="s">
        <v>25</v>
      </c>
      <c r="P3" t="s">
        <v>26</v>
      </c>
      <c r="Q3" t="s">
        <v>27</v>
      </c>
      <c r="R3" s="2" t="s">
        <v>28</v>
      </c>
      <c r="S3" t="s">
        <v>29</v>
      </c>
      <c r="T3" t="s">
        <v>30</v>
      </c>
      <c r="U3" t="s">
        <v>31</v>
      </c>
      <c r="V3" t="s">
        <v>32</v>
      </c>
      <c r="W3" s="2" t="s">
        <v>33</v>
      </c>
      <c r="AB3" s="2" t="s">
        <v>34</v>
      </c>
    </row>
    <row r="5" spans="2:32" x14ac:dyDescent="0.3">
      <c r="B5" t="s">
        <v>37</v>
      </c>
    </row>
    <row r="6" spans="2:32" x14ac:dyDescent="0.3">
      <c r="C6" t="s">
        <v>39</v>
      </c>
      <c r="P6">
        <v>723</v>
      </c>
      <c r="U6">
        <v>860</v>
      </c>
    </row>
    <row r="7" spans="2:32" x14ac:dyDescent="0.3">
      <c r="C7" t="s">
        <v>40</v>
      </c>
      <c r="P7">
        <v>745</v>
      </c>
      <c r="U7">
        <v>894</v>
      </c>
    </row>
    <row r="8" spans="2:32" x14ac:dyDescent="0.3">
      <c r="C8" t="s">
        <v>41</v>
      </c>
      <c r="P8">
        <f>SUM(P6:P7)</f>
        <v>1468</v>
      </c>
      <c r="U8">
        <f>SUM(U6:U7)</f>
        <v>1754</v>
      </c>
    </row>
    <row r="9" spans="2:32" x14ac:dyDescent="0.3">
      <c r="C9" t="s">
        <v>42</v>
      </c>
      <c r="P9">
        <v>280</v>
      </c>
      <c r="U9">
        <v>337</v>
      </c>
    </row>
    <row r="10" spans="2:32" x14ac:dyDescent="0.3">
      <c r="C10" t="s">
        <v>43</v>
      </c>
      <c r="P10">
        <v>273</v>
      </c>
      <c r="U10">
        <v>296</v>
      </c>
    </row>
    <row r="11" spans="2:32" x14ac:dyDescent="0.3">
      <c r="C11" t="s">
        <v>44</v>
      </c>
      <c r="P11">
        <f>SUM(P9:P10)</f>
        <v>553</v>
      </c>
      <c r="U11">
        <f>SUM(U9:U10)</f>
        <v>633</v>
      </c>
    </row>
    <row r="12" spans="2:32" x14ac:dyDescent="0.3">
      <c r="C12" t="s">
        <v>45</v>
      </c>
      <c r="P12">
        <f>SUM(P8,P11)</f>
        <v>2021</v>
      </c>
      <c r="U12">
        <f>SUM(U8,U11)</f>
        <v>2387</v>
      </c>
    </row>
    <row r="13" spans="2:32" x14ac:dyDescent="0.3">
      <c r="C13" t="s">
        <v>46</v>
      </c>
      <c r="P13">
        <v>3341</v>
      </c>
      <c r="U13">
        <v>3653</v>
      </c>
    </row>
    <row r="14" spans="2:32" x14ac:dyDescent="0.3">
      <c r="C14" t="s">
        <v>47</v>
      </c>
      <c r="P14">
        <v>410</v>
      </c>
      <c r="U14">
        <v>443</v>
      </c>
    </row>
    <row r="15" spans="2:32" x14ac:dyDescent="0.3">
      <c r="C15" t="s">
        <v>48</v>
      </c>
      <c r="P15">
        <v>246</v>
      </c>
      <c r="U15">
        <v>254</v>
      </c>
    </row>
    <row r="16" spans="2:32" x14ac:dyDescent="0.3">
      <c r="C16" t="s">
        <v>49</v>
      </c>
      <c r="P16">
        <f>SUM(P12:P15)</f>
        <v>6018</v>
      </c>
      <c r="U16">
        <f>SUM(U12:U15)</f>
        <v>6737</v>
      </c>
    </row>
    <row r="18" spans="3:21" x14ac:dyDescent="0.3">
      <c r="C18" t="s">
        <v>50</v>
      </c>
    </row>
    <row r="19" spans="3:21" x14ac:dyDescent="0.3">
      <c r="C19" t="s">
        <v>45</v>
      </c>
      <c r="P19">
        <v>1140</v>
      </c>
      <c r="U19">
        <v>1451</v>
      </c>
    </row>
    <row r="20" spans="3:21" x14ac:dyDescent="0.3">
      <c r="C20" t="s">
        <v>46</v>
      </c>
      <c r="P20">
        <v>2574</v>
      </c>
      <c r="U20">
        <v>2728</v>
      </c>
    </row>
    <row r="21" spans="3:21" x14ac:dyDescent="0.3">
      <c r="C21" t="s">
        <v>47</v>
      </c>
      <c r="P21">
        <v>111</v>
      </c>
      <c r="U21">
        <v>110</v>
      </c>
    </row>
    <row r="22" spans="3:21" x14ac:dyDescent="0.3">
      <c r="C22" t="s">
        <v>48</v>
      </c>
      <c r="P22">
        <v>217</v>
      </c>
      <c r="U22">
        <v>225</v>
      </c>
    </row>
    <row r="24" spans="3:21" x14ac:dyDescent="0.3">
      <c r="C24" t="s">
        <v>51</v>
      </c>
    </row>
    <row r="25" spans="3:21" x14ac:dyDescent="0.3">
      <c r="C25" t="s">
        <v>45</v>
      </c>
      <c r="P25" s="5">
        <f>P19/P12</f>
        <v>0.56407718951014352</v>
      </c>
      <c r="U25" s="5">
        <f>U19/U12</f>
        <v>0.60787599497276912</v>
      </c>
    </row>
    <row r="26" spans="3:21" x14ac:dyDescent="0.3">
      <c r="C26" t="s">
        <v>46</v>
      </c>
      <c r="P26" s="5">
        <f t="shared" ref="P26:P28" si="0">P20/P13</f>
        <v>0.77042801556420237</v>
      </c>
      <c r="U26" s="5">
        <f t="shared" ref="U26:U28" si="1">U20/U13</f>
        <v>0.74678346564467557</v>
      </c>
    </row>
    <row r="27" spans="3:21" x14ac:dyDescent="0.3">
      <c r="C27" t="s">
        <v>47</v>
      </c>
      <c r="P27" s="5">
        <f t="shared" si="0"/>
        <v>0.27073170731707319</v>
      </c>
      <c r="U27" s="5">
        <f t="shared" si="1"/>
        <v>0.24830699774266365</v>
      </c>
    </row>
    <row r="28" spans="3:21" x14ac:dyDescent="0.3">
      <c r="C28" t="s">
        <v>48</v>
      </c>
      <c r="P28" s="5">
        <f t="shared" si="0"/>
        <v>0.88211382113821135</v>
      </c>
      <c r="U28" s="5">
        <f t="shared" si="1"/>
        <v>0.88582677165354329</v>
      </c>
    </row>
    <row r="30" spans="3:21" x14ac:dyDescent="0.3">
      <c r="C30" t="s">
        <v>52</v>
      </c>
      <c r="P30" s="7">
        <f>P16</f>
        <v>6018</v>
      </c>
      <c r="U30" s="7">
        <f>U16</f>
        <v>6737</v>
      </c>
    </row>
    <row r="31" spans="3:21" x14ac:dyDescent="0.3">
      <c r="C31" t="s">
        <v>53</v>
      </c>
      <c r="P31" s="7">
        <f>924+17+40</f>
        <v>981</v>
      </c>
      <c r="U31" s="7">
        <f>1014+17+36</f>
        <v>1067</v>
      </c>
    </row>
    <row r="32" spans="3:21" x14ac:dyDescent="0.3">
      <c r="C32" t="s">
        <v>54</v>
      </c>
      <c r="P32" s="7">
        <f>P30-P31</f>
        <v>5037</v>
      </c>
      <c r="U32" s="7">
        <f>U30-U31</f>
        <v>5670</v>
      </c>
    </row>
    <row r="33" spans="3:21" x14ac:dyDescent="0.3">
      <c r="C33" t="s">
        <v>55</v>
      </c>
      <c r="P33" s="7">
        <v>1203</v>
      </c>
      <c r="U33" s="7">
        <v>1419</v>
      </c>
    </row>
    <row r="34" spans="3:21" x14ac:dyDescent="0.3">
      <c r="C34" t="s">
        <v>56</v>
      </c>
      <c r="P34" s="7">
        <v>604</v>
      </c>
      <c r="U34" s="7">
        <v>671</v>
      </c>
    </row>
    <row r="35" spans="3:21" x14ac:dyDescent="0.3">
      <c r="C35" t="s">
        <v>57</v>
      </c>
      <c r="P35" s="7">
        <v>332</v>
      </c>
      <c r="U35" s="7">
        <v>355</v>
      </c>
    </row>
    <row r="36" spans="3:21" x14ac:dyDescent="0.3">
      <c r="C36" t="s">
        <v>58</v>
      </c>
      <c r="P36" s="7">
        <v>120</v>
      </c>
      <c r="U36" s="7">
        <v>120</v>
      </c>
    </row>
    <row r="37" spans="3:21" x14ac:dyDescent="0.3">
      <c r="C37" t="s">
        <v>59</v>
      </c>
      <c r="P37" s="7">
        <f>P32-SUM(P33:P36)</f>
        <v>2778</v>
      </c>
      <c r="U37" s="7">
        <f>U32-SUM(U33:U36)</f>
        <v>3105</v>
      </c>
    </row>
    <row r="38" spans="3:21" x14ac:dyDescent="0.3">
      <c r="C38" t="s">
        <v>60</v>
      </c>
      <c r="P38" s="7">
        <v>-66</v>
      </c>
      <c r="U38" s="7">
        <v>-60</v>
      </c>
    </row>
    <row r="39" spans="3:21" x14ac:dyDescent="0.3">
      <c r="C39" t="s">
        <v>61</v>
      </c>
      <c r="P39" s="7">
        <v>22</v>
      </c>
      <c r="U39" s="7">
        <v>27</v>
      </c>
    </row>
    <row r="40" spans="3:21" x14ac:dyDescent="0.3">
      <c r="C40" t="s">
        <v>62</v>
      </c>
      <c r="P40" s="7">
        <f>SUM(P37:P39)</f>
        <v>2734</v>
      </c>
      <c r="U40" s="7">
        <f>SUM(U37:U39)</f>
        <v>3072</v>
      </c>
    </row>
    <row r="41" spans="3:21" x14ac:dyDescent="0.3">
      <c r="C41" t="s">
        <v>63</v>
      </c>
      <c r="P41" s="7">
        <v>647</v>
      </c>
      <c r="U41" s="7">
        <v>683</v>
      </c>
    </row>
    <row r="42" spans="3:21" x14ac:dyDescent="0.3">
      <c r="C42" t="s">
        <v>64</v>
      </c>
      <c r="P42" s="7">
        <f>P40-P41</f>
        <v>2087</v>
      </c>
      <c r="U42" s="7">
        <f>U40-U41</f>
        <v>2389</v>
      </c>
    </row>
    <row r="43" spans="3:21" x14ac:dyDescent="0.3">
      <c r="C43" t="s">
        <v>65</v>
      </c>
      <c r="P43" s="6">
        <f>P42/P45</f>
        <v>7.4535714285714283</v>
      </c>
      <c r="U43" s="6">
        <f>U42/U45</f>
        <v>8.5321428571428566</v>
      </c>
    </row>
    <row r="44" spans="3:21" x14ac:dyDescent="0.3">
      <c r="C44" t="s">
        <v>67</v>
      </c>
      <c r="P44" s="6">
        <f>P42/P46</f>
        <v>7.348591549295775</v>
      </c>
      <c r="U44" s="6">
        <f>U42/U46</f>
        <v>8.4119718309859159</v>
      </c>
    </row>
    <row r="45" spans="3:21" x14ac:dyDescent="0.3">
      <c r="C45" t="s">
        <v>66</v>
      </c>
      <c r="P45">
        <v>280</v>
      </c>
      <c r="U45">
        <v>280</v>
      </c>
    </row>
    <row r="46" spans="3:21" x14ac:dyDescent="0.3">
      <c r="C46" t="s">
        <v>68</v>
      </c>
      <c r="P46">
        <v>284</v>
      </c>
      <c r="U46">
        <v>284</v>
      </c>
    </row>
    <row r="48" spans="3:21" x14ac:dyDescent="0.3">
      <c r="C48" t="s">
        <v>69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>
        <f>P32/P30</f>
        <v>0.83698903290129611</v>
      </c>
      <c r="Q48" s="5"/>
      <c r="R48" s="5"/>
      <c r="S48" s="5"/>
      <c r="T48" s="5"/>
      <c r="U48" s="5">
        <f>U32/U30</f>
        <v>0.84162089951016772</v>
      </c>
    </row>
    <row r="49" spans="2:22" x14ac:dyDescent="0.3">
      <c r="C49" t="s">
        <v>70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>
        <f>U30/P30-1</f>
        <v>0.11947490860751087</v>
      </c>
    </row>
    <row r="50" spans="2:22" x14ac:dyDescent="0.3">
      <c r="B50" t="s">
        <v>38</v>
      </c>
    </row>
    <row r="51" spans="2:22" x14ac:dyDescent="0.3">
      <c r="C51" t="s">
        <v>71</v>
      </c>
    </row>
    <row r="52" spans="2:22" x14ac:dyDescent="0.3">
      <c r="C52" t="s">
        <v>5</v>
      </c>
      <c r="Q52" s="7">
        <v>2848</v>
      </c>
      <c r="U52" s="7">
        <v>4215</v>
      </c>
      <c r="V52" s="7"/>
    </row>
    <row r="53" spans="2:22" x14ac:dyDescent="0.3">
      <c r="C53" t="s">
        <v>72</v>
      </c>
      <c r="Q53" s="7">
        <v>814</v>
      </c>
      <c r="U53" s="7">
        <v>463</v>
      </c>
      <c r="V53" s="7"/>
    </row>
    <row r="54" spans="2:22" x14ac:dyDescent="0.3">
      <c r="C54" t="s">
        <v>73</v>
      </c>
      <c r="Q54" s="7">
        <v>405</v>
      </c>
      <c r="U54" s="7">
        <v>790</v>
      </c>
      <c r="V54" s="7"/>
    </row>
    <row r="55" spans="2:22" x14ac:dyDescent="0.3">
      <c r="C55" t="s">
        <v>74</v>
      </c>
      <c r="Q55" s="7">
        <v>687</v>
      </c>
      <c r="U55" s="7">
        <f>698+7</f>
        <v>705</v>
      </c>
      <c r="V55" s="7"/>
    </row>
    <row r="56" spans="2:22" x14ac:dyDescent="0.3">
      <c r="C56" t="s">
        <v>75</v>
      </c>
      <c r="Q56" s="7">
        <v>29</v>
      </c>
      <c r="U56" s="7">
        <v>4</v>
      </c>
      <c r="V56" s="7"/>
    </row>
    <row r="57" spans="2:22" x14ac:dyDescent="0.3">
      <c r="C57" t="s">
        <v>76</v>
      </c>
      <c r="Q57" s="7">
        <v>354</v>
      </c>
      <c r="U57" s="7">
        <v>337</v>
      </c>
      <c r="V57" s="7"/>
    </row>
    <row r="58" spans="2:22" x14ac:dyDescent="0.3">
      <c r="C58" t="s">
        <v>78</v>
      </c>
      <c r="Q58" s="7">
        <v>420</v>
      </c>
      <c r="U58" s="7">
        <v>2722</v>
      </c>
      <c r="V58" s="7"/>
    </row>
    <row r="59" spans="2:22" x14ac:dyDescent="0.3">
      <c r="C59" t="s">
        <v>77</v>
      </c>
      <c r="Q59" s="7">
        <f>SUM(Q52:Q58)</f>
        <v>5557</v>
      </c>
      <c r="U59" s="7">
        <f>SUM(U52:U58)</f>
        <v>9236</v>
      </c>
      <c r="V59" s="7"/>
    </row>
    <row r="60" spans="2:22" x14ac:dyDescent="0.3">
      <c r="C60" t="s">
        <v>79</v>
      </c>
      <c r="Q60" s="7">
        <v>105</v>
      </c>
      <c r="U60" s="7">
        <v>129</v>
      </c>
      <c r="V60" s="7"/>
    </row>
    <row r="61" spans="2:22" x14ac:dyDescent="0.3">
      <c r="C61" t="s">
        <v>80</v>
      </c>
      <c r="Q61" s="7">
        <v>969</v>
      </c>
      <c r="U61" s="7">
        <v>1032</v>
      </c>
      <c r="V61" s="7"/>
    </row>
    <row r="62" spans="2:22" x14ac:dyDescent="0.3">
      <c r="C62" t="s">
        <v>81</v>
      </c>
      <c r="Q62" s="7">
        <v>469</v>
      </c>
      <c r="U62" s="7">
        <v>428</v>
      </c>
      <c r="V62" s="7"/>
    </row>
    <row r="63" spans="2:22" x14ac:dyDescent="0.3">
      <c r="C63" t="s">
        <v>85</v>
      </c>
      <c r="Q63" s="7">
        <v>13780</v>
      </c>
      <c r="U63" s="7">
        <v>13778</v>
      </c>
      <c r="V63" s="7"/>
    </row>
    <row r="64" spans="2:22" x14ac:dyDescent="0.3">
      <c r="C64" t="s">
        <v>86</v>
      </c>
      <c r="Q64" s="7">
        <v>6419</v>
      </c>
      <c r="U64" s="7">
        <v>5950</v>
      </c>
      <c r="V64" s="7"/>
    </row>
    <row r="65" spans="3:22" x14ac:dyDescent="0.3">
      <c r="C65" t="s">
        <v>82</v>
      </c>
      <c r="Q65" s="7">
        <v>64</v>
      </c>
      <c r="U65" s="7">
        <v>512</v>
      </c>
      <c r="V65" s="7"/>
    </row>
    <row r="66" spans="3:22" x14ac:dyDescent="0.3">
      <c r="C66" t="s">
        <v>83</v>
      </c>
      <c r="Q66" s="7">
        <v>417</v>
      </c>
      <c r="U66" s="7">
        <v>495</v>
      </c>
      <c r="V66" s="7"/>
    </row>
    <row r="67" spans="3:22" x14ac:dyDescent="0.3">
      <c r="C67" t="s">
        <v>84</v>
      </c>
      <c r="Q67" s="7">
        <f>SUM(Q59:Q66)</f>
        <v>27780</v>
      </c>
      <c r="U67" s="7">
        <f>SUM(U59:U66)</f>
        <v>31560</v>
      </c>
      <c r="V67" s="7"/>
    </row>
    <row r="69" spans="3:22" x14ac:dyDescent="0.3">
      <c r="C69" t="s">
        <v>87</v>
      </c>
    </row>
    <row r="70" spans="3:22" x14ac:dyDescent="0.3">
      <c r="C70" t="s">
        <v>88</v>
      </c>
      <c r="P70" s="7">
        <v>638</v>
      </c>
      <c r="U70" s="7">
        <v>886</v>
      </c>
    </row>
    <row r="71" spans="3:22" x14ac:dyDescent="0.3">
      <c r="C71" t="s">
        <v>89</v>
      </c>
      <c r="P71" s="7">
        <v>665</v>
      </c>
      <c r="U71" s="7">
        <v>689</v>
      </c>
    </row>
    <row r="72" spans="3:22" x14ac:dyDescent="0.3">
      <c r="C72" t="s">
        <v>90</v>
      </c>
      <c r="P72" s="7">
        <v>921</v>
      </c>
      <c r="U72" s="7">
        <v>843</v>
      </c>
    </row>
    <row r="73" spans="3:22" x14ac:dyDescent="0.3">
      <c r="C73" t="s">
        <v>91</v>
      </c>
      <c r="P73" s="7">
        <v>698</v>
      </c>
      <c r="U73" s="7">
        <v>437</v>
      </c>
    </row>
    <row r="74" spans="3:22" x14ac:dyDescent="0.3">
      <c r="C74" t="s">
        <v>83</v>
      </c>
      <c r="P74" s="7">
        <v>448</v>
      </c>
      <c r="U74" s="7">
        <v>586</v>
      </c>
    </row>
    <row r="75" spans="3:22" x14ac:dyDescent="0.3">
      <c r="C75" t="s">
        <v>92</v>
      </c>
      <c r="P75" s="7">
        <v>420</v>
      </c>
      <c r="U75" s="7">
        <v>2722</v>
      </c>
    </row>
    <row r="76" spans="3:22" x14ac:dyDescent="0.3">
      <c r="C76" t="s">
        <v>77</v>
      </c>
      <c r="P76" s="7">
        <f>SUM(P70:P75)</f>
        <v>3790</v>
      </c>
      <c r="U76" s="7">
        <f>SUM(U70:U75)</f>
        <v>6163</v>
      </c>
    </row>
    <row r="77" spans="3:22" x14ac:dyDescent="0.3">
      <c r="C77" t="s">
        <v>93</v>
      </c>
      <c r="P77" s="7">
        <v>6120</v>
      </c>
      <c r="U77" s="7">
        <v>5952</v>
      </c>
    </row>
    <row r="78" spans="3:22" x14ac:dyDescent="0.3">
      <c r="C78" t="s">
        <v>94</v>
      </c>
      <c r="P78" s="7">
        <v>4</v>
      </c>
      <c r="U78" s="7">
        <v>3</v>
      </c>
    </row>
    <row r="79" spans="3:22" x14ac:dyDescent="0.3">
      <c r="C79" t="s">
        <v>81</v>
      </c>
      <c r="P79" s="7">
        <v>480</v>
      </c>
      <c r="U79" s="7">
        <v>468</v>
      </c>
    </row>
    <row r="80" spans="3:22" x14ac:dyDescent="0.3">
      <c r="C80" t="s">
        <v>83</v>
      </c>
      <c r="P80" s="7">
        <v>117</v>
      </c>
      <c r="U80" s="7">
        <v>217</v>
      </c>
    </row>
    <row r="81" spans="3:21" x14ac:dyDescent="0.3">
      <c r="C81" t="s">
        <v>95</v>
      </c>
      <c r="P81" s="7">
        <f>SUM(P76:P80)</f>
        <v>10511</v>
      </c>
      <c r="U81" s="7">
        <f>SUM(U76:U80)</f>
        <v>12803</v>
      </c>
    </row>
    <row r="83" spans="3:21" x14ac:dyDescent="0.3">
      <c r="C83" t="s">
        <v>96</v>
      </c>
      <c r="P83" s="7">
        <v>0</v>
      </c>
      <c r="U83" s="7">
        <v>0</v>
      </c>
    </row>
    <row r="84" spans="3:21" x14ac:dyDescent="0.3">
      <c r="C84" t="s">
        <v>97</v>
      </c>
      <c r="P84" s="7">
        <v>19029</v>
      </c>
      <c r="U84" s="7">
        <v>20040</v>
      </c>
    </row>
    <row r="85" spans="3:21" x14ac:dyDescent="0.3">
      <c r="C85" t="s">
        <v>98</v>
      </c>
      <c r="P85" s="7">
        <v>-16772</v>
      </c>
      <c r="U85" s="7">
        <v>-18495</v>
      </c>
    </row>
    <row r="86" spans="3:21" x14ac:dyDescent="0.3">
      <c r="C86" t="s">
        <v>99</v>
      </c>
      <c r="P86" s="7">
        <v>-55</v>
      </c>
      <c r="U86" s="7">
        <v>-58</v>
      </c>
    </row>
    <row r="87" spans="3:21" x14ac:dyDescent="0.3">
      <c r="C87" t="s">
        <v>100</v>
      </c>
      <c r="P87" s="7">
        <v>15067</v>
      </c>
      <c r="U87" s="7">
        <v>17270</v>
      </c>
    </row>
    <row r="88" spans="3:21" x14ac:dyDescent="0.3">
      <c r="C88" t="s">
        <v>101</v>
      </c>
      <c r="P88" s="7">
        <v>17269</v>
      </c>
      <c r="U88" s="7">
        <f>SUM(U83:U87)</f>
        <v>18757</v>
      </c>
    </row>
    <row r="89" spans="3:21" x14ac:dyDescent="0.3">
      <c r="C89" t="s">
        <v>102</v>
      </c>
      <c r="P89" s="7">
        <f>P88+P81</f>
        <v>27780</v>
      </c>
      <c r="U89" s="7">
        <f>U88+U81</f>
        <v>31560</v>
      </c>
    </row>
    <row r="92" spans="3:21" x14ac:dyDescent="0.3">
      <c r="C92" t="s">
        <v>103</v>
      </c>
    </row>
    <row r="93" spans="3:21" x14ac:dyDescent="0.3">
      <c r="C93" t="s">
        <v>64</v>
      </c>
    </row>
    <row r="94" spans="3:21" x14ac:dyDescent="0.3">
      <c r="C94" t="s">
        <v>111</v>
      </c>
    </row>
    <row r="95" spans="3:21" x14ac:dyDescent="0.3">
      <c r="C95" t="s">
        <v>104</v>
      </c>
    </row>
    <row r="96" spans="3:21" x14ac:dyDescent="0.3">
      <c r="C96" t="s">
        <v>110</v>
      </c>
    </row>
    <row r="97" spans="3:3" x14ac:dyDescent="0.3">
      <c r="C97" t="s">
        <v>112</v>
      </c>
    </row>
    <row r="98" spans="3:3" x14ac:dyDescent="0.3">
      <c r="C98" t="s">
        <v>113</v>
      </c>
    </row>
    <row r="99" spans="3:3" x14ac:dyDescent="0.3">
      <c r="C99" t="s">
        <v>114</v>
      </c>
    </row>
    <row r="100" spans="3:3" x14ac:dyDescent="0.3">
      <c r="C100" t="s">
        <v>83</v>
      </c>
    </row>
    <row r="101" spans="3:3" x14ac:dyDescent="0.3">
      <c r="C101" t="s">
        <v>105</v>
      </c>
    </row>
    <row r="103" spans="3:3" x14ac:dyDescent="0.3">
      <c r="C103" t="s">
        <v>106</v>
      </c>
    </row>
    <row r="105" spans="3:3" x14ac:dyDescent="0.3">
      <c r="C105" t="s">
        <v>107</v>
      </c>
    </row>
    <row r="106" spans="3:3" x14ac:dyDescent="0.3">
      <c r="C106" t="s">
        <v>108</v>
      </c>
    </row>
    <row r="107" spans="3:3" x14ac:dyDescent="0.3">
      <c r="C107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Yang</dc:creator>
  <cp:lastModifiedBy>Steven Yang</cp:lastModifiedBy>
  <dcterms:created xsi:type="dcterms:W3CDTF">2024-10-24T17:05:43Z</dcterms:created>
  <dcterms:modified xsi:type="dcterms:W3CDTF">2024-10-25T03:19:15Z</dcterms:modified>
</cp:coreProperties>
</file>