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1306" documentId="8_{5DB7A1B4-ABCE-4E64-BA54-0083F6F5A515}" xr6:coauthVersionLast="47" xr6:coauthVersionMax="47" xr10:uidLastSave="{95EF0B06-4499-8E4E-9EAB-5328A477ACFF}"/>
  <bookViews>
    <workbookView xWindow="7180" yWindow="760" windowWidth="19420" windowHeight="13600" activeTab="3" xr2:uid="{7C253CE6-DF2D-47E1-AC69-7770F68D826F}"/>
  </bookViews>
  <sheets>
    <sheet name="Main" sheetId="1" r:id="rId1"/>
    <sheet name="Summary" sheetId="3" r:id="rId2"/>
    <sheet name="Sheet2" sheetId="4" r:id="rId3"/>
    <sheet name="3-Statemen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H82" i="2"/>
  <c r="I82" i="2"/>
  <c r="J82" i="2"/>
  <c r="K82" i="2"/>
  <c r="L82" i="2"/>
  <c r="M82" i="2"/>
  <c r="N82" i="2"/>
  <c r="O82" i="2"/>
  <c r="P82" i="2"/>
  <c r="Q82" i="2"/>
  <c r="R82" i="2"/>
  <c r="S82" i="2"/>
  <c r="F82" i="2"/>
  <c r="F10" i="3"/>
  <c r="E10" i="3"/>
  <c r="E9" i="1"/>
  <c r="E8" i="1"/>
  <c r="E6" i="1"/>
  <c r="S91" i="2"/>
  <c r="S74" i="2"/>
  <c r="S79" i="2" s="1"/>
  <c r="S57" i="2"/>
  <c r="S63" i="2" s="1"/>
  <c r="S18" i="2"/>
  <c r="S20" i="2" s="1"/>
  <c r="S30" i="2" s="1"/>
  <c r="S35" i="2" s="1"/>
  <c r="S37" i="2" s="1"/>
  <c r="Q18" i="2"/>
  <c r="R57" i="2"/>
  <c r="R63" i="2" s="1"/>
  <c r="R91" i="2"/>
  <c r="G74" i="2"/>
  <c r="H74" i="2"/>
  <c r="I74" i="2"/>
  <c r="J74" i="2"/>
  <c r="K74" i="2"/>
  <c r="K79" i="2" s="1"/>
  <c r="L74" i="2"/>
  <c r="L79" i="2" s="1"/>
  <c r="M74" i="2"/>
  <c r="M79" i="2" s="1"/>
  <c r="N74" i="2"/>
  <c r="N79" i="2" s="1"/>
  <c r="O74" i="2"/>
  <c r="O79" i="2" s="1"/>
  <c r="P74" i="2"/>
  <c r="P79" i="2" s="1"/>
  <c r="Q74" i="2"/>
  <c r="Q79" i="2" s="1"/>
  <c r="R74" i="2"/>
  <c r="R79" i="2" s="1"/>
  <c r="F74" i="2"/>
  <c r="F79" i="2" s="1"/>
  <c r="Q34" i="2"/>
  <c r="Q25" i="2"/>
  <c r="Q27" i="2"/>
  <c r="Q24" i="2"/>
  <c r="Q26" i="2"/>
  <c r="Q91" i="2"/>
  <c r="Q57" i="2"/>
  <c r="Q63" i="2" s="1"/>
  <c r="P91" i="2"/>
  <c r="P57" i="2"/>
  <c r="P63" i="2" s="1"/>
  <c r="Q36" i="2"/>
  <c r="Q33" i="2"/>
  <c r="Q32" i="2"/>
  <c r="Q29" i="2"/>
  <c r="Q28" i="2"/>
  <c r="Q23" i="2"/>
  <c r="Q19" i="2"/>
  <c r="O91" i="2"/>
  <c r="J57" i="2"/>
  <c r="I57" i="2"/>
  <c r="G57" i="2"/>
  <c r="G63" i="2" s="1"/>
  <c r="H57" i="2"/>
  <c r="K57" i="2"/>
  <c r="K63" i="2" s="1"/>
  <c r="L57" i="2"/>
  <c r="L63" i="2" s="1"/>
  <c r="M57" i="2"/>
  <c r="M63" i="2" s="1"/>
  <c r="N57" i="2"/>
  <c r="N63" i="2" s="1"/>
  <c r="O57" i="2"/>
  <c r="O63" i="2" s="1"/>
  <c r="F57" i="2"/>
  <c r="F63" i="2" s="1"/>
  <c r="P18" i="2"/>
  <c r="P20" i="2" s="1"/>
  <c r="P30" i="2" s="1"/>
  <c r="P35" i="2" s="1"/>
  <c r="P37" i="2" s="1"/>
  <c r="O18" i="2"/>
  <c r="O20" i="2" s="1"/>
  <c r="O30" i="2" s="1"/>
  <c r="O35" i="2" s="1"/>
  <c r="O37" i="2" s="1"/>
  <c r="N91" i="2"/>
  <c r="N18" i="2"/>
  <c r="N20" i="2" s="1"/>
  <c r="N30" i="2" s="1"/>
  <c r="N35" i="2" s="1"/>
  <c r="N37" i="2" s="1"/>
  <c r="M91" i="2"/>
  <c r="M18" i="2"/>
  <c r="M20" i="2" s="1"/>
  <c r="M30" i="2" s="1"/>
  <c r="M35" i="2" s="1"/>
  <c r="M37" i="2" s="1"/>
  <c r="R18" i="2"/>
  <c r="R20" i="2" s="1"/>
  <c r="R30" i="2" s="1"/>
  <c r="R35" i="2" s="1"/>
  <c r="R37" i="2" s="1"/>
  <c r="L91" i="2"/>
  <c r="F91" i="2"/>
  <c r="T92" i="2"/>
  <c r="U92" i="2"/>
  <c r="K91" i="2"/>
  <c r="L10" i="2"/>
  <c r="L36" i="2"/>
  <c r="L34" i="2"/>
  <c r="L33" i="2"/>
  <c r="L32" i="2"/>
  <c r="L29" i="2"/>
  <c r="L28" i="2"/>
  <c r="L25" i="2"/>
  <c r="L24" i="2"/>
  <c r="L23" i="2"/>
  <c r="L19" i="2"/>
  <c r="L12" i="2"/>
  <c r="L11" i="2"/>
  <c r="K18" i="2"/>
  <c r="K20" i="2" s="1"/>
  <c r="K30" i="2" s="1"/>
  <c r="K35" i="2" s="1"/>
  <c r="K37" i="2" s="1"/>
  <c r="G36" i="2"/>
  <c r="G34" i="2"/>
  <c r="G33" i="2"/>
  <c r="G32" i="2"/>
  <c r="G29" i="2"/>
  <c r="G23" i="2"/>
  <c r="G28" i="2"/>
  <c r="G25" i="2"/>
  <c r="G24" i="2"/>
  <c r="G19" i="2"/>
  <c r="G12" i="2"/>
  <c r="G11" i="2"/>
  <c r="G10" i="2"/>
  <c r="F18" i="2"/>
  <c r="F20" i="2" s="1"/>
  <c r="F30" i="2" s="1"/>
  <c r="F35" i="2" s="1"/>
  <c r="F37" i="2" s="1"/>
  <c r="N44" i="2" l="1"/>
  <c r="M44" i="2"/>
  <c r="P44" i="2"/>
  <c r="O44" i="2"/>
  <c r="R44" i="2"/>
  <c r="K43" i="2"/>
  <c r="S44" i="2"/>
  <c r="P43" i="2"/>
  <c r="S43" i="2"/>
  <c r="R43" i="2"/>
  <c r="M31" i="2"/>
  <c r="O21" i="2"/>
  <c r="M21" i="2"/>
  <c r="O31" i="2"/>
  <c r="N31" i="2"/>
  <c r="N21" i="2"/>
  <c r="K31" i="2"/>
  <c r="K21" i="2"/>
  <c r="S31" i="2"/>
  <c r="R31" i="2"/>
  <c r="F31" i="2"/>
  <c r="P31" i="2"/>
  <c r="S21" i="2"/>
  <c r="R21" i="2"/>
  <c r="F21" i="2"/>
  <c r="P21" i="2"/>
  <c r="R92" i="2"/>
  <c r="S92" i="2"/>
  <c r="S41" i="2"/>
  <c r="S40" i="2"/>
  <c r="Q20" i="2"/>
  <c r="Q92" i="2"/>
  <c r="P92" i="2"/>
  <c r="O92" i="2"/>
  <c r="P40" i="2"/>
  <c r="P41" i="2"/>
  <c r="K92" i="2"/>
  <c r="O41" i="2"/>
  <c r="O40" i="2"/>
  <c r="N92" i="2"/>
  <c r="N41" i="2"/>
  <c r="N40" i="2"/>
  <c r="M92" i="2"/>
  <c r="M41" i="2"/>
  <c r="M40" i="2"/>
  <c r="R41" i="2"/>
  <c r="R40" i="2"/>
  <c r="L92" i="2"/>
  <c r="K41" i="2"/>
  <c r="K40" i="2"/>
  <c r="F40" i="2"/>
  <c r="Q30" i="2" l="1"/>
  <c r="Q21" i="2"/>
  <c r="F41" i="2"/>
  <c r="Q35" i="2" l="1"/>
  <c r="Q37" i="2" s="1"/>
  <c r="Q31" i="2"/>
  <c r="E18" i="2"/>
  <c r="E20" i="2" s="1"/>
  <c r="J18" i="2"/>
  <c r="J91" i="2"/>
  <c r="J79" i="2"/>
  <c r="J63" i="2"/>
  <c r="I91" i="2"/>
  <c r="I79" i="2"/>
  <c r="I63" i="2"/>
  <c r="D18" i="2"/>
  <c r="D20" i="2" s="1"/>
  <c r="I18" i="2"/>
  <c r="C142" i="2"/>
  <c r="C125" i="2"/>
  <c r="C138" i="2"/>
  <c r="C100" i="2"/>
  <c r="K142" i="2"/>
  <c r="M142" i="2" s="1"/>
  <c r="N142" i="2" s="1"/>
  <c r="O142" i="2" s="1"/>
  <c r="P142" i="2" s="1"/>
  <c r="R142" i="2" s="1"/>
  <c r="S142" i="2" s="1"/>
  <c r="T142" i="2" s="1"/>
  <c r="J142" i="2"/>
  <c r="H142" i="2"/>
  <c r="H138" i="2"/>
  <c r="H125" i="2"/>
  <c r="H101" i="2"/>
  <c r="H100" i="2"/>
  <c r="G91" i="2"/>
  <c r="F92" i="2" s="1"/>
  <c r="H91" i="2"/>
  <c r="G79" i="2"/>
  <c r="H63" i="2"/>
  <c r="H18" i="2"/>
  <c r="H44" i="2" s="1"/>
  <c r="C18" i="2"/>
  <c r="J44" i="2" l="1"/>
  <c r="K44" i="2"/>
  <c r="I44" i="2"/>
  <c r="I43" i="2"/>
  <c r="N43" i="2"/>
  <c r="H43" i="2"/>
  <c r="M43" i="2"/>
  <c r="J20" i="2"/>
  <c r="J21" i="2" s="1"/>
  <c r="J43" i="2"/>
  <c r="O43" i="2"/>
  <c r="Q41" i="2"/>
  <c r="Q40" i="2"/>
  <c r="D30" i="2"/>
  <c r="D21" i="2"/>
  <c r="E30" i="2"/>
  <c r="E21" i="2"/>
  <c r="H92" i="2"/>
  <c r="I92" i="2"/>
  <c r="C20" i="2"/>
  <c r="G18" i="2"/>
  <c r="G20" i="2" s="1"/>
  <c r="G92" i="2"/>
  <c r="J92" i="2"/>
  <c r="H20" i="2"/>
  <c r="L18" i="2"/>
  <c r="I20" i="2"/>
  <c r="J30" i="2" l="1"/>
  <c r="L20" i="2"/>
  <c r="L30" i="2" s="1"/>
  <c r="L43" i="2"/>
  <c r="Q43" i="2"/>
  <c r="E35" i="2"/>
  <c r="E37" i="2" s="1"/>
  <c r="E31" i="2"/>
  <c r="J35" i="2"/>
  <c r="J37" i="2" s="1"/>
  <c r="J41" i="2" s="1"/>
  <c r="J31" i="2"/>
  <c r="D35" i="2"/>
  <c r="D37" i="2" s="1"/>
  <c r="D31" i="2"/>
  <c r="C30" i="2"/>
  <c r="C21" i="2"/>
  <c r="G30" i="2"/>
  <c r="G21" i="2"/>
  <c r="I30" i="2"/>
  <c r="I21" i="2"/>
  <c r="L21" i="2"/>
  <c r="H30" i="2"/>
  <c r="H21" i="2"/>
  <c r="J40" i="2" l="1"/>
  <c r="I35" i="2"/>
  <c r="I37" i="2" s="1"/>
  <c r="I31" i="2"/>
  <c r="C35" i="2"/>
  <c r="C37" i="2" s="1"/>
  <c r="C31" i="2"/>
  <c r="D41" i="2"/>
  <c r="D40" i="2"/>
  <c r="H35" i="2"/>
  <c r="H37" i="2" s="1"/>
  <c r="H98" i="2" s="1"/>
  <c r="H119" i="2" s="1"/>
  <c r="H140" i="2" s="1"/>
  <c r="H143" i="2" s="1"/>
  <c r="I142" i="2" s="1"/>
  <c r="H31" i="2"/>
  <c r="G35" i="2"/>
  <c r="G37" i="2" s="1"/>
  <c r="G31" i="2"/>
  <c r="L35" i="2"/>
  <c r="L37" i="2" s="1"/>
  <c r="L40" i="2" s="1"/>
  <c r="L31" i="2"/>
  <c r="E41" i="2"/>
  <c r="E40" i="2"/>
  <c r="I40" i="2" l="1"/>
  <c r="I41" i="2"/>
  <c r="G40" i="2"/>
  <c r="G41" i="2"/>
  <c r="L41" i="2"/>
  <c r="H40" i="2"/>
  <c r="H41" i="2"/>
  <c r="C98" i="2"/>
  <c r="C119" i="2" s="1"/>
  <c r="C140" i="2" s="1"/>
  <c r="C143" i="2" s="1"/>
  <c r="C41" i="2"/>
  <c r="C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Siyuan Yang</author>
  </authors>
  <commentList>
    <comment ref="F37" authorId="0" shapeId="0" xr:uid="{0FC9CC38-3636-42F0-B8A5-E6176566AF75}">
      <text>
        <r>
          <rPr>
            <b/>
            <sz val="9"/>
            <color indexed="81"/>
            <rFont val="Tahoma"/>
            <family val="2"/>
          </rPr>
          <t>Siyuan Yang:</t>
        </r>
        <r>
          <rPr>
            <sz val="9"/>
            <color indexed="81"/>
            <rFont val="Tahoma"/>
            <family val="2"/>
          </rPr>
          <t xml:space="preserve">
.1 = income from dicontinued Ops
</t>
        </r>
      </text>
    </comment>
  </commentList>
</comments>
</file>

<file path=xl/sharedStrings.xml><?xml version="1.0" encoding="utf-8"?>
<sst xmlns="http://schemas.openxmlformats.org/spreadsheetml/2006/main" count="170" uniqueCount="157">
  <si>
    <t>x</t>
  </si>
  <si>
    <t>Lennox</t>
  </si>
  <si>
    <t>Stock Price</t>
  </si>
  <si>
    <t xml:space="preserve">Shares </t>
  </si>
  <si>
    <t>Mkt Cap</t>
  </si>
  <si>
    <t>Cash</t>
  </si>
  <si>
    <t>Debt</t>
  </si>
  <si>
    <t>EV</t>
  </si>
  <si>
    <t>IS</t>
  </si>
  <si>
    <t>Date</t>
  </si>
  <si>
    <t>Quarter</t>
  </si>
  <si>
    <t>Unit in  Millions</t>
  </si>
  <si>
    <t>Revenue</t>
  </si>
  <si>
    <t>COGS</t>
  </si>
  <si>
    <t>Gross Profit</t>
  </si>
  <si>
    <t>SG&amp;A</t>
  </si>
  <si>
    <t>Opex:</t>
  </si>
  <si>
    <t>Other Expense</t>
  </si>
  <si>
    <t xml:space="preserve">Restructuring </t>
  </si>
  <si>
    <t>Equity Methods</t>
  </si>
  <si>
    <t>EBIT</t>
  </si>
  <si>
    <t>Pension Settlement</t>
  </si>
  <si>
    <t>Interest Expense</t>
  </si>
  <si>
    <t>Net Income before Tax</t>
  </si>
  <si>
    <t>Provision for income taxes</t>
  </si>
  <si>
    <t>NI</t>
  </si>
  <si>
    <t>Basic Shares</t>
  </si>
  <si>
    <t>Diluted Shares</t>
  </si>
  <si>
    <t>Basic EPS</t>
  </si>
  <si>
    <t>Diluted EPS</t>
  </si>
  <si>
    <t>Residential</t>
  </si>
  <si>
    <t xml:space="preserve">Commerical </t>
  </si>
  <si>
    <t>Refrigeration</t>
  </si>
  <si>
    <t>BS</t>
  </si>
  <si>
    <t>Assets</t>
  </si>
  <si>
    <t>Liability</t>
  </si>
  <si>
    <t>SE</t>
  </si>
  <si>
    <t>Current:</t>
  </si>
  <si>
    <t>Cash &amp; Cash Eqv</t>
  </si>
  <si>
    <t>ST Investment</t>
  </si>
  <si>
    <t>AR, net of allowance of 11.7</t>
  </si>
  <si>
    <t>Inventories, net</t>
  </si>
  <si>
    <t>Other</t>
  </si>
  <si>
    <t>Total Current</t>
  </si>
  <si>
    <t>PP&amp;E</t>
  </si>
  <si>
    <t>Operating Lease</t>
  </si>
  <si>
    <t>Goodwill</t>
  </si>
  <si>
    <t>Deferred income taxes</t>
  </si>
  <si>
    <t>Other, net</t>
  </si>
  <si>
    <t>Total Assets</t>
  </si>
  <si>
    <t>Current maturities of LT debt</t>
  </si>
  <si>
    <t xml:space="preserve">Current Opearting lease </t>
  </si>
  <si>
    <t>AP</t>
  </si>
  <si>
    <t>Accured Exp</t>
  </si>
  <si>
    <t>Income taxes payable</t>
  </si>
  <si>
    <t>Total current liabilities</t>
  </si>
  <si>
    <t>LT Debt</t>
  </si>
  <si>
    <t>LT Operating Lease</t>
  </si>
  <si>
    <t>Pensions</t>
  </si>
  <si>
    <t xml:space="preserve">Total </t>
  </si>
  <si>
    <t>Preferred Stock</t>
  </si>
  <si>
    <t>Common Stock</t>
  </si>
  <si>
    <t>APIC</t>
  </si>
  <si>
    <t>RE</t>
  </si>
  <si>
    <t>Accumulated other comprehensive loss</t>
  </si>
  <si>
    <t>Treasury</t>
  </si>
  <si>
    <t>Total SE(D)</t>
  </si>
  <si>
    <t>Total Liabilities &amp; SE(D)</t>
  </si>
  <si>
    <t>CFS</t>
  </si>
  <si>
    <t>CFO</t>
  </si>
  <si>
    <t>CFI</t>
  </si>
  <si>
    <t>CFF</t>
  </si>
  <si>
    <t>Net Income</t>
  </si>
  <si>
    <t>Adj:</t>
  </si>
  <si>
    <t>Loss(gain) from Equity Methods</t>
  </si>
  <si>
    <t>Restrcuturing</t>
  </si>
  <si>
    <t>Provision for credit loss</t>
  </si>
  <si>
    <t>Unrealized Gain(Loss) from Derivatives</t>
  </si>
  <si>
    <t>SBC Expense</t>
  </si>
  <si>
    <t xml:space="preserve">D&amp;A </t>
  </si>
  <si>
    <t>Deferred Income Taxes</t>
  </si>
  <si>
    <t>Pension</t>
  </si>
  <si>
    <t>Pension Contribution</t>
  </si>
  <si>
    <t>Other, Net</t>
  </si>
  <si>
    <t>Changes in Asset &amp; Lia:</t>
  </si>
  <si>
    <t>AR</t>
  </si>
  <si>
    <t>Inventories</t>
  </si>
  <si>
    <t>Other current</t>
  </si>
  <si>
    <t>Income Tax payable &amp; Receviable</t>
  </si>
  <si>
    <t>Lease, net</t>
  </si>
  <si>
    <t>Total OCF</t>
  </si>
  <si>
    <t>Proceeds from disposal from PP&amp;E</t>
  </si>
  <si>
    <t>Purhcase PP&amp;E</t>
  </si>
  <si>
    <t>(Purhcase) Proceeds from ST investment</t>
  </si>
  <si>
    <t>Asset Securitization borrowings</t>
  </si>
  <si>
    <t>Asset Securitization payment</t>
  </si>
  <si>
    <t>LT Debt payments</t>
  </si>
  <si>
    <t>Borrowing from Credit Facilities</t>
  </si>
  <si>
    <t>Payment on Credit Facilities</t>
  </si>
  <si>
    <t>Proceeds from employee stock purhcase</t>
  </si>
  <si>
    <t>Repurchase of Common Stock</t>
  </si>
  <si>
    <t>Repurhcase of common stock to satisfy employee without tax obligations</t>
  </si>
  <si>
    <t>Cash Dividend Paid</t>
  </si>
  <si>
    <t>Net Cash by Financing activities</t>
  </si>
  <si>
    <t>Increase / Decrease in Cash</t>
  </si>
  <si>
    <t xml:space="preserve">Effect of FX </t>
  </si>
  <si>
    <t>Beg Cash</t>
  </si>
  <si>
    <t>End Cash</t>
  </si>
  <si>
    <t>Interest Paid</t>
  </si>
  <si>
    <t>Income Taxes Paid</t>
  </si>
  <si>
    <t>Total ICF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</si>
  <si>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</si>
  <si>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</si>
  <si>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</si>
  <si>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</si>
  <si>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</si>
  <si>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</si>
  <si>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</si>
  <si>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</si>
  <si>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</si>
  <si>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</si>
  <si>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</si>
  <si>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</si>
  <si>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</si>
  <si>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</si>
  <si>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</si>
  <si>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FY2021</t>
  </si>
  <si>
    <t>FY2022</t>
  </si>
  <si>
    <t>FY2023</t>
  </si>
  <si>
    <t>FY2024</t>
  </si>
  <si>
    <t>Loss from Natural Disasters</t>
  </si>
  <si>
    <t>Commerical Paper</t>
  </si>
  <si>
    <t>Coporate &amp; others</t>
  </si>
  <si>
    <t>Impariment on assets held for sale</t>
  </si>
  <si>
    <t>Assets held for sale</t>
  </si>
  <si>
    <t>Liabilities held for sale</t>
  </si>
  <si>
    <t>Gain on sale of businesses</t>
  </si>
  <si>
    <t>Q2 Earning</t>
  </si>
  <si>
    <t>Revenue 1.45bn - core up 8%, 2% from acqusitions</t>
  </si>
  <si>
    <t>Opearting income 320m</t>
  </si>
  <si>
    <t>Dilited EPS 6.87, Adj diluted EPS up 11% to 6.83</t>
  </si>
  <si>
    <t>Shares</t>
  </si>
  <si>
    <t xml:space="preserve">24' Guidance range </t>
  </si>
  <si>
    <t>Earning Range</t>
  </si>
  <si>
    <t>Gross Margin</t>
  </si>
  <si>
    <t>EBIT Margin</t>
  </si>
  <si>
    <t>Revenue YoY</t>
  </si>
  <si>
    <t xml:space="preserve">Revenue QoQ </t>
  </si>
  <si>
    <t>Home Products</t>
  </si>
  <si>
    <t>Furnaces, AC, Heat pumps, packaged heating and cooling systems, equipment and accessories</t>
  </si>
  <si>
    <t>Buiding climat solutions</t>
  </si>
  <si>
    <t>Light commerical applications</t>
  </si>
  <si>
    <t>low-rise office buildings, resturants, retail centers, churches and schools</t>
  </si>
  <si>
    <t>Inventory Turnover</t>
  </si>
  <si>
    <t>Q424</t>
  </si>
  <si>
    <t>FY2025</t>
  </si>
  <si>
    <t xml:space="preserve">Debt / Asset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</si>
</sst>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_);_(@_)"/>
    <numFmt numFmtId="165" formatCode="_(* #,##0.0000_);_(* \(#,##0.0000\);_(* &quot;-&quot;????_);_(@_)"/>
    <numFmt numFmtId="166" formatCode="0.0%"/>
  </numFmts>
  <fonts count="5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3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0" fontId="0" fillId="0" borderId="0" xfId="0" applyNumberFormat="1"/>
    <xf numFmtId="166" fontId="0" fillId="0" borderId="0" xfId="0" applyNumberForma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22225</xdr:colOff>
      <xdr:row>3</xdr:row>
      <xdr:rowOff>0</xdr:rowOff>
    </xdr:from>
    <xdr:to>
      <xdr:col>19</xdr:col>
      <xdr:colOff>22225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3571EC-BE1A-719D-8A97-CA4B0503AC83}"/>
            </a:ext>
          </a:extLst>
        </xdr:cNvPr>
        <xdr:cNvCxnSpPr/>
      </xdr:nvCxnSpPr>
      <xdr:spPr>
        <a:xfrm>
          <a:off x="15897225" y="571500"/>
          <a:ext cx="0" cy="28413075"/>
        </a:xfrm>
        <a:prstGeom prst="line">
          <a:avLst/>
        </a:prstGeom>
        <a:ln w="254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6D81-C29C-4A40-936D-BB2AE36B8431}">
  <dimension ref="A2:E9"/>
  <sheetViews>
    <sheetView showGridLines="0" workbookViewId="0">
      <selection activeCell="H23" sqref="H23"/>
    </sheetView>
  </sheetViews>
  <sheetFormatPr baseColWidth="10" defaultColWidth="8.83203125" defaultRowHeight="15" x14ac:dyDescent="0.2"/>
  <cols>
    <col min="1" max="1" width="2.5" customWidth="1"/>
    <col min="4" max="5" width="10.5" bestFit="1" customWidth="1"/>
  </cols>
  <sheetData>
    <row r="2" spans="1:5" x14ac:dyDescent="0.2">
      <c r="A2" t="s">
        <v>0</v>
      </c>
      <c r="D2" t="s">
        <v>1</v>
      </c>
    </row>
    <row r="4" spans="1:5" x14ac:dyDescent="0.2">
      <c r="D4" t="s">
        <v>2</v>
      </c>
      <c r="E4">
        <v>600.54</v>
      </c>
    </row>
    <row r="5" spans="1:5" x14ac:dyDescent="0.2">
      <c r="D5" t="s">
        <v>3</v>
      </c>
      <c r="E5">
        <v>35.634095000000002</v>
      </c>
    </row>
    <row r="6" spans="1:5" x14ac:dyDescent="0.2">
      <c r="D6" t="s">
        <v>4</v>
      </c>
      <c r="E6" s="2">
        <f>E4*E5</f>
        <v>21399.6994113</v>
      </c>
    </row>
    <row r="7" spans="1:5" x14ac:dyDescent="0.2">
      <c r="D7" t="s">
        <v>5</v>
      </c>
      <c r="E7">
        <v>47.6</v>
      </c>
    </row>
    <row r="8" spans="1:5" x14ac:dyDescent="0.2">
      <c r="D8" t="s">
        <v>6</v>
      </c>
      <c r="E8">
        <f>14+1126.8</f>
        <v>1140.8</v>
      </c>
    </row>
    <row r="9" spans="1:5" x14ac:dyDescent="0.2">
      <c r="D9" t="s">
        <v>7</v>
      </c>
      <c r="E9" s="2">
        <f>E6+E8-E7</f>
        <v>22492.899411300001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011D-16A4-44B3-AF39-6FC2F1BD8F0B}">
  <dimension ref="A1:F21"/>
  <sheetViews>
    <sheetView showGridLines="0" workbookViewId="0">
      <selection activeCell="F11" sqref="F11"/>
    </sheetView>
  </sheetViews>
  <sheetFormatPr baseColWidth="10" defaultColWidth="8.83203125" defaultRowHeight="15" x14ac:dyDescent="0.2"/>
  <cols>
    <col min="1" max="2" width="2.6640625" customWidth="1"/>
  </cols>
  <sheetData>
    <row r="1" spans="1:6" x14ac:dyDescent="0.2">
      <c r="A1" s="3"/>
    </row>
    <row r="2" spans="1:6" x14ac:dyDescent="0.2">
      <c r="B2" t="s">
        <v>1</v>
      </c>
    </row>
    <row r="3" spans="1:6" x14ac:dyDescent="0.2">
      <c r="B3" t="s">
        <v>137</v>
      </c>
    </row>
    <row r="4" spans="1:6" x14ac:dyDescent="0.2">
      <c r="C4" t="s">
        <v>138</v>
      </c>
    </row>
    <row r="5" spans="1:6" x14ac:dyDescent="0.2">
      <c r="C5" t="s">
        <v>139</v>
      </c>
    </row>
    <row r="6" spans="1:6" x14ac:dyDescent="0.2">
      <c r="C6" t="s">
        <v>140</v>
      </c>
    </row>
    <row r="7" spans="1:6" x14ac:dyDescent="0.2">
      <c r="C7" t="s">
        <v>142</v>
      </c>
      <c r="E7">
        <v>19.5</v>
      </c>
      <c r="F7">
        <v>20.5</v>
      </c>
    </row>
    <row r="9" spans="1:6" x14ac:dyDescent="0.2">
      <c r="C9">
        <v>35.6</v>
      </c>
      <c r="D9" t="s">
        <v>141</v>
      </c>
    </row>
    <row r="10" spans="1:6" x14ac:dyDescent="0.2">
      <c r="C10" t="s">
        <v>143</v>
      </c>
      <c r="E10">
        <f>E7*$C$9</f>
        <v>694.2</v>
      </c>
      <c r="F10">
        <f>F7*$C$9</f>
        <v>729.80000000000007</v>
      </c>
    </row>
    <row r="16" spans="1:6" x14ac:dyDescent="0.2">
      <c r="B16" t="s">
        <v>148</v>
      </c>
    </row>
    <row r="17" spans="2:3" x14ac:dyDescent="0.2">
      <c r="C17" t="s">
        <v>149</v>
      </c>
    </row>
    <row r="19" spans="2:3" x14ac:dyDescent="0.2">
      <c r="B19" t="s">
        <v>150</v>
      </c>
    </row>
    <row r="20" spans="2:3" x14ac:dyDescent="0.2">
      <c r="C20" t="s">
        <v>151</v>
      </c>
    </row>
    <row r="21" spans="2:3" x14ac:dyDescent="0.2">
      <c r="C2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454-BC8B-45A3-BA4A-E33E98AB7CAE}">
  <dimension ref="B2"/>
  <sheetViews>
    <sheetView showGridLines="0" workbookViewId="0">
      <selection activeCell="B3" sqref="B3"/>
    </sheetView>
  </sheetViews>
  <sheetFormatPr baseColWidth="10" defaultColWidth="8.83203125" defaultRowHeight="15" x14ac:dyDescent="0.2"/>
  <cols>
    <col min="1" max="1" width="2.6640625" customWidth="1"/>
  </cols>
  <sheetData>
    <row r="2" spans="2:2" x14ac:dyDescent="0.2">
      <c r="B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E5B4-7A58-49E5-9F28-31420DEFABC1}">
  <dimension ref="A1:AA146"/>
  <sheetViews>
    <sheetView showGridLines="0" tabSelected="1" topLeftCell="A4" zoomScaleNormal="100" workbookViewId="0">
      <pane xSplit="2" ySplit="4" topLeftCell="N8" activePane="bottomRight" state="frozen"/>
      <selection activeCell="A4" sqref="A4"/>
      <selection pane="topRight" activeCell="C4" sqref="C4"/>
      <selection pane="bottomLeft" activeCell="A8" sqref="A8"/>
      <selection pane="bottomRight" activeCell="U82" sqref="U82"/>
    </sheetView>
  </sheetViews>
  <sheetFormatPr baseColWidth="10" defaultColWidth="9" defaultRowHeight="15" x14ac:dyDescent="0.2"/>
  <cols>
    <col min="1" max="1" width="2.5" customWidth="1"/>
    <col min="2" max="2" width="32.33203125" customWidth="1"/>
    <col min="3" max="5" width="10" style="6" bestFit="1" customWidth="1"/>
    <col min="6" max="6" width="11.1640625" style="6" bestFit="1" customWidth="1"/>
    <col min="7" max="7" width="10" style="6" customWidth="1"/>
    <col min="8" max="10" width="10" style="6" bestFit="1" customWidth="1"/>
    <col min="11" max="11" width="11.1640625" style="6" bestFit="1" customWidth="1"/>
    <col min="12" max="12" width="10" style="6" customWidth="1"/>
    <col min="13" max="15" width="10" style="6" bestFit="1" customWidth="1"/>
    <col min="16" max="16" width="11.1640625" style="6" bestFit="1" customWidth="1"/>
    <col min="17" max="17" width="10" style="6" customWidth="1"/>
    <col min="18" max="20" width="10" style="6" bestFit="1" customWidth="1"/>
    <col min="21" max="21" width="10.5" style="6" bestFit="1" customWidth="1"/>
    <col min="22" max="22" width="10.5" style="6" customWidth="1"/>
    <col min="23" max="25" width="9.5" style="6" bestFit="1" customWidth="1"/>
    <col min="26" max="26" width="10.5" style="6" bestFit="1" customWidth="1"/>
    <col min="27" max="16384" width="9" style="6"/>
  </cols>
  <sheetData>
    <row r="1" spans="1:27" customFormat="1" x14ac:dyDescent="0.2"/>
    <row r="2" spans="1:27" customFormat="1" x14ac:dyDescent="0.2"/>
    <row r="3" spans="1:27" customFormat="1" x14ac:dyDescent="0.2"/>
    <row r="4" spans="1:27" customFormat="1" x14ac:dyDescent="0.2"/>
    <row r="5" spans="1:27" customFormat="1" x14ac:dyDescent="0.2">
      <c r="B5" t="s">
        <v>11</v>
      </c>
    </row>
    <row r="6" spans="1:27" customFormat="1" x14ac:dyDescent="0.2">
      <c r="B6" t="s">
        <v>9</v>
      </c>
      <c r="C6" s="5">
        <v>44286</v>
      </c>
      <c r="D6" s="5">
        <v>44377</v>
      </c>
      <c r="E6" s="5">
        <v>44469</v>
      </c>
      <c r="F6" s="5">
        <v>44561</v>
      </c>
      <c r="G6" s="5"/>
      <c r="H6" s="5">
        <v>44651</v>
      </c>
      <c r="I6" s="5">
        <v>44742</v>
      </c>
      <c r="J6" s="5">
        <v>44834</v>
      </c>
      <c r="K6" s="5">
        <v>44926</v>
      </c>
      <c r="L6" s="5"/>
      <c r="M6" s="5">
        <v>45016</v>
      </c>
      <c r="N6" s="5">
        <v>45107</v>
      </c>
      <c r="O6" s="5">
        <v>45199</v>
      </c>
      <c r="P6" s="5">
        <v>45291</v>
      </c>
      <c r="Q6" s="5"/>
      <c r="R6" s="5">
        <v>45382</v>
      </c>
      <c r="S6" s="5">
        <v>45473</v>
      </c>
      <c r="T6" s="5">
        <v>45565</v>
      </c>
      <c r="U6" s="5">
        <v>45657</v>
      </c>
      <c r="V6" s="5"/>
      <c r="W6" s="5">
        <v>45747</v>
      </c>
      <c r="X6" s="5">
        <v>45838</v>
      </c>
      <c r="Y6" s="5">
        <v>45930</v>
      </c>
      <c r="Z6" s="5">
        <v>46022</v>
      </c>
    </row>
    <row r="7" spans="1:27" customFormat="1" x14ac:dyDescent="0.2">
      <c r="B7" t="s">
        <v>10</v>
      </c>
      <c r="C7" t="s">
        <v>111</v>
      </c>
      <c r="D7" t="s">
        <v>112</v>
      </c>
      <c r="E7" t="s">
        <v>113</v>
      </c>
      <c r="F7" t="s">
        <v>114</v>
      </c>
      <c r="G7" s="4" t="s">
        <v>126</v>
      </c>
      <c r="H7" t="s">
        <v>115</v>
      </c>
      <c r="I7" t="s">
        <v>116</v>
      </c>
      <c r="J7" t="s">
        <v>117</v>
      </c>
      <c r="K7" t="s">
        <v>118</v>
      </c>
      <c r="L7" s="4" t="s">
        <v>127</v>
      </c>
      <c r="M7" t="s">
        <v>119</v>
      </c>
      <c r="N7" t="s">
        <v>120</v>
      </c>
      <c r="O7" t="s">
        <v>121</v>
      </c>
      <c r="P7" t="s">
        <v>122</v>
      </c>
      <c r="Q7" s="4" t="s">
        <v>128</v>
      </c>
      <c r="R7" t="s">
        <v>123</v>
      </c>
      <c r="S7" t="s">
        <v>124</v>
      </c>
      <c r="T7" t="s">
        <v>125</v>
      </c>
      <c r="U7" t="s">
        <v>154</v>
      </c>
      <c r="V7" s="4" t="s">
        <v>129</v>
      </c>
      <c r="AA7" s="4" t="s">
        <v>155</v>
      </c>
    </row>
    <row r="8" spans="1:27" x14ac:dyDescent="0.2">
      <c r="A8" t="s">
        <v>0</v>
      </c>
      <c r="B8" t="s">
        <v>8</v>
      </c>
    </row>
    <row r="10" spans="1:27" x14ac:dyDescent="0.2">
      <c r="B10" t="s">
        <v>30</v>
      </c>
      <c r="C10" s="6">
        <v>606.29999999999995</v>
      </c>
      <c r="D10" s="6">
        <v>838</v>
      </c>
      <c r="E10" s="6">
        <v>711</v>
      </c>
      <c r="F10" s="6">
        <v>620.29999999999995</v>
      </c>
      <c r="G10" s="6">
        <f>SUM(C10:F10)</f>
        <v>2775.6000000000004</v>
      </c>
      <c r="H10" s="6">
        <v>682.2</v>
      </c>
      <c r="I10" s="6">
        <v>977.5</v>
      </c>
      <c r="J10" s="6">
        <v>835.3</v>
      </c>
      <c r="K10" s="6">
        <v>703.4</v>
      </c>
      <c r="L10" s="6">
        <f>SUM(H10:K10)</f>
        <v>3198.4</v>
      </c>
      <c r="M10" s="6">
        <v>681</v>
      </c>
      <c r="N10" s="6">
        <v>936.2</v>
      </c>
      <c r="O10" s="6">
        <v>0</v>
      </c>
      <c r="P10" s="6">
        <v>0</v>
      </c>
      <c r="Q10" s="6">
        <v>0</v>
      </c>
    </row>
    <row r="11" spans="1:27" x14ac:dyDescent="0.2">
      <c r="B11" t="s">
        <v>31</v>
      </c>
      <c r="C11" s="6">
        <v>199.2</v>
      </c>
      <c r="D11" s="6">
        <v>252.8</v>
      </c>
      <c r="E11" s="6">
        <v>211.5</v>
      </c>
      <c r="F11" s="6">
        <v>201.4</v>
      </c>
      <c r="G11" s="6">
        <f>SUM(C11:F11)</f>
        <v>864.9</v>
      </c>
      <c r="H11" s="6">
        <v>187.7</v>
      </c>
      <c r="I11" s="6">
        <v>219.6</v>
      </c>
      <c r="J11" s="6">
        <v>252.9</v>
      </c>
      <c r="K11" s="6">
        <v>240.5</v>
      </c>
      <c r="L11" s="6">
        <f>SUM(H11:K11)</f>
        <v>900.69999999999993</v>
      </c>
      <c r="M11" s="6">
        <v>308.7</v>
      </c>
      <c r="N11" s="6">
        <v>407.5</v>
      </c>
      <c r="O11" s="6">
        <v>0</v>
      </c>
      <c r="P11" s="6">
        <v>0</v>
      </c>
      <c r="Q11" s="6">
        <v>0</v>
      </c>
    </row>
    <row r="12" spans="1:27" x14ac:dyDescent="0.2">
      <c r="B12" t="s">
        <v>32</v>
      </c>
      <c r="C12" s="6">
        <v>125</v>
      </c>
      <c r="D12" s="6">
        <v>148.19999999999999</v>
      </c>
      <c r="E12" s="6">
        <v>137.4</v>
      </c>
      <c r="F12" s="6">
        <v>143.1</v>
      </c>
      <c r="G12" s="6">
        <f>SUM(C12:F12)</f>
        <v>553.70000000000005</v>
      </c>
      <c r="H12" s="6">
        <v>143.5</v>
      </c>
      <c r="I12" s="6">
        <v>169.2</v>
      </c>
      <c r="J12" s="6">
        <v>156.69999999999999</v>
      </c>
      <c r="K12" s="6">
        <v>149.9</v>
      </c>
      <c r="L12" s="6">
        <f>SUM(H12:K12)</f>
        <v>619.29999999999995</v>
      </c>
      <c r="M12" s="6">
        <v>59.7</v>
      </c>
      <c r="N12" s="6">
        <v>67.7</v>
      </c>
      <c r="O12" s="6">
        <v>0</v>
      </c>
      <c r="P12" s="6">
        <v>0</v>
      </c>
      <c r="Q12" s="6">
        <v>0</v>
      </c>
    </row>
    <row r="14" spans="1:27" x14ac:dyDescent="0.2">
      <c r="B14" t="s">
        <v>30</v>
      </c>
      <c r="O14" s="6">
        <v>896.3</v>
      </c>
      <c r="P14" s="6">
        <v>709.4</v>
      </c>
      <c r="Q14" s="6">
        <v>3222.9</v>
      </c>
      <c r="R14" s="6">
        <v>674.6</v>
      </c>
      <c r="S14" s="6">
        <v>982.3</v>
      </c>
    </row>
    <row r="15" spans="1:27" x14ac:dyDescent="0.2">
      <c r="B15" t="s">
        <v>31</v>
      </c>
      <c r="O15" s="6">
        <v>405.5</v>
      </c>
      <c r="P15" s="6">
        <v>390</v>
      </c>
      <c r="Q15" s="6">
        <v>1511.4</v>
      </c>
      <c r="R15" s="6">
        <v>372.5</v>
      </c>
      <c r="S15" s="6">
        <v>468.8</v>
      </c>
    </row>
    <row r="16" spans="1:27" x14ac:dyDescent="0.2">
      <c r="B16" t="s">
        <v>132</v>
      </c>
      <c r="O16" s="6">
        <v>64.5</v>
      </c>
      <c r="P16" s="6">
        <v>55.4</v>
      </c>
      <c r="Q16" s="6">
        <v>247.6</v>
      </c>
      <c r="R16" s="6">
        <v>0</v>
      </c>
      <c r="S16" s="6">
        <v>0</v>
      </c>
    </row>
    <row r="18" spans="2:19" x14ac:dyDescent="0.2">
      <c r="B18" t="s">
        <v>12</v>
      </c>
      <c r="C18" s="6">
        <f>SUM(C10:C12)</f>
        <v>930.5</v>
      </c>
      <c r="D18" s="6">
        <f>SUM(D10:D12)</f>
        <v>1239</v>
      </c>
      <c r="E18" s="6">
        <f>SUM(E10:E12)</f>
        <v>1059.9000000000001</v>
      </c>
      <c r="F18" s="6">
        <f>SUM(F10:F12)</f>
        <v>964.8</v>
      </c>
      <c r="G18" s="6">
        <f>SUM(C18:F18)</f>
        <v>4194.2</v>
      </c>
      <c r="H18" s="6">
        <f>SUM(H10:H12)</f>
        <v>1013.4000000000001</v>
      </c>
      <c r="I18" s="6">
        <f>SUM(I10:I12)</f>
        <v>1366.3</v>
      </c>
      <c r="J18" s="6">
        <f>SUM(J10:J12)</f>
        <v>1244.9000000000001</v>
      </c>
      <c r="K18" s="6">
        <f>SUM(K10:K12)</f>
        <v>1093.8</v>
      </c>
      <c r="L18" s="6">
        <f>SUM(H18:K18)</f>
        <v>4718.3999999999996</v>
      </c>
      <c r="M18" s="6">
        <f>SUM(M10:M12)</f>
        <v>1049.4000000000001</v>
      </c>
      <c r="N18" s="6">
        <f>SUM(N10:N12)</f>
        <v>1411.4</v>
      </c>
      <c r="O18" s="6">
        <f>SUM(O14:O16)</f>
        <v>1366.3</v>
      </c>
      <c r="P18" s="6">
        <f t="shared" ref="P18" si="0">SUM(P14:P16)</f>
        <v>1154.8000000000002</v>
      </c>
      <c r="Q18" s="6">
        <f>SUM(Q14:Q16)</f>
        <v>4981.9000000000005</v>
      </c>
      <c r="R18" s="6">
        <f>SUM(R14:R16)</f>
        <v>1047.0999999999999</v>
      </c>
      <c r="S18" s="6">
        <f>SUM(S14:S16)</f>
        <v>1451.1</v>
      </c>
    </row>
    <row r="19" spans="2:19" x14ac:dyDescent="0.2">
      <c r="B19" t="s">
        <v>13</v>
      </c>
      <c r="C19" s="6">
        <v>674</v>
      </c>
      <c r="D19" s="6">
        <v>855.8</v>
      </c>
      <c r="E19" s="6">
        <v>764.7</v>
      </c>
      <c r="F19" s="6">
        <v>711.2</v>
      </c>
      <c r="G19" s="6">
        <f>SUM(C19:F19)</f>
        <v>3005.7</v>
      </c>
      <c r="H19" s="6">
        <v>745.2</v>
      </c>
      <c r="I19" s="6">
        <v>969.2</v>
      </c>
      <c r="J19" s="6">
        <v>910.7</v>
      </c>
      <c r="K19" s="6">
        <v>808.6</v>
      </c>
      <c r="L19" s="6">
        <f>SUM(H19:K19)</f>
        <v>3433.7000000000003</v>
      </c>
      <c r="M19" s="6">
        <v>742.8</v>
      </c>
      <c r="N19" s="6">
        <v>953.6</v>
      </c>
      <c r="O19" s="6">
        <v>937.8</v>
      </c>
      <c r="P19" s="6">
        <v>800</v>
      </c>
      <c r="Q19" s="6">
        <f>SUM(M19:P19)</f>
        <v>3434.2</v>
      </c>
      <c r="R19" s="6">
        <v>707.1</v>
      </c>
      <c r="S19" s="6">
        <v>962.9</v>
      </c>
    </row>
    <row r="20" spans="2:19" x14ac:dyDescent="0.2">
      <c r="B20" t="s">
        <v>14</v>
      </c>
      <c r="C20" s="6">
        <f t="shared" ref="C20:Q20" si="1">C18-C19</f>
        <v>256.5</v>
      </c>
      <c r="D20" s="6">
        <f t="shared" si="1"/>
        <v>383.20000000000005</v>
      </c>
      <c r="E20" s="6">
        <f t="shared" si="1"/>
        <v>295.20000000000005</v>
      </c>
      <c r="F20" s="6">
        <f t="shared" si="1"/>
        <v>253.59999999999991</v>
      </c>
      <c r="G20" s="6">
        <f t="shared" si="1"/>
        <v>1188.5</v>
      </c>
      <c r="H20" s="6">
        <f t="shared" si="1"/>
        <v>268.20000000000005</v>
      </c>
      <c r="I20" s="6">
        <f t="shared" si="1"/>
        <v>397.09999999999991</v>
      </c>
      <c r="J20" s="6">
        <f t="shared" si="1"/>
        <v>334.20000000000005</v>
      </c>
      <c r="K20" s="6">
        <f t="shared" si="1"/>
        <v>285.19999999999993</v>
      </c>
      <c r="L20" s="6">
        <f t="shared" si="1"/>
        <v>1284.6999999999994</v>
      </c>
      <c r="M20" s="6">
        <f t="shared" si="1"/>
        <v>306.60000000000014</v>
      </c>
      <c r="N20" s="6">
        <f t="shared" si="1"/>
        <v>457.80000000000007</v>
      </c>
      <c r="O20" s="6">
        <f t="shared" si="1"/>
        <v>428.5</v>
      </c>
      <c r="P20" s="6">
        <f t="shared" si="1"/>
        <v>354.80000000000018</v>
      </c>
      <c r="Q20" s="6">
        <f t="shared" si="1"/>
        <v>1547.7000000000007</v>
      </c>
      <c r="R20" s="6">
        <f t="shared" ref="R20:S20" si="2">R18-R19</f>
        <v>339.99999999999989</v>
      </c>
      <c r="S20" s="6">
        <f t="shared" si="2"/>
        <v>488.19999999999993</v>
      </c>
    </row>
    <row r="21" spans="2:19" x14ac:dyDescent="0.2">
      <c r="B21" t="s">
        <v>144</v>
      </c>
      <c r="C21" s="10">
        <f>C20/C18</f>
        <v>0.27565824825362706</v>
      </c>
      <c r="D21" s="10">
        <f t="shared" ref="D21:S21" si="3">D20/D18</f>
        <v>0.30928167877320423</v>
      </c>
      <c r="E21" s="10">
        <f t="shared" si="3"/>
        <v>0.27851684121143505</v>
      </c>
      <c r="F21" s="10">
        <f t="shared" si="3"/>
        <v>0.26285240464344933</v>
      </c>
      <c r="G21" s="10">
        <f t="shared" si="3"/>
        <v>0.28336750751037149</v>
      </c>
      <c r="H21" s="10">
        <f t="shared" si="3"/>
        <v>0.26465364120781532</v>
      </c>
      <c r="I21" s="10">
        <f t="shared" si="3"/>
        <v>0.29063895191392808</v>
      </c>
      <c r="J21" s="10">
        <f t="shared" si="3"/>
        <v>0.26845529761426623</v>
      </c>
      <c r="K21" s="10">
        <f t="shared" si="3"/>
        <v>0.26074236606326562</v>
      </c>
      <c r="L21" s="10">
        <f t="shared" si="3"/>
        <v>0.27227449983045088</v>
      </c>
      <c r="M21" s="10">
        <f t="shared" si="3"/>
        <v>0.29216695254431113</v>
      </c>
      <c r="N21" s="10">
        <f t="shared" si="3"/>
        <v>0.32435879268811113</v>
      </c>
      <c r="O21" s="10">
        <f t="shared" si="3"/>
        <v>0.31362072751225939</v>
      </c>
      <c r="P21" s="10">
        <f t="shared" si="3"/>
        <v>0.30723934880498799</v>
      </c>
      <c r="Q21" s="10">
        <f t="shared" si="3"/>
        <v>0.31066460587326133</v>
      </c>
      <c r="R21" s="10">
        <f t="shared" si="3"/>
        <v>0.32470633177346953</v>
      </c>
      <c r="S21" s="10">
        <f t="shared" si="3"/>
        <v>0.3364344290538212</v>
      </c>
    </row>
    <row r="22" spans="2:19" x14ac:dyDescent="0.2">
      <c r="B22" s="1" t="s">
        <v>16</v>
      </c>
    </row>
    <row r="23" spans="2:19" x14ac:dyDescent="0.2">
      <c r="B23" t="s">
        <v>15</v>
      </c>
      <c r="C23" s="6">
        <v>145.30000000000001</v>
      </c>
      <c r="D23" s="6">
        <v>167.8</v>
      </c>
      <c r="E23" s="6">
        <v>134.19999999999999</v>
      </c>
      <c r="F23" s="6">
        <v>151.5</v>
      </c>
      <c r="G23" s="6">
        <f>SUM(C23:F23)</f>
        <v>598.79999999999995</v>
      </c>
      <c r="H23" s="6">
        <v>155.30000000000001</v>
      </c>
      <c r="I23" s="6">
        <v>169.6</v>
      </c>
      <c r="J23" s="6">
        <v>147.30000000000001</v>
      </c>
      <c r="K23" s="6">
        <v>155</v>
      </c>
      <c r="L23" s="6">
        <f>SUM(H23:K23)</f>
        <v>627.20000000000005</v>
      </c>
      <c r="M23" s="6">
        <v>167.5</v>
      </c>
      <c r="N23" s="6">
        <v>181.3</v>
      </c>
      <c r="O23" s="6">
        <v>178.9</v>
      </c>
      <c r="P23" s="6">
        <v>177.8</v>
      </c>
      <c r="Q23" s="6">
        <f>SUM(M23:P23)</f>
        <v>705.5</v>
      </c>
      <c r="R23" s="6">
        <v>170.7</v>
      </c>
      <c r="S23" s="6">
        <v>168.5</v>
      </c>
    </row>
    <row r="24" spans="2:19" x14ac:dyDescent="0.2">
      <c r="B24" t="s">
        <v>17</v>
      </c>
      <c r="C24" s="6">
        <v>0.3</v>
      </c>
      <c r="D24" s="6">
        <v>2.2999999999999998</v>
      </c>
      <c r="E24" s="6">
        <v>2.1</v>
      </c>
      <c r="F24" s="6">
        <v>4.5</v>
      </c>
      <c r="G24" s="6">
        <f>SUM(C24:F24)</f>
        <v>9.1999999999999993</v>
      </c>
      <c r="H24" s="6">
        <v>0.4</v>
      </c>
      <c r="I24" s="6">
        <v>1.6</v>
      </c>
      <c r="J24" s="6">
        <v>3.3</v>
      </c>
      <c r="K24" s="6">
        <v>-0.6</v>
      </c>
      <c r="L24" s="6">
        <f>SUM(H24:K24)</f>
        <v>4.7</v>
      </c>
      <c r="M24" s="6">
        <v>0.3</v>
      </c>
      <c r="N24" s="6">
        <v>0.8</v>
      </c>
      <c r="O24" s="6">
        <v>3.5</v>
      </c>
      <c r="P24" s="6">
        <v>3.4</v>
      </c>
      <c r="Q24" s="6">
        <f>SUM(M24:P24)</f>
        <v>8</v>
      </c>
      <c r="R24" s="6">
        <v>3.7</v>
      </c>
      <c r="S24" s="6">
        <v>3.7</v>
      </c>
    </row>
    <row r="25" spans="2:19" x14ac:dyDescent="0.2">
      <c r="B25" t="s">
        <v>18</v>
      </c>
      <c r="C25" s="6">
        <v>0.1</v>
      </c>
      <c r="D25" s="6">
        <v>1.2</v>
      </c>
      <c r="E25" s="6">
        <v>0.3</v>
      </c>
      <c r="F25" s="6">
        <v>0.2</v>
      </c>
      <c r="G25" s="6">
        <f>SUM(C25:F25)</f>
        <v>1.8</v>
      </c>
      <c r="H25" s="6">
        <v>0.5</v>
      </c>
      <c r="I25" s="6">
        <v>0.5</v>
      </c>
      <c r="J25" s="6">
        <v>0.2</v>
      </c>
      <c r="K25" s="6">
        <v>0.3</v>
      </c>
      <c r="L25" s="6">
        <f>SUM(H25:K25)</f>
        <v>1.5</v>
      </c>
      <c r="M25" s="6">
        <v>0</v>
      </c>
      <c r="N25" s="6">
        <v>0</v>
      </c>
      <c r="O25" s="6">
        <v>0.3</v>
      </c>
      <c r="P25" s="6">
        <v>2.9</v>
      </c>
      <c r="Q25" s="6">
        <f>SUM(M25:P25)</f>
        <v>3.1999999999999997</v>
      </c>
      <c r="R25" s="6">
        <v>0</v>
      </c>
      <c r="S25" s="6">
        <v>0</v>
      </c>
    </row>
    <row r="26" spans="2:19" x14ac:dyDescent="0.2">
      <c r="B26" t="s">
        <v>133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63.2</v>
      </c>
      <c r="P26" s="6">
        <v>0</v>
      </c>
      <c r="Q26" s="6">
        <f t="shared" ref="Q26:Q27" si="4">SUM(M26:P26)</f>
        <v>63.2</v>
      </c>
      <c r="R26" s="6">
        <v>0</v>
      </c>
      <c r="S26" s="6">
        <v>0</v>
      </c>
    </row>
    <row r="27" spans="2:19" x14ac:dyDescent="0.2">
      <c r="B27" t="s">
        <v>136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-14.1</v>
      </c>
      <c r="Q27" s="6">
        <f t="shared" si="4"/>
        <v>-14.1</v>
      </c>
      <c r="R27" s="6">
        <v>0</v>
      </c>
      <c r="S27" s="6">
        <v>-1.6</v>
      </c>
    </row>
    <row r="28" spans="2:19" x14ac:dyDescent="0.2">
      <c r="B28" t="s">
        <v>130</v>
      </c>
      <c r="C28" s="6">
        <v>0</v>
      </c>
      <c r="D28" s="6">
        <v>0</v>
      </c>
      <c r="E28" s="6">
        <v>0</v>
      </c>
      <c r="F28" s="6">
        <v>0</v>
      </c>
      <c r="G28" s="6">
        <f>SUM(C28:F28)</f>
        <v>0</v>
      </c>
      <c r="H28" s="6">
        <v>0</v>
      </c>
      <c r="I28" s="6">
        <v>0</v>
      </c>
      <c r="J28" s="6">
        <v>0</v>
      </c>
      <c r="K28" s="6">
        <v>0</v>
      </c>
      <c r="L28" s="6">
        <f>SUM(H28:K28)</f>
        <v>0</v>
      </c>
      <c r="M28" s="6">
        <v>0</v>
      </c>
      <c r="N28" s="6">
        <v>0</v>
      </c>
      <c r="O28" s="6">
        <v>0</v>
      </c>
      <c r="P28" s="6">
        <v>0</v>
      </c>
      <c r="Q28" s="6">
        <f>SUM(M28:P28)</f>
        <v>0</v>
      </c>
      <c r="R28" s="6">
        <v>0</v>
      </c>
      <c r="S28" s="6">
        <v>0</v>
      </c>
    </row>
    <row r="29" spans="2:19" x14ac:dyDescent="0.2">
      <c r="B29" t="s">
        <v>19</v>
      </c>
      <c r="C29" s="6">
        <v>-3.3</v>
      </c>
      <c r="D29" s="6">
        <v>-4.0999999999999996</v>
      </c>
      <c r="E29" s="6">
        <v>-4.0999999999999996</v>
      </c>
      <c r="F29" s="6">
        <v>-0.2</v>
      </c>
      <c r="G29" s="6">
        <f>SUM(C29:F29)</f>
        <v>-11.7</v>
      </c>
      <c r="H29" s="6">
        <v>0.1</v>
      </c>
      <c r="I29" s="6">
        <v>-1.5</v>
      </c>
      <c r="J29" s="6">
        <v>-2.4</v>
      </c>
      <c r="K29" s="6">
        <v>-1.3</v>
      </c>
      <c r="L29" s="6">
        <f>SUM(H29:K29)</f>
        <v>-5.0999999999999996</v>
      </c>
      <c r="M29" s="6">
        <v>-0.7</v>
      </c>
      <c r="N29" s="6">
        <v>-3.1</v>
      </c>
      <c r="O29" s="6">
        <v>-4.2</v>
      </c>
      <c r="P29" s="6">
        <v>-0.5</v>
      </c>
      <c r="Q29" s="6">
        <f>SUM(M29:P29)</f>
        <v>-8.5</v>
      </c>
      <c r="R29" s="6">
        <v>-1.2</v>
      </c>
      <c r="S29" s="6">
        <v>-2.5</v>
      </c>
    </row>
    <row r="30" spans="2:19" x14ac:dyDescent="0.2">
      <c r="B30" t="s">
        <v>20</v>
      </c>
      <c r="C30" s="6">
        <f t="shared" ref="C30:P30" si="5">C20-SUM(C23:C29)</f>
        <v>114.1</v>
      </c>
      <c r="D30" s="6">
        <f t="shared" si="5"/>
        <v>216.00000000000003</v>
      </c>
      <c r="E30" s="6">
        <f t="shared" si="5"/>
        <v>162.70000000000005</v>
      </c>
      <c r="F30" s="6">
        <f t="shared" si="5"/>
        <v>97.599999999999909</v>
      </c>
      <c r="G30" s="6">
        <f t="shared" si="5"/>
        <v>590.40000000000009</v>
      </c>
      <c r="H30" s="6">
        <f t="shared" si="5"/>
        <v>111.90000000000003</v>
      </c>
      <c r="I30" s="6">
        <f t="shared" si="5"/>
        <v>226.89999999999992</v>
      </c>
      <c r="J30" s="6">
        <f t="shared" si="5"/>
        <v>185.80000000000004</v>
      </c>
      <c r="K30" s="6">
        <f t="shared" si="5"/>
        <v>131.79999999999993</v>
      </c>
      <c r="L30" s="6">
        <f t="shared" si="5"/>
        <v>656.3999999999993</v>
      </c>
      <c r="M30" s="6">
        <f t="shared" si="5"/>
        <v>139.50000000000011</v>
      </c>
      <c r="N30" s="6">
        <f t="shared" si="5"/>
        <v>278.80000000000007</v>
      </c>
      <c r="O30" s="6">
        <f t="shared" si="5"/>
        <v>186.79999999999995</v>
      </c>
      <c r="P30" s="6">
        <f t="shared" si="5"/>
        <v>185.30000000000015</v>
      </c>
      <c r="Q30" s="6">
        <f>Q20-SUM(Q23:Q29)</f>
        <v>790.40000000000066</v>
      </c>
      <c r="R30" s="6">
        <f t="shared" ref="R30:S30" si="6">R20-SUM(R23:R29)</f>
        <v>166.7999999999999</v>
      </c>
      <c r="S30" s="6">
        <f t="shared" si="6"/>
        <v>320.09999999999991</v>
      </c>
    </row>
    <row r="31" spans="2:19" x14ac:dyDescent="0.2">
      <c r="B31" t="s">
        <v>145</v>
      </c>
      <c r="C31" s="11">
        <f>C30/C18</f>
        <v>0.12262224610424502</v>
      </c>
      <c r="D31" s="11">
        <f t="shared" ref="D31:S31" si="7">D30/D18</f>
        <v>0.17433414043583537</v>
      </c>
      <c r="E31" s="11">
        <f t="shared" si="7"/>
        <v>0.15350504764600437</v>
      </c>
      <c r="F31" s="11">
        <f t="shared" si="7"/>
        <v>0.10116086235489212</v>
      </c>
      <c r="G31" s="11">
        <f t="shared" si="7"/>
        <v>0.14076581946497546</v>
      </c>
      <c r="H31" s="11">
        <f t="shared" si="7"/>
        <v>0.11042036708111311</v>
      </c>
      <c r="I31" s="11">
        <f t="shared" si="7"/>
        <v>0.16606894532679495</v>
      </c>
      <c r="J31" s="11">
        <f t="shared" si="7"/>
        <v>0.14924893565748254</v>
      </c>
      <c r="K31" s="11">
        <f t="shared" si="7"/>
        <v>0.12049734869263114</v>
      </c>
      <c r="L31" s="11">
        <f t="shared" si="7"/>
        <v>0.13911495422176995</v>
      </c>
      <c r="M31" s="11">
        <f t="shared" si="7"/>
        <v>0.13293310463121794</v>
      </c>
      <c r="N31" s="11">
        <f t="shared" si="7"/>
        <v>0.19753436304378635</v>
      </c>
      <c r="O31" s="11">
        <f t="shared" si="7"/>
        <v>0.13671960769962671</v>
      </c>
      <c r="P31" s="11">
        <f t="shared" si="7"/>
        <v>0.16046068583304479</v>
      </c>
      <c r="Q31" s="11">
        <f t="shared" si="7"/>
        <v>0.15865432866978474</v>
      </c>
      <c r="R31" s="11">
        <f t="shared" si="7"/>
        <v>0.15929710629357263</v>
      </c>
      <c r="S31" s="11">
        <f t="shared" si="7"/>
        <v>0.22059127558403965</v>
      </c>
    </row>
    <row r="32" spans="2:19" x14ac:dyDescent="0.2">
      <c r="B32" t="s">
        <v>21</v>
      </c>
      <c r="C32" s="6">
        <v>0.7</v>
      </c>
      <c r="D32" s="6">
        <v>0</v>
      </c>
      <c r="E32" s="6">
        <v>0.3</v>
      </c>
      <c r="F32" s="6">
        <v>0.1</v>
      </c>
      <c r="G32" s="6">
        <f>SUM(C32:F32)</f>
        <v>1.1000000000000001</v>
      </c>
      <c r="H32" s="6">
        <v>0.1</v>
      </c>
      <c r="I32" s="6">
        <v>0.2</v>
      </c>
      <c r="J32" s="6">
        <v>0</v>
      </c>
      <c r="K32" s="6">
        <v>-0.4</v>
      </c>
      <c r="L32" s="6">
        <f>SUM(H32:K32)</f>
        <v>-9.9999999999999978E-2</v>
      </c>
      <c r="M32" s="6">
        <v>0.2</v>
      </c>
      <c r="N32" s="6">
        <v>0.1</v>
      </c>
      <c r="O32" s="6">
        <v>0.3</v>
      </c>
      <c r="P32" s="6">
        <v>0.2</v>
      </c>
      <c r="Q32" s="6">
        <f>SUM(M32:P32)</f>
        <v>0.8</v>
      </c>
      <c r="R32" s="6">
        <v>0</v>
      </c>
      <c r="S32" s="6">
        <v>0.3</v>
      </c>
    </row>
    <row r="33" spans="1:26" x14ac:dyDescent="0.2">
      <c r="B33" t="s">
        <v>22</v>
      </c>
      <c r="C33" s="6">
        <v>6</v>
      </c>
      <c r="D33" s="6">
        <v>6.4</v>
      </c>
      <c r="E33" s="6">
        <v>6.5</v>
      </c>
      <c r="F33" s="6">
        <v>6.2</v>
      </c>
      <c r="G33" s="6">
        <f>SUM(C33:F33)</f>
        <v>25.099999999999998</v>
      </c>
      <c r="H33" s="6">
        <v>6.8</v>
      </c>
      <c r="I33" s="6">
        <v>8.6999999999999993</v>
      </c>
      <c r="J33" s="6">
        <v>10.5</v>
      </c>
      <c r="K33" s="6">
        <v>12.7</v>
      </c>
      <c r="L33" s="6">
        <f>SUM(H33:K33)</f>
        <v>38.700000000000003</v>
      </c>
      <c r="M33" s="6">
        <v>14.2</v>
      </c>
      <c r="N33" s="6">
        <v>15</v>
      </c>
      <c r="O33" s="6">
        <v>11.2</v>
      </c>
      <c r="P33" s="6">
        <v>11.3</v>
      </c>
      <c r="Q33" s="6">
        <f>SUM(M33:P33)</f>
        <v>51.7</v>
      </c>
      <c r="R33" s="6">
        <v>11.8</v>
      </c>
      <c r="S33" s="6">
        <v>12.5</v>
      </c>
    </row>
    <row r="34" spans="1:26" x14ac:dyDescent="0.2">
      <c r="B34" t="s">
        <v>17</v>
      </c>
      <c r="C34" s="6">
        <v>1</v>
      </c>
      <c r="D34" s="6">
        <v>0.9</v>
      </c>
      <c r="E34" s="6">
        <v>1.1000000000000001</v>
      </c>
      <c r="F34" s="6">
        <v>1.1000000000000001</v>
      </c>
      <c r="G34" s="6">
        <f>SUM(C34:F34)</f>
        <v>4.0999999999999996</v>
      </c>
      <c r="H34" s="6">
        <v>0.6</v>
      </c>
      <c r="I34" s="6">
        <v>0.7</v>
      </c>
      <c r="J34" s="6">
        <v>0.7</v>
      </c>
      <c r="K34" s="6">
        <v>0</v>
      </c>
      <c r="L34" s="6">
        <f>SUM(H34:K34)</f>
        <v>1.9999999999999998</v>
      </c>
      <c r="M34" s="6">
        <v>0</v>
      </c>
      <c r="N34" s="6">
        <v>0</v>
      </c>
      <c r="O34" s="6">
        <v>0.1</v>
      </c>
      <c r="P34" s="6">
        <v>0.4</v>
      </c>
      <c r="Q34" s="6">
        <f>SUM(M34:P34)</f>
        <v>0.5</v>
      </c>
      <c r="R34" s="6">
        <v>0.8</v>
      </c>
      <c r="S34" s="6">
        <v>0.3</v>
      </c>
    </row>
    <row r="35" spans="1:26" x14ac:dyDescent="0.2">
      <c r="B35" t="s">
        <v>23</v>
      </c>
      <c r="C35" s="6">
        <f t="shared" ref="C35:P35" si="8">C30-SUM(C32:C34)</f>
        <v>106.39999999999999</v>
      </c>
      <c r="D35" s="6">
        <f t="shared" si="8"/>
        <v>208.70000000000002</v>
      </c>
      <c r="E35" s="6">
        <f t="shared" si="8"/>
        <v>154.80000000000004</v>
      </c>
      <c r="F35" s="6">
        <f t="shared" si="8"/>
        <v>90.199999999999903</v>
      </c>
      <c r="G35" s="6">
        <f t="shared" si="8"/>
        <v>560.10000000000014</v>
      </c>
      <c r="H35" s="6">
        <f t="shared" si="8"/>
        <v>104.40000000000003</v>
      </c>
      <c r="I35" s="6">
        <f t="shared" si="8"/>
        <v>217.29999999999993</v>
      </c>
      <c r="J35" s="6">
        <f t="shared" si="8"/>
        <v>174.60000000000005</v>
      </c>
      <c r="K35" s="6">
        <f t="shared" si="8"/>
        <v>119.49999999999993</v>
      </c>
      <c r="L35" s="6">
        <f t="shared" si="8"/>
        <v>615.79999999999927</v>
      </c>
      <c r="M35" s="6">
        <f t="shared" si="8"/>
        <v>125.10000000000011</v>
      </c>
      <c r="N35" s="6">
        <f t="shared" si="8"/>
        <v>263.70000000000005</v>
      </c>
      <c r="O35" s="6">
        <f t="shared" si="8"/>
        <v>175.19999999999996</v>
      </c>
      <c r="P35" s="6">
        <f t="shared" si="8"/>
        <v>173.40000000000015</v>
      </c>
      <c r="Q35" s="6">
        <f>Q30-SUM(Q32:Q34)</f>
        <v>737.40000000000066</v>
      </c>
      <c r="R35" s="6">
        <f t="shared" ref="R35:S35" si="9">R30-SUM(R32:R34)</f>
        <v>154.1999999999999</v>
      </c>
      <c r="S35" s="6">
        <f t="shared" si="9"/>
        <v>306.99999999999989</v>
      </c>
    </row>
    <row r="36" spans="1:26" x14ac:dyDescent="0.2">
      <c r="B36" s="8" t="s">
        <v>24</v>
      </c>
      <c r="C36" s="9">
        <v>22.2</v>
      </c>
      <c r="D36" s="9">
        <v>38.700000000000003</v>
      </c>
      <c r="E36" s="9">
        <v>28.5</v>
      </c>
      <c r="F36" s="9">
        <v>6.7</v>
      </c>
      <c r="G36" s="9">
        <f>SUM(C36:F36)</f>
        <v>96.100000000000009</v>
      </c>
      <c r="H36" s="9">
        <v>20.8</v>
      </c>
      <c r="I36" s="9">
        <v>40.1</v>
      </c>
      <c r="J36" s="9">
        <v>32.700000000000003</v>
      </c>
      <c r="K36" s="9">
        <v>25.1</v>
      </c>
      <c r="L36" s="9">
        <f>SUM(H36:K36)</f>
        <v>118.70000000000002</v>
      </c>
      <c r="M36" s="9">
        <v>27.1</v>
      </c>
      <c r="N36" s="9">
        <v>46.5</v>
      </c>
      <c r="O36" s="9">
        <v>44.8</v>
      </c>
      <c r="P36" s="9">
        <v>28.9</v>
      </c>
      <c r="Q36" s="9">
        <f>SUM(M36:P36)</f>
        <v>147.29999999999998</v>
      </c>
      <c r="R36" s="9">
        <v>29.9</v>
      </c>
      <c r="S36" s="9">
        <v>61.1</v>
      </c>
      <c r="T36" s="9"/>
      <c r="U36" s="9"/>
      <c r="V36" s="9"/>
      <c r="W36" s="9"/>
      <c r="X36" s="9"/>
      <c r="Y36" s="9"/>
      <c r="Z36" s="9"/>
    </row>
    <row r="37" spans="1:26" x14ac:dyDescent="0.2">
      <c r="B37" t="s">
        <v>25</v>
      </c>
      <c r="C37" s="6">
        <f>C35-C36</f>
        <v>84.199999999999989</v>
      </c>
      <c r="D37" s="6">
        <f>D35-D36</f>
        <v>170</v>
      </c>
      <c r="E37" s="6">
        <f>E35-E36</f>
        <v>126.30000000000004</v>
      </c>
      <c r="F37" s="6">
        <f>F35-F36+0.1</f>
        <v>83.599999999999895</v>
      </c>
      <c r="G37" s="6">
        <f t="shared" ref="G37:P37" si="10">G35-G36</f>
        <v>464.00000000000011</v>
      </c>
      <c r="H37" s="6">
        <f t="shared" si="10"/>
        <v>83.600000000000037</v>
      </c>
      <c r="I37" s="6">
        <f t="shared" si="10"/>
        <v>177.19999999999993</v>
      </c>
      <c r="J37" s="6">
        <f t="shared" si="10"/>
        <v>141.90000000000003</v>
      </c>
      <c r="K37" s="6">
        <f t="shared" si="10"/>
        <v>94.39999999999992</v>
      </c>
      <c r="L37" s="6">
        <f t="shared" si="10"/>
        <v>497.09999999999923</v>
      </c>
      <c r="M37" s="6">
        <f t="shared" si="10"/>
        <v>98.000000000000114</v>
      </c>
      <c r="N37" s="6">
        <f t="shared" si="10"/>
        <v>217.20000000000005</v>
      </c>
      <c r="O37" s="6">
        <f t="shared" si="10"/>
        <v>130.39999999999998</v>
      </c>
      <c r="P37" s="6">
        <f t="shared" si="10"/>
        <v>144.50000000000014</v>
      </c>
      <c r="Q37" s="6">
        <f>Q35-Q36</f>
        <v>590.1000000000007</v>
      </c>
      <c r="R37" s="6">
        <f t="shared" ref="R37:S37" si="11">R35-R36</f>
        <v>124.2999999999999</v>
      </c>
      <c r="S37" s="6">
        <f t="shared" si="11"/>
        <v>245.89999999999989</v>
      </c>
    </row>
    <row r="38" spans="1:26" x14ac:dyDescent="0.2">
      <c r="B38" t="s">
        <v>26</v>
      </c>
      <c r="C38" s="6">
        <v>38</v>
      </c>
      <c r="D38" s="6">
        <v>37.4</v>
      </c>
      <c r="E38" s="6">
        <v>36.799999999999997</v>
      </c>
      <c r="F38" s="6">
        <v>36.6</v>
      </c>
      <c r="G38" s="6">
        <v>37.200000000000003</v>
      </c>
      <c r="H38" s="6">
        <v>36.299999999999997</v>
      </c>
      <c r="I38" s="6">
        <v>35.6</v>
      </c>
      <c r="J38" s="6">
        <v>35.4</v>
      </c>
      <c r="K38" s="6">
        <v>35.4</v>
      </c>
      <c r="L38" s="6">
        <v>35.700000000000003</v>
      </c>
      <c r="M38" s="6">
        <v>35.5</v>
      </c>
      <c r="N38" s="6">
        <v>35.5</v>
      </c>
      <c r="O38" s="6">
        <v>35.5</v>
      </c>
      <c r="P38" s="6">
        <v>35.6</v>
      </c>
      <c r="Q38" s="6">
        <v>35.5</v>
      </c>
      <c r="R38" s="6">
        <v>35.6</v>
      </c>
      <c r="S38" s="6">
        <v>35.6</v>
      </c>
    </row>
    <row r="39" spans="1:26" x14ac:dyDescent="0.2">
      <c r="B39" t="s">
        <v>27</v>
      </c>
      <c r="C39" s="6">
        <v>38.200000000000003</v>
      </c>
      <c r="D39" s="6">
        <v>37.700000000000003</v>
      </c>
      <c r="E39" s="6">
        <v>37</v>
      </c>
      <c r="F39" s="6">
        <v>36.799999999999997</v>
      </c>
      <c r="G39" s="6">
        <v>37.5</v>
      </c>
      <c r="H39" s="6">
        <v>36.5</v>
      </c>
      <c r="I39" s="6">
        <v>35.700000000000003</v>
      </c>
      <c r="J39" s="6">
        <v>35.5</v>
      </c>
      <c r="K39" s="6">
        <v>35.6</v>
      </c>
      <c r="L39" s="6">
        <v>35.799999999999997</v>
      </c>
      <c r="M39" s="6">
        <v>35.6</v>
      </c>
      <c r="N39" s="6">
        <v>35.6</v>
      </c>
      <c r="O39" s="6">
        <v>35.700000000000003</v>
      </c>
      <c r="P39" s="6">
        <v>35.799999999999997</v>
      </c>
      <c r="Q39" s="6">
        <v>35.700000000000003</v>
      </c>
      <c r="R39" s="6">
        <v>35.799999999999997</v>
      </c>
      <c r="S39" s="6">
        <v>35.799999999999997</v>
      </c>
    </row>
    <row r="40" spans="1:26" s="7" customFormat="1" x14ac:dyDescent="0.2">
      <c r="B40" s="7" t="s">
        <v>28</v>
      </c>
      <c r="C40" s="7">
        <f t="shared" ref="C40:M40" si="12">C37/C38</f>
        <v>2.2157894736842101</v>
      </c>
      <c r="D40" s="7">
        <f t="shared" si="12"/>
        <v>4.5454545454545459</v>
      </c>
      <c r="E40" s="7">
        <f t="shared" si="12"/>
        <v>3.4320652173913055</v>
      </c>
      <c r="F40" s="7">
        <f t="shared" si="12"/>
        <v>2.2841530054644781</v>
      </c>
      <c r="G40" s="7">
        <f t="shared" si="12"/>
        <v>12.473118279569894</v>
      </c>
      <c r="H40" s="7">
        <f t="shared" si="12"/>
        <v>2.3030303030303041</v>
      </c>
      <c r="I40" s="7">
        <f t="shared" si="12"/>
        <v>4.9775280898876382</v>
      </c>
      <c r="J40" s="7">
        <f t="shared" si="12"/>
        <v>4.0084745762711878</v>
      </c>
      <c r="K40" s="7">
        <f t="shared" si="12"/>
        <v>2.6666666666666647</v>
      </c>
      <c r="L40" s="7">
        <f t="shared" si="12"/>
        <v>13.924369747899137</v>
      </c>
      <c r="M40" s="7">
        <f t="shared" si="12"/>
        <v>2.7605633802816931</v>
      </c>
      <c r="N40" s="7">
        <f t="shared" ref="N40:O40" si="13">N37/N38</f>
        <v>6.1183098591549312</v>
      </c>
      <c r="O40" s="7">
        <f t="shared" si="13"/>
        <v>3.6732394366197179</v>
      </c>
      <c r="P40" s="7">
        <f t="shared" ref="P40:Q40" si="14">P37/P38</f>
        <v>4.0589887640449476</v>
      </c>
      <c r="Q40" s="7">
        <f t="shared" si="14"/>
        <v>16.622535211267625</v>
      </c>
      <c r="R40" s="7">
        <f t="shared" ref="R40:S40" si="15">R37/R38</f>
        <v>3.4915730337078621</v>
      </c>
      <c r="S40" s="7">
        <f t="shared" si="15"/>
        <v>6.9073033707865132</v>
      </c>
    </row>
    <row r="41" spans="1:26" s="7" customFormat="1" x14ac:dyDescent="0.2">
      <c r="B41" s="7" t="s">
        <v>29</v>
      </c>
      <c r="C41" s="7">
        <f t="shared" ref="C41:M41" si="16">C37/C39</f>
        <v>2.2041884816753923</v>
      </c>
      <c r="D41" s="7">
        <f t="shared" si="16"/>
        <v>4.5092838196286467</v>
      </c>
      <c r="E41" s="7">
        <f t="shared" si="16"/>
        <v>3.4135135135135144</v>
      </c>
      <c r="F41" s="7">
        <f t="shared" si="16"/>
        <v>2.27173913043478</v>
      </c>
      <c r="G41" s="7">
        <f t="shared" si="16"/>
        <v>12.373333333333337</v>
      </c>
      <c r="H41" s="7">
        <f t="shared" si="16"/>
        <v>2.2904109589041104</v>
      </c>
      <c r="I41" s="7">
        <f t="shared" si="16"/>
        <v>4.9635854341736669</v>
      </c>
      <c r="J41" s="7">
        <f t="shared" si="16"/>
        <v>3.9971830985915502</v>
      </c>
      <c r="K41" s="7">
        <f t="shared" si="16"/>
        <v>2.6516853932584246</v>
      </c>
      <c r="L41" s="7">
        <f t="shared" si="16"/>
        <v>13.885474860335176</v>
      </c>
      <c r="M41" s="7">
        <f t="shared" si="16"/>
        <v>2.7528089887640479</v>
      </c>
      <c r="N41" s="7">
        <f t="shared" ref="N41:O41" si="17">N37/N39</f>
        <v>6.1011235955056193</v>
      </c>
      <c r="O41" s="7">
        <f t="shared" si="17"/>
        <v>3.6526610644257693</v>
      </c>
      <c r="P41" s="7">
        <f t="shared" ref="P41:Q41" si="18">P37/P39</f>
        <v>4.036312849162015</v>
      </c>
      <c r="Q41" s="7">
        <f t="shared" si="18"/>
        <v>16.529411764705902</v>
      </c>
      <c r="R41" s="7">
        <f t="shared" ref="R41:S41" si="19">R37/R39</f>
        <v>3.4720670391061428</v>
      </c>
      <c r="S41" s="7">
        <f t="shared" si="19"/>
        <v>6.8687150837988806</v>
      </c>
    </row>
    <row r="43" spans="1:26" x14ac:dyDescent="0.2">
      <c r="B43" t="s">
        <v>146</v>
      </c>
      <c r="H43" s="10">
        <f t="shared" ref="H43:S43" si="20">H18/C18-1</f>
        <v>8.9091886082751204E-2</v>
      </c>
      <c r="I43" s="10">
        <f t="shared" si="20"/>
        <v>0.10274414850686031</v>
      </c>
      <c r="J43" s="10">
        <f t="shared" si="20"/>
        <v>0.17454476837437483</v>
      </c>
      <c r="K43" s="10">
        <f t="shared" si="20"/>
        <v>0.13370646766169147</v>
      </c>
      <c r="L43" s="10">
        <f t="shared" si="20"/>
        <v>0.12498211816317761</v>
      </c>
      <c r="M43" s="10">
        <f t="shared" si="20"/>
        <v>3.5523978685612745E-2</v>
      </c>
      <c r="N43" s="10">
        <f t="shared" si="20"/>
        <v>3.3008856034546064E-2</v>
      </c>
      <c r="O43" s="10">
        <f t="shared" si="20"/>
        <v>9.7517872921519588E-2</v>
      </c>
      <c r="P43" s="10">
        <f t="shared" si="20"/>
        <v>5.5768879136953942E-2</v>
      </c>
      <c r="Q43" s="10">
        <f t="shared" si="20"/>
        <v>5.584520176330976E-2</v>
      </c>
      <c r="R43" s="10">
        <f t="shared" si="20"/>
        <v>-2.1917286068231512E-3</v>
      </c>
      <c r="S43" s="10">
        <f t="shared" si="20"/>
        <v>2.8128099759104241E-2</v>
      </c>
    </row>
    <row r="44" spans="1:26" x14ac:dyDescent="0.2">
      <c r="B44" t="s">
        <v>147</v>
      </c>
      <c r="H44" s="11">
        <f>H18/F18-1</f>
        <v>5.0373134328358438E-2</v>
      </c>
      <c r="I44" s="12">
        <f>I18/H18-1</f>
        <v>0.34823366883757623</v>
      </c>
      <c r="J44" s="11">
        <f t="shared" ref="J44:K44" si="21">J18/I18-1</f>
        <v>-8.8853106931127801E-2</v>
      </c>
      <c r="K44" s="11">
        <f t="shared" si="21"/>
        <v>-0.12137521086031011</v>
      </c>
      <c r="M44" s="11">
        <f>M18/K18-1</f>
        <v>-4.0592430060339968E-2</v>
      </c>
      <c r="N44" s="12">
        <f>N18/M18-1</f>
        <v>0.34495902420430724</v>
      </c>
      <c r="O44" s="11">
        <f>O18/N18-1</f>
        <v>-3.1954088139436121E-2</v>
      </c>
      <c r="P44" s="11">
        <f>P18/O18-1</f>
        <v>-0.1547976286320718</v>
      </c>
      <c r="R44" s="11">
        <f>R18/P18-1</f>
        <v>-9.3262902667128778E-2</v>
      </c>
      <c r="S44" s="12">
        <f>S18/R18-1</f>
        <v>0.38582752363671102</v>
      </c>
      <c r="T44" s="11"/>
      <c r="U44" s="11"/>
    </row>
    <row r="45" spans="1:26" x14ac:dyDescent="0.2">
      <c r="B45" t="s">
        <v>153</v>
      </c>
    </row>
    <row r="48" spans="1:26" x14ac:dyDescent="0.2">
      <c r="A48" t="s">
        <v>0</v>
      </c>
      <c r="B48" t="s">
        <v>33</v>
      </c>
    </row>
    <row r="49" spans="2:19" x14ac:dyDescent="0.2">
      <c r="B49" t="s">
        <v>34</v>
      </c>
    </row>
    <row r="50" spans="2:19" x14ac:dyDescent="0.2">
      <c r="B50" t="s">
        <v>37</v>
      </c>
    </row>
    <row r="51" spans="2:19" x14ac:dyDescent="0.2">
      <c r="B51" t="s">
        <v>38</v>
      </c>
      <c r="F51" s="6">
        <v>31</v>
      </c>
      <c r="G51" s="6">
        <v>31</v>
      </c>
      <c r="H51" s="6">
        <v>34.299999999999997</v>
      </c>
      <c r="I51" s="6">
        <v>57.4</v>
      </c>
      <c r="J51" s="6">
        <v>40.700000000000003</v>
      </c>
      <c r="K51" s="6">
        <v>52.6</v>
      </c>
      <c r="L51" s="6">
        <v>52.6</v>
      </c>
      <c r="M51" s="6">
        <v>40.4</v>
      </c>
      <c r="N51" s="6">
        <v>51.4</v>
      </c>
      <c r="O51" s="6">
        <v>132</v>
      </c>
      <c r="P51" s="6">
        <v>60.7</v>
      </c>
      <c r="Q51" s="6">
        <v>60.7</v>
      </c>
      <c r="R51" s="6">
        <v>45.7</v>
      </c>
      <c r="S51" s="6">
        <v>47.6</v>
      </c>
    </row>
    <row r="52" spans="2:19" x14ac:dyDescent="0.2">
      <c r="B52" t="s">
        <v>39</v>
      </c>
      <c r="F52" s="6">
        <v>5.5</v>
      </c>
      <c r="G52" s="6">
        <v>5.5</v>
      </c>
      <c r="H52" s="6">
        <v>5.7</v>
      </c>
      <c r="I52" s="6">
        <v>5.3</v>
      </c>
      <c r="J52" s="6">
        <v>7.5</v>
      </c>
      <c r="K52" s="6">
        <v>8.5</v>
      </c>
      <c r="L52" s="6">
        <v>8.5</v>
      </c>
      <c r="M52" s="6">
        <v>7.1</v>
      </c>
      <c r="N52" s="6">
        <v>7.2</v>
      </c>
      <c r="O52" s="6">
        <v>9.6</v>
      </c>
      <c r="P52" s="6">
        <v>8.4</v>
      </c>
      <c r="Q52" s="6">
        <v>8.4</v>
      </c>
      <c r="R52" s="6">
        <v>11.9</v>
      </c>
      <c r="S52" s="6">
        <v>10.199999999999999</v>
      </c>
    </row>
    <row r="53" spans="2:19" x14ac:dyDescent="0.2">
      <c r="B53" t="s">
        <v>40</v>
      </c>
      <c r="F53" s="6">
        <v>508.3</v>
      </c>
      <c r="G53" s="6">
        <v>508.3</v>
      </c>
      <c r="H53" s="6">
        <v>603</v>
      </c>
      <c r="I53" s="6">
        <v>782.6</v>
      </c>
      <c r="J53" s="6">
        <v>708.4</v>
      </c>
      <c r="K53" s="6">
        <v>608.5</v>
      </c>
      <c r="L53" s="6">
        <v>608.5</v>
      </c>
      <c r="M53" s="6">
        <v>642.5</v>
      </c>
      <c r="N53" s="6">
        <v>843.6</v>
      </c>
      <c r="O53" s="6">
        <v>694.8</v>
      </c>
      <c r="P53" s="6">
        <v>594.6</v>
      </c>
      <c r="Q53" s="6">
        <v>594.6</v>
      </c>
      <c r="R53" s="6">
        <v>616</v>
      </c>
      <c r="S53" s="6">
        <v>858.6</v>
      </c>
    </row>
    <row r="54" spans="2:19" x14ac:dyDescent="0.2">
      <c r="B54" t="s">
        <v>41</v>
      </c>
      <c r="F54" s="6">
        <v>510.9</v>
      </c>
      <c r="G54" s="6">
        <v>510.9</v>
      </c>
      <c r="H54" s="6">
        <v>678.9</v>
      </c>
      <c r="I54" s="6">
        <v>692.8</v>
      </c>
      <c r="J54" s="6">
        <v>743.4</v>
      </c>
      <c r="K54" s="6">
        <v>753</v>
      </c>
      <c r="L54" s="6">
        <v>753</v>
      </c>
      <c r="M54" s="6">
        <v>904.1</v>
      </c>
      <c r="N54" s="6">
        <v>856</v>
      </c>
      <c r="O54" s="6">
        <v>747.9</v>
      </c>
      <c r="P54" s="6">
        <v>699.1</v>
      </c>
      <c r="Q54" s="6">
        <v>699.1</v>
      </c>
      <c r="R54" s="6">
        <v>823.4</v>
      </c>
      <c r="S54" s="6">
        <v>776.3</v>
      </c>
    </row>
    <row r="55" spans="2:19" x14ac:dyDescent="0.2">
      <c r="B55" t="s">
        <v>42</v>
      </c>
      <c r="F55" s="6">
        <v>119.7</v>
      </c>
      <c r="G55" s="6">
        <v>119.7</v>
      </c>
      <c r="H55" s="6">
        <v>115.3</v>
      </c>
      <c r="I55" s="6">
        <v>91</v>
      </c>
      <c r="J55" s="6">
        <v>94.1</v>
      </c>
      <c r="K55" s="6">
        <v>73.900000000000006</v>
      </c>
      <c r="L55" s="6">
        <v>73.900000000000006</v>
      </c>
      <c r="M55" s="6">
        <v>77.5</v>
      </c>
      <c r="N55" s="6">
        <v>68.599999999999994</v>
      </c>
      <c r="O55" s="6">
        <v>92.8</v>
      </c>
      <c r="P55" s="6">
        <v>70.7</v>
      </c>
      <c r="Q55" s="6">
        <v>70.7</v>
      </c>
      <c r="R55" s="6">
        <v>67.5</v>
      </c>
      <c r="S55" s="6">
        <v>72.599999999999994</v>
      </c>
    </row>
    <row r="56" spans="2:19" x14ac:dyDescent="0.2">
      <c r="B56" t="s">
        <v>134</v>
      </c>
      <c r="O56" s="6">
        <v>65.3</v>
      </c>
      <c r="P56" s="6">
        <v>0</v>
      </c>
      <c r="Q56" s="6">
        <v>0</v>
      </c>
      <c r="R56" s="6">
        <v>0</v>
      </c>
      <c r="S56" s="6">
        <v>0</v>
      </c>
    </row>
    <row r="57" spans="2:19" x14ac:dyDescent="0.2">
      <c r="B57" t="s">
        <v>43</v>
      </c>
      <c r="F57" s="6">
        <f>SUM(F51:F56)</f>
        <v>1175.3999999999999</v>
      </c>
      <c r="G57" s="6">
        <f t="shared" ref="G57:S57" si="22">SUM(G51:G56)</f>
        <v>1175.3999999999999</v>
      </c>
      <c r="H57" s="6">
        <f t="shared" si="22"/>
        <v>1437.2</v>
      </c>
      <c r="I57" s="6">
        <f>SUM(I51:I56)</f>
        <v>1629.1</v>
      </c>
      <c r="J57" s="6">
        <f>SUM(J51:J56)</f>
        <v>1594.1</v>
      </c>
      <c r="K57" s="6">
        <f t="shared" si="22"/>
        <v>1496.5</v>
      </c>
      <c r="L57" s="6">
        <f t="shared" si="22"/>
        <v>1496.5</v>
      </c>
      <c r="M57" s="6">
        <f t="shared" si="22"/>
        <v>1671.6</v>
      </c>
      <c r="N57" s="6">
        <f t="shared" si="22"/>
        <v>1826.8</v>
      </c>
      <c r="O57" s="6">
        <f t="shared" si="22"/>
        <v>1742.3999999999999</v>
      </c>
      <c r="P57" s="6">
        <f t="shared" si="22"/>
        <v>1433.5000000000002</v>
      </c>
      <c r="Q57" s="6">
        <f t="shared" si="22"/>
        <v>1433.5000000000002</v>
      </c>
      <c r="R57" s="6">
        <f t="shared" si="22"/>
        <v>1564.5</v>
      </c>
      <c r="S57" s="6">
        <f t="shared" si="22"/>
        <v>1765.2999999999997</v>
      </c>
    </row>
    <row r="58" spans="2:19" x14ac:dyDescent="0.2">
      <c r="B58" t="s">
        <v>44</v>
      </c>
      <c r="F58" s="6">
        <v>515.1</v>
      </c>
      <c r="G58" s="6">
        <v>515.1</v>
      </c>
      <c r="H58" s="6">
        <v>518.29999999999995</v>
      </c>
      <c r="I58" s="6">
        <v>519.5</v>
      </c>
      <c r="J58" s="6">
        <v>520.4</v>
      </c>
      <c r="K58" s="6">
        <v>548.9</v>
      </c>
      <c r="L58" s="6">
        <v>548.9</v>
      </c>
      <c r="M58" s="6">
        <v>567.20000000000005</v>
      </c>
      <c r="N58" s="6">
        <v>608.5</v>
      </c>
      <c r="O58" s="6">
        <v>602.1</v>
      </c>
      <c r="P58" s="6">
        <v>720.4</v>
      </c>
      <c r="Q58" s="6">
        <v>720.4</v>
      </c>
      <c r="R58" s="6">
        <v>759.1</v>
      </c>
      <c r="S58" s="6">
        <v>740.8</v>
      </c>
    </row>
    <row r="59" spans="2:19" x14ac:dyDescent="0.2">
      <c r="B59" t="s">
        <v>45</v>
      </c>
      <c r="F59" s="6">
        <v>196.1</v>
      </c>
      <c r="G59" s="6">
        <v>196.1</v>
      </c>
      <c r="H59" s="6">
        <v>212.1</v>
      </c>
      <c r="I59" s="6">
        <v>204.7</v>
      </c>
      <c r="J59" s="6">
        <v>200.5</v>
      </c>
      <c r="K59" s="6">
        <v>219.9</v>
      </c>
      <c r="L59" s="6">
        <v>219.9</v>
      </c>
      <c r="M59" s="6">
        <v>217.8</v>
      </c>
      <c r="N59" s="6">
        <v>214.2</v>
      </c>
      <c r="O59" s="6">
        <v>214.1</v>
      </c>
      <c r="P59" s="6">
        <v>213.6</v>
      </c>
      <c r="Q59" s="6">
        <v>213.6</v>
      </c>
      <c r="R59" s="6">
        <v>223.7</v>
      </c>
      <c r="S59" s="6">
        <v>271.60000000000002</v>
      </c>
    </row>
    <row r="60" spans="2:19" x14ac:dyDescent="0.2">
      <c r="B60" t="s">
        <v>46</v>
      </c>
      <c r="F60" s="6">
        <v>186.6</v>
      </c>
      <c r="G60" s="6">
        <v>186.6</v>
      </c>
      <c r="H60" s="6">
        <v>186.4</v>
      </c>
      <c r="I60" s="6">
        <v>186.2</v>
      </c>
      <c r="J60" s="6">
        <v>185.9</v>
      </c>
      <c r="K60" s="6">
        <v>186.3</v>
      </c>
      <c r="L60" s="6">
        <v>186.3</v>
      </c>
      <c r="M60" s="6">
        <v>186.3</v>
      </c>
      <c r="N60" s="6">
        <v>186.4</v>
      </c>
      <c r="O60" s="6">
        <v>181.7</v>
      </c>
      <c r="P60" s="6">
        <v>222.1</v>
      </c>
      <c r="Q60" s="6">
        <v>222.1</v>
      </c>
      <c r="R60" s="6">
        <v>219.9</v>
      </c>
      <c r="S60" s="6">
        <v>219.9</v>
      </c>
    </row>
    <row r="61" spans="2:19" x14ac:dyDescent="0.2">
      <c r="B61" t="s">
        <v>47</v>
      </c>
      <c r="F61" s="6">
        <v>11.3</v>
      </c>
      <c r="G61" s="6">
        <v>11.3</v>
      </c>
      <c r="H61" s="6">
        <v>13.3</v>
      </c>
      <c r="I61" s="6">
        <v>29</v>
      </c>
      <c r="J61" s="6">
        <v>34.200000000000003</v>
      </c>
      <c r="K61" s="6">
        <v>27.5</v>
      </c>
      <c r="L61" s="6">
        <v>27.5</v>
      </c>
      <c r="M61" s="6">
        <v>34</v>
      </c>
      <c r="N61" s="6">
        <v>46.3</v>
      </c>
      <c r="O61" s="6">
        <v>50.1</v>
      </c>
      <c r="P61" s="6">
        <v>51.8</v>
      </c>
      <c r="Q61" s="6">
        <v>51.8</v>
      </c>
      <c r="R61" s="6">
        <v>60.3</v>
      </c>
      <c r="S61" s="6">
        <v>63</v>
      </c>
    </row>
    <row r="62" spans="2:19" x14ac:dyDescent="0.2">
      <c r="B62" t="s">
        <v>48</v>
      </c>
      <c r="F62" s="6">
        <v>87.4</v>
      </c>
      <c r="G62" s="6">
        <v>87.4</v>
      </c>
      <c r="H62" s="6">
        <v>89.6</v>
      </c>
      <c r="I62" s="6">
        <v>90.5</v>
      </c>
      <c r="J62" s="6">
        <v>90.7</v>
      </c>
      <c r="K62" s="6">
        <v>88.5</v>
      </c>
      <c r="L62" s="6">
        <v>88.5</v>
      </c>
      <c r="M62" s="6">
        <v>93.5</v>
      </c>
      <c r="N62" s="6">
        <v>99.1</v>
      </c>
      <c r="O62" s="6">
        <v>99.7</v>
      </c>
      <c r="P62" s="6">
        <v>156.9</v>
      </c>
      <c r="Q62" s="6">
        <v>156.9</v>
      </c>
      <c r="R62" s="6">
        <v>157.9</v>
      </c>
      <c r="S62" s="6">
        <v>161.30000000000001</v>
      </c>
    </row>
    <row r="63" spans="2:19" x14ac:dyDescent="0.2">
      <c r="B63" t="s">
        <v>49</v>
      </c>
      <c r="F63" s="6">
        <f t="shared" ref="F63:S63" si="23">SUM(F57:F62)</f>
        <v>2171.9</v>
      </c>
      <c r="G63" s="6">
        <f t="shared" si="23"/>
        <v>2171.9</v>
      </c>
      <c r="H63" s="6">
        <f t="shared" si="23"/>
        <v>2456.9</v>
      </c>
      <c r="I63" s="6">
        <f t="shared" si="23"/>
        <v>2658.9999999999995</v>
      </c>
      <c r="J63" s="6">
        <f t="shared" si="23"/>
        <v>2625.7999999999997</v>
      </c>
      <c r="K63" s="6">
        <f t="shared" si="23"/>
        <v>2567.6000000000004</v>
      </c>
      <c r="L63" s="6">
        <f t="shared" si="23"/>
        <v>2567.6000000000004</v>
      </c>
      <c r="M63" s="6">
        <f t="shared" si="23"/>
        <v>2770.4000000000005</v>
      </c>
      <c r="N63" s="6">
        <f t="shared" si="23"/>
        <v>2981.3</v>
      </c>
      <c r="O63" s="6">
        <f t="shared" si="23"/>
        <v>2890.0999999999995</v>
      </c>
      <c r="P63" s="6">
        <f t="shared" si="23"/>
        <v>2798.3</v>
      </c>
      <c r="Q63" s="6">
        <f t="shared" si="23"/>
        <v>2798.3</v>
      </c>
      <c r="R63" s="6">
        <f t="shared" si="23"/>
        <v>2985.4</v>
      </c>
      <c r="S63" s="6">
        <f t="shared" si="23"/>
        <v>3221.8999999999996</v>
      </c>
    </row>
    <row r="65" spans="2:19" x14ac:dyDescent="0.2">
      <c r="B65" t="s">
        <v>35</v>
      </c>
    </row>
    <row r="66" spans="2:19" x14ac:dyDescent="0.2">
      <c r="B66" t="s">
        <v>37</v>
      </c>
    </row>
    <row r="67" spans="2:19" x14ac:dyDescent="0.2">
      <c r="B67" t="s">
        <v>52</v>
      </c>
      <c r="F67" s="6">
        <v>402.1</v>
      </c>
      <c r="G67" s="6">
        <v>402.1</v>
      </c>
      <c r="I67" s="6">
        <v>485.6</v>
      </c>
      <c r="J67" s="6">
        <v>430.5</v>
      </c>
      <c r="K67" s="6">
        <v>427.3</v>
      </c>
      <c r="L67" s="6">
        <v>427.3</v>
      </c>
      <c r="M67" s="6">
        <v>445</v>
      </c>
      <c r="N67" s="6">
        <v>470.1</v>
      </c>
      <c r="O67" s="6">
        <v>345.8</v>
      </c>
      <c r="P67" s="6">
        <v>374.7</v>
      </c>
      <c r="Q67" s="6">
        <v>374.7</v>
      </c>
      <c r="R67" s="6">
        <v>437.8</v>
      </c>
      <c r="S67" s="6">
        <v>450.8</v>
      </c>
    </row>
    <row r="68" spans="2:19" x14ac:dyDescent="0.2">
      <c r="B68" t="s">
        <v>53</v>
      </c>
      <c r="F68" s="6">
        <v>358.9</v>
      </c>
      <c r="G68" s="6">
        <v>358.9</v>
      </c>
      <c r="I68" s="6">
        <v>384.8</v>
      </c>
      <c r="J68" s="6">
        <v>409.6</v>
      </c>
      <c r="K68" s="6">
        <v>376.9</v>
      </c>
      <c r="L68" s="6">
        <v>376.9</v>
      </c>
      <c r="M68" s="6">
        <v>341.7</v>
      </c>
      <c r="N68" s="6">
        <v>425.5</v>
      </c>
      <c r="O68" s="6">
        <v>408.7</v>
      </c>
      <c r="P68" s="6">
        <v>416.1</v>
      </c>
      <c r="Q68" s="6">
        <v>416.1</v>
      </c>
      <c r="R68" s="6">
        <v>302.3</v>
      </c>
      <c r="S68" s="6">
        <v>393</v>
      </c>
    </row>
    <row r="69" spans="2:19" x14ac:dyDescent="0.2">
      <c r="B69" t="s">
        <v>135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69.7</v>
      </c>
      <c r="P69" s="6">
        <v>0</v>
      </c>
      <c r="Q69" s="6">
        <v>0</v>
      </c>
      <c r="R69" s="6">
        <v>0</v>
      </c>
      <c r="S69" s="6">
        <v>0</v>
      </c>
    </row>
    <row r="70" spans="2:19" x14ac:dyDescent="0.2">
      <c r="B70" t="s">
        <v>54</v>
      </c>
      <c r="F70" s="6">
        <v>0</v>
      </c>
      <c r="G70" s="6">
        <v>0</v>
      </c>
      <c r="I70" s="6">
        <v>26</v>
      </c>
      <c r="J70" s="6">
        <v>19.2</v>
      </c>
      <c r="K70" s="6">
        <v>17.600000000000001</v>
      </c>
      <c r="L70" s="6">
        <v>17.600000000000001</v>
      </c>
      <c r="M70" s="6">
        <v>18.399999999999999</v>
      </c>
      <c r="N70" s="6">
        <v>21.8</v>
      </c>
      <c r="O70" s="6">
        <v>9</v>
      </c>
      <c r="P70" s="6">
        <v>4.2</v>
      </c>
      <c r="Q70" s="6">
        <v>4.2</v>
      </c>
      <c r="R70" s="6">
        <v>28.1</v>
      </c>
      <c r="S70" s="6">
        <v>33.1</v>
      </c>
    </row>
    <row r="71" spans="2:19" x14ac:dyDescent="0.2">
      <c r="B71" t="s">
        <v>131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150</v>
      </c>
      <c r="Q71" s="6">
        <v>150</v>
      </c>
      <c r="R71" s="6">
        <v>250</v>
      </c>
      <c r="S71" s="6">
        <v>147</v>
      </c>
    </row>
    <row r="72" spans="2:19" x14ac:dyDescent="0.2">
      <c r="B72" t="s">
        <v>50</v>
      </c>
      <c r="F72" s="6">
        <v>11.3</v>
      </c>
      <c r="G72" s="6">
        <v>11.3</v>
      </c>
      <c r="I72" s="6">
        <v>11.8</v>
      </c>
      <c r="J72" s="6">
        <v>11.1</v>
      </c>
      <c r="K72" s="6">
        <v>710.6</v>
      </c>
      <c r="L72" s="6">
        <v>710.6</v>
      </c>
      <c r="M72" s="6">
        <v>657.5</v>
      </c>
      <c r="N72" s="6">
        <v>761.3</v>
      </c>
      <c r="O72" s="6">
        <v>361.6</v>
      </c>
      <c r="P72" s="6">
        <v>12.1</v>
      </c>
      <c r="Q72" s="6">
        <v>12.1</v>
      </c>
      <c r="R72" s="6">
        <v>22.5</v>
      </c>
      <c r="S72" s="6">
        <v>14</v>
      </c>
    </row>
    <row r="73" spans="2:19" x14ac:dyDescent="0.2">
      <c r="B73" t="s">
        <v>51</v>
      </c>
      <c r="F73" s="6">
        <v>54.8</v>
      </c>
      <c r="G73" s="6">
        <v>54.8</v>
      </c>
      <c r="I73" s="6">
        <v>59.5</v>
      </c>
      <c r="J73" s="6">
        <v>61.3</v>
      </c>
      <c r="K73" s="6">
        <v>63.3</v>
      </c>
      <c r="L73" s="6">
        <v>63.3</v>
      </c>
      <c r="M73" s="6">
        <v>63.8</v>
      </c>
      <c r="N73" s="6">
        <v>63.2</v>
      </c>
      <c r="O73" s="6">
        <v>60.2</v>
      </c>
      <c r="P73" s="6">
        <v>57.5</v>
      </c>
      <c r="Q73" s="6">
        <v>57.5</v>
      </c>
      <c r="R73" s="6">
        <v>56.7</v>
      </c>
      <c r="S73" s="6">
        <v>66.599999999999994</v>
      </c>
    </row>
    <row r="74" spans="2:19" x14ac:dyDescent="0.2">
      <c r="B74" t="s">
        <v>55</v>
      </c>
      <c r="F74" s="6">
        <f>SUM(F67:F73)</f>
        <v>827.09999999999991</v>
      </c>
      <c r="G74" s="6">
        <f t="shared" ref="G74:S74" si="24">SUM(G67:G73)</f>
        <v>827.09999999999991</v>
      </c>
      <c r="H74" s="6">
        <f t="shared" si="24"/>
        <v>0</v>
      </c>
      <c r="I74" s="6">
        <f t="shared" si="24"/>
        <v>967.7</v>
      </c>
      <c r="J74" s="6">
        <f t="shared" si="24"/>
        <v>931.7</v>
      </c>
      <c r="K74" s="6">
        <f t="shared" si="24"/>
        <v>1595.7</v>
      </c>
      <c r="L74" s="6">
        <f t="shared" si="24"/>
        <v>1595.7</v>
      </c>
      <c r="M74" s="6">
        <f t="shared" si="24"/>
        <v>1526.3999999999999</v>
      </c>
      <c r="N74" s="6">
        <f t="shared" si="24"/>
        <v>1741.8999999999999</v>
      </c>
      <c r="O74" s="6">
        <f t="shared" si="24"/>
        <v>1255.0000000000002</v>
      </c>
      <c r="P74" s="6">
        <f t="shared" si="24"/>
        <v>1014.6</v>
      </c>
      <c r="Q74" s="6">
        <f t="shared" si="24"/>
        <v>1014.6</v>
      </c>
      <c r="R74" s="6">
        <f t="shared" si="24"/>
        <v>1097.4000000000001</v>
      </c>
      <c r="S74" s="6">
        <f t="shared" si="24"/>
        <v>1104.5</v>
      </c>
    </row>
    <row r="75" spans="2:19" x14ac:dyDescent="0.2">
      <c r="B75" t="s">
        <v>56</v>
      </c>
      <c r="F75" s="6">
        <v>1226.5</v>
      </c>
      <c r="G75" s="6">
        <v>1226.5</v>
      </c>
      <c r="I75" s="6">
        <v>1681.5</v>
      </c>
      <c r="J75" s="6">
        <v>1593.4</v>
      </c>
      <c r="K75" s="6">
        <v>814.2</v>
      </c>
      <c r="L75" s="6">
        <v>814.2</v>
      </c>
      <c r="M75" s="6">
        <v>1010.1</v>
      </c>
      <c r="N75" s="6">
        <v>817.7</v>
      </c>
      <c r="O75" s="6">
        <v>1121.5999999999999</v>
      </c>
      <c r="P75" s="6">
        <v>1143.0999999999999</v>
      </c>
      <c r="Q75" s="6">
        <v>1143.0999999999999</v>
      </c>
      <c r="R75" s="6">
        <v>1153.7</v>
      </c>
      <c r="S75" s="6">
        <v>1126.8</v>
      </c>
    </row>
    <row r="76" spans="2:19" x14ac:dyDescent="0.2">
      <c r="B76" t="s">
        <v>57</v>
      </c>
      <c r="F76" s="6">
        <v>145</v>
      </c>
      <c r="G76" s="6">
        <v>145</v>
      </c>
      <c r="I76" s="6">
        <v>149.69999999999999</v>
      </c>
      <c r="J76" s="6">
        <v>143.6</v>
      </c>
      <c r="K76" s="6">
        <v>161.80000000000001</v>
      </c>
      <c r="L76" s="6">
        <v>161.80000000000001</v>
      </c>
      <c r="M76" s="6">
        <v>159.30000000000001</v>
      </c>
      <c r="N76" s="6">
        <v>159.6</v>
      </c>
      <c r="O76" s="6">
        <v>162.5</v>
      </c>
      <c r="P76" s="6">
        <v>164.6</v>
      </c>
      <c r="Q76" s="6">
        <v>164.6</v>
      </c>
      <c r="R76" s="6">
        <v>174.3</v>
      </c>
      <c r="S76" s="6">
        <v>215.2</v>
      </c>
    </row>
    <row r="77" spans="2:19" x14ac:dyDescent="0.2">
      <c r="B77" t="s">
        <v>58</v>
      </c>
      <c r="F77" s="6">
        <v>83.3</v>
      </c>
      <c r="G77" s="6">
        <v>83.3</v>
      </c>
      <c r="I77" s="6">
        <v>85.6</v>
      </c>
      <c r="J77" s="6">
        <v>86.5</v>
      </c>
      <c r="K77" s="6">
        <v>40.1</v>
      </c>
      <c r="L77" s="6">
        <v>40.1</v>
      </c>
      <c r="M77" s="6">
        <v>39.700000000000003</v>
      </c>
      <c r="N77" s="6">
        <v>39.6</v>
      </c>
      <c r="O77" s="6">
        <v>33.9</v>
      </c>
      <c r="P77" s="6">
        <v>22.5</v>
      </c>
      <c r="Q77" s="6">
        <v>22.5</v>
      </c>
      <c r="R77" s="6">
        <v>17.5</v>
      </c>
      <c r="S77" s="6">
        <v>18.100000000000001</v>
      </c>
    </row>
    <row r="78" spans="2:19" x14ac:dyDescent="0.2">
      <c r="B78" t="s">
        <v>42</v>
      </c>
      <c r="F78" s="6">
        <v>159</v>
      </c>
      <c r="G78" s="6">
        <v>159</v>
      </c>
      <c r="I78" s="6">
        <v>175.8</v>
      </c>
      <c r="J78" s="6">
        <v>175.8</v>
      </c>
      <c r="K78" s="6">
        <v>158.9</v>
      </c>
      <c r="L78" s="6">
        <v>158.9</v>
      </c>
      <c r="M78" s="6">
        <v>160.80000000000001</v>
      </c>
      <c r="N78" s="6">
        <v>159.9</v>
      </c>
      <c r="O78" s="6">
        <v>157.6</v>
      </c>
      <c r="P78" s="6">
        <v>168.2</v>
      </c>
      <c r="Q78" s="6">
        <v>168.2</v>
      </c>
      <c r="R78" s="6">
        <v>173.7</v>
      </c>
      <c r="S78" s="6">
        <v>179.9</v>
      </c>
    </row>
    <row r="79" spans="2:19" x14ac:dyDescent="0.2">
      <c r="B79" t="s">
        <v>59</v>
      </c>
      <c r="F79" s="6">
        <f>SUM(F74:F78)</f>
        <v>2440.9</v>
      </c>
      <c r="G79" s="6">
        <f>SUM(G74:G78)</f>
        <v>2440.9</v>
      </c>
      <c r="I79" s="6">
        <f t="shared" ref="I79:S79" si="25">SUM(I74:I78)</f>
        <v>3060.2999999999997</v>
      </c>
      <c r="J79" s="6">
        <f t="shared" si="25"/>
        <v>2931.0000000000005</v>
      </c>
      <c r="K79" s="6">
        <f t="shared" si="25"/>
        <v>2770.7000000000003</v>
      </c>
      <c r="L79" s="6">
        <f t="shared" si="25"/>
        <v>2770.7000000000003</v>
      </c>
      <c r="M79" s="6">
        <f t="shared" si="25"/>
        <v>2896.3</v>
      </c>
      <c r="N79" s="6">
        <f t="shared" si="25"/>
        <v>2918.7</v>
      </c>
      <c r="O79" s="6">
        <f t="shared" si="25"/>
        <v>2730.6000000000004</v>
      </c>
      <c r="P79" s="6">
        <f t="shared" si="25"/>
        <v>2512.9999999999995</v>
      </c>
      <c r="Q79" s="6">
        <f t="shared" si="25"/>
        <v>2512.9999999999995</v>
      </c>
      <c r="R79" s="6">
        <f t="shared" si="25"/>
        <v>2616.6000000000004</v>
      </c>
      <c r="S79" s="6">
        <f t="shared" si="25"/>
        <v>2644.5</v>
      </c>
    </row>
    <row r="81" spans="1:21" x14ac:dyDescent="0.2">
      <c r="B81" t="s">
        <v>156</v>
      </c>
    </row>
    <row r="82" spans="1:21" x14ac:dyDescent="0.2">
      <c r="F82" s="11">
        <f>F75/F63</f>
        <v>0.5647129241677793</v>
      </c>
      <c r="G82" s="11">
        <f t="shared" ref="G82:S82" si="26">G75/G63</f>
        <v>0.5647129241677793</v>
      </c>
      <c r="H82" s="11">
        <f t="shared" si="26"/>
        <v>0</v>
      </c>
      <c r="I82" s="11">
        <f t="shared" si="26"/>
        <v>0.63238059420834913</v>
      </c>
      <c r="J82" s="11">
        <f t="shared" si="26"/>
        <v>0.60682458679259665</v>
      </c>
      <c r="K82" s="11">
        <f t="shared" si="26"/>
        <v>0.31710546814145502</v>
      </c>
      <c r="L82" s="11">
        <f t="shared" si="26"/>
        <v>0.31710546814145502</v>
      </c>
      <c r="M82" s="11">
        <f t="shared" si="26"/>
        <v>0.36460438925786881</v>
      </c>
      <c r="N82" s="11">
        <f t="shared" si="26"/>
        <v>0.27427632240968702</v>
      </c>
      <c r="O82" s="11">
        <f t="shared" si="26"/>
        <v>0.38808345731981597</v>
      </c>
      <c r="P82" s="11">
        <f t="shared" si="26"/>
        <v>0.40849801665296781</v>
      </c>
      <c r="Q82" s="11">
        <f t="shared" si="26"/>
        <v>0.40849801665296781</v>
      </c>
      <c r="R82" s="11">
        <f t="shared" si="26"/>
        <v>0.3864473772358813</v>
      </c>
      <c r="S82" s="11">
        <f t="shared" si="26"/>
        <v>0.34973152487662562</v>
      </c>
    </row>
    <row r="84" spans="1:21" x14ac:dyDescent="0.2">
      <c r="B84" t="s">
        <v>36</v>
      </c>
    </row>
    <row r="85" spans="1:21" x14ac:dyDescent="0.2">
      <c r="B85" t="s">
        <v>60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</row>
    <row r="86" spans="1:21" x14ac:dyDescent="0.2">
      <c r="B86" t="s">
        <v>61</v>
      </c>
      <c r="F86" s="6">
        <v>0.9</v>
      </c>
      <c r="G86" s="6">
        <v>0.9</v>
      </c>
      <c r="H86" s="6">
        <v>0.9</v>
      </c>
      <c r="I86" s="6">
        <v>0.9</v>
      </c>
      <c r="J86" s="6">
        <v>0.9</v>
      </c>
      <c r="K86" s="6">
        <v>0.9</v>
      </c>
      <c r="L86" s="6">
        <v>0.9</v>
      </c>
      <c r="M86" s="6">
        <v>0.9</v>
      </c>
      <c r="N86" s="6">
        <v>0.9</v>
      </c>
      <c r="O86" s="6">
        <v>0.9</v>
      </c>
      <c r="P86" s="6">
        <v>0.9</v>
      </c>
      <c r="Q86" s="6">
        <v>0.9</v>
      </c>
      <c r="R86" s="6">
        <v>0.9</v>
      </c>
      <c r="S86" s="6">
        <v>0.9</v>
      </c>
    </row>
    <row r="87" spans="1:21" x14ac:dyDescent="0.2">
      <c r="B87" t="s">
        <v>62</v>
      </c>
      <c r="F87" s="6">
        <v>1133.7</v>
      </c>
      <c r="G87" s="6">
        <v>1133.7</v>
      </c>
      <c r="H87" s="6">
        <v>1133.7</v>
      </c>
      <c r="I87" s="6">
        <v>1144</v>
      </c>
      <c r="J87" s="6">
        <v>1144</v>
      </c>
      <c r="K87" s="6">
        <v>1155.2</v>
      </c>
      <c r="L87" s="6">
        <v>1155.2</v>
      </c>
      <c r="M87" s="6">
        <v>1161.0999999999999</v>
      </c>
      <c r="N87" s="6">
        <v>1169.3</v>
      </c>
      <c r="O87" s="6">
        <v>1178.9000000000001</v>
      </c>
      <c r="P87" s="6">
        <v>1184.5999999999999</v>
      </c>
      <c r="Q87" s="6">
        <v>1184.5999999999999</v>
      </c>
      <c r="R87" s="6">
        <v>1190.5999999999999</v>
      </c>
      <c r="S87" s="6">
        <v>1184.5999999999999</v>
      </c>
    </row>
    <row r="88" spans="1:21" x14ac:dyDescent="0.2">
      <c r="B88" t="s">
        <v>63</v>
      </c>
      <c r="F88" s="6">
        <v>2719.3</v>
      </c>
      <c r="G88" s="6">
        <v>2719.3</v>
      </c>
      <c r="H88" s="6">
        <v>2719.3</v>
      </c>
      <c r="I88" s="6">
        <v>2909.5</v>
      </c>
      <c r="J88" s="6">
        <v>2909.5</v>
      </c>
      <c r="K88" s="6">
        <v>3070.6</v>
      </c>
      <c r="L88" s="6">
        <v>3070.6</v>
      </c>
      <c r="M88" s="6">
        <v>3130.9</v>
      </c>
      <c r="N88" s="6">
        <v>3309</v>
      </c>
      <c r="O88" s="6">
        <v>3400.3</v>
      </c>
      <c r="P88" s="6">
        <v>3506.2</v>
      </c>
      <c r="Q88" s="6">
        <v>3506.2</v>
      </c>
      <c r="R88" s="6">
        <v>3591.1</v>
      </c>
      <c r="S88" s="6">
        <v>3506.2</v>
      </c>
    </row>
    <row r="89" spans="1:21" x14ac:dyDescent="0.2">
      <c r="B89" t="s">
        <v>64</v>
      </c>
      <c r="F89" s="6">
        <v>-88.1</v>
      </c>
      <c r="G89" s="6">
        <v>-88.1</v>
      </c>
      <c r="H89" s="6">
        <v>-88.1</v>
      </c>
      <c r="I89" s="6">
        <v>-117.9</v>
      </c>
      <c r="J89" s="6">
        <v>-117.9</v>
      </c>
      <c r="K89" s="6">
        <v>-90.6</v>
      </c>
      <c r="L89" s="6">
        <v>-90.6</v>
      </c>
      <c r="M89" s="6">
        <v>-78.599999999999994</v>
      </c>
      <c r="N89" s="6">
        <v>-75.8</v>
      </c>
      <c r="O89" s="6">
        <v>-77</v>
      </c>
      <c r="P89" s="6">
        <v>-56.9</v>
      </c>
      <c r="Q89" s="6">
        <v>-56.9</v>
      </c>
      <c r="R89" s="6">
        <v>-57.9</v>
      </c>
      <c r="S89" s="6">
        <v>-56.9</v>
      </c>
    </row>
    <row r="90" spans="1:21" x14ac:dyDescent="0.2">
      <c r="B90" t="s">
        <v>65</v>
      </c>
      <c r="F90" s="6">
        <v>-4034.8</v>
      </c>
      <c r="G90" s="6">
        <v>-4034.8</v>
      </c>
      <c r="H90" s="6">
        <v>-4034.8</v>
      </c>
      <c r="I90" s="6">
        <v>-4337.8</v>
      </c>
      <c r="J90" s="6">
        <v>-4337.8</v>
      </c>
      <c r="K90" s="6">
        <v>-4339.2</v>
      </c>
      <c r="L90" s="6">
        <v>-4339.2</v>
      </c>
      <c r="M90" s="6">
        <v>-4340.2</v>
      </c>
      <c r="N90" s="6">
        <v>-4340.8</v>
      </c>
      <c r="O90" s="6">
        <v>-4343.6000000000004</v>
      </c>
      <c r="P90" s="6">
        <v>-4349.5</v>
      </c>
      <c r="Q90" s="6">
        <v>-4349.5</v>
      </c>
      <c r="R90" s="6">
        <v>-4355.8999999999996</v>
      </c>
      <c r="S90" s="6">
        <v>-4349.5</v>
      </c>
    </row>
    <row r="91" spans="1:21" x14ac:dyDescent="0.2">
      <c r="B91" t="s">
        <v>66</v>
      </c>
      <c r="F91" s="6">
        <f t="shared" ref="F91:S91" si="27">SUM(F85:F90)</f>
        <v>-268.99999999999955</v>
      </c>
      <c r="G91" s="6">
        <f t="shared" si="27"/>
        <v>-268.99999999999955</v>
      </c>
      <c r="H91" s="6">
        <f t="shared" si="27"/>
        <v>-268.99999999999955</v>
      </c>
      <c r="I91" s="6">
        <f t="shared" si="27"/>
        <v>-401.30000000000018</v>
      </c>
      <c r="J91" s="6">
        <f t="shared" si="27"/>
        <v>-401.30000000000018</v>
      </c>
      <c r="K91" s="6">
        <f t="shared" si="27"/>
        <v>-203.10000000000036</v>
      </c>
      <c r="L91" s="6">
        <f t="shared" si="27"/>
        <v>-203.10000000000036</v>
      </c>
      <c r="M91" s="6">
        <f t="shared" si="27"/>
        <v>-125.90000000000055</v>
      </c>
      <c r="N91" s="6">
        <f t="shared" si="27"/>
        <v>62.599999999999454</v>
      </c>
      <c r="O91" s="6">
        <f t="shared" si="27"/>
        <v>159.5</v>
      </c>
      <c r="P91" s="6">
        <f t="shared" si="27"/>
        <v>285.30000000000018</v>
      </c>
      <c r="Q91" s="6">
        <f t="shared" si="27"/>
        <v>285.30000000000018</v>
      </c>
      <c r="R91" s="6">
        <f t="shared" si="27"/>
        <v>368.80000000000109</v>
      </c>
      <c r="S91" s="6">
        <f t="shared" si="27"/>
        <v>285.30000000000018</v>
      </c>
    </row>
    <row r="92" spans="1:21" x14ac:dyDescent="0.2">
      <c r="B92" t="s">
        <v>67</v>
      </c>
      <c r="F92" s="6">
        <f>G91+F79</f>
        <v>2171.9000000000005</v>
      </c>
      <c r="G92" s="6">
        <f>H91+G79</f>
        <v>2171.9000000000005</v>
      </c>
      <c r="H92" s="6">
        <f>H91+G79</f>
        <v>2171.9000000000005</v>
      </c>
      <c r="I92" s="6">
        <f t="shared" ref="I92:U92" si="28">I91+I79</f>
        <v>2658.9999999999995</v>
      </c>
      <c r="J92" s="6">
        <f t="shared" si="28"/>
        <v>2529.7000000000003</v>
      </c>
      <c r="K92" s="6">
        <f t="shared" si="28"/>
        <v>2567.6</v>
      </c>
      <c r="L92" s="6">
        <f t="shared" si="28"/>
        <v>2567.6</v>
      </c>
      <c r="M92" s="6">
        <f t="shared" ref="M92:N92" si="29">M91+M79</f>
        <v>2770.3999999999996</v>
      </c>
      <c r="N92" s="6">
        <f t="shared" si="29"/>
        <v>2981.2999999999993</v>
      </c>
      <c r="O92" s="6">
        <f t="shared" ref="O92:P92" si="30">O91+O79</f>
        <v>2890.1000000000004</v>
      </c>
      <c r="P92" s="6">
        <f t="shared" si="30"/>
        <v>2798.2999999999997</v>
      </c>
      <c r="Q92" s="6">
        <f t="shared" ref="Q92:R92" si="31">Q91+Q79</f>
        <v>2798.2999999999997</v>
      </c>
      <c r="R92" s="6">
        <f t="shared" si="31"/>
        <v>2985.4000000000015</v>
      </c>
      <c r="S92" s="6">
        <f t="shared" ref="S92" si="32">S91+S79</f>
        <v>2929.8</v>
      </c>
      <c r="T92" s="6">
        <f t="shared" si="28"/>
        <v>0</v>
      </c>
      <c r="U92" s="6">
        <f t="shared" si="28"/>
        <v>0</v>
      </c>
    </row>
    <row r="96" spans="1:21" x14ac:dyDescent="0.2">
      <c r="A96" t="s">
        <v>0</v>
      </c>
      <c r="B96" t="s">
        <v>68</v>
      </c>
    </row>
    <row r="97" spans="2:8" x14ac:dyDescent="0.2">
      <c r="B97" t="s">
        <v>69</v>
      </c>
    </row>
    <row r="98" spans="2:8" x14ac:dyDescent="0.2">
      <c r="B98" t="s">
        <v>72</v>
      </c>
      <c r="C98" s="6">
        <f>C37</f>
        <v>84.199999999999989</v>
      </c>
      <c r="H98" s="6">
        <f>H37</f>
        <v>83.600000000000037</v>
      </c>
    </row>
    <row r="99" spans="2:8" x14ac:dyDescent="0.2">
      <c r="B99" t="s">
        <v>73</v>
      </c>
    </row>
    <row r="100" spans="2:8" x14ac:dyDescent="0.2">
      <c r="B100" t="s">
        <v>74</v>
      </c>
      <c r="C100" s="6">
        <f>C29</f>
        <v>-3.3</v>
      </c>
      <c r="H100" s="6">
        <f>H29</f>
        <v>0.1</v>
      </c>
    </row>
    <row r="101" spans="2:8" x14ac:dyDescent="0.2">
      <c r="B101" t="s">
        <v>75</v>
      </c>
      <c r="C101" s="6">
        <v>0.3</v>
      </c>
      <c r="H101" s="6">
        <f>H25</f>
        <v>0.5</v>
      </c>
    </row>
    <row r="102" spans="2:8" x14ac:dyDescent="0.2">
      <c r="B102" t="s">
        <v>76</v>
      </c>
      <c r="C102" s="6">
        <v>2</v>
      </c>
      <c r="H102" s="6">
        <v>1.4</v>
      </c>
    </row>
    <row r="103" spans="2:8" x14ac:dyDescent="0.2">
      <c r="B103" t="s">
        <v>77</v>
      </c>
      <c r="C103" s="6">
        <v>-0.2</v>
      </c>
      <c r="H103" s="6">
        <v>0.1</v>
      </c>
    </row>
    <row r="104" spans="2:8" x14ac:dyDescent="0.2">
      <c r="B104" t="s">
        <v>78</v>
      </c>
      <c r="C104" s="6">
        <v>8.5</v>
      </c>
      <c r="H104" s="6">
        <v>4.7</v>
      </c>
    </row>
    <row r="105" spans="2:8" x14ac:dyDescent="0.2">
      <c r="B105" t="s">
        <v>79</v>
      </c>
      <c r="C105" s="6">
        <v>17.399999999999999</v>
      </c>
      <c r="H105" s="6">
        <v>18.8</v>
      </c>
    </row>
    <row r="106" spans="2:8" x14ac:dyDescent="0.2">
      <c r="B106" t="s">
        <v>80</v>
      </c>
      <c r="C106" s="6">
        <v>1</v>
      </c>
      <c r="H106" s="6">
        <v>-5.3</v>
      </c>
    </row>
    <row r="107" spans="2:8" x14ac:dyDescent="0.2">
      <c r="B107" t="s">
        <v>81</v>
      </c>
      <c r="C107" s="6">
        <v>3</v>
      </c>
      <c r="H107" s="6">
        <v>1.4</v>
      </c>
    </row>
    <row r="108" spans="2:8" x14ac:dyDescent="0.2">
      <c r="B108" t="s">
        <v>82</v>
      </c>
      <c r="C108" s="6">
        <v>-0.4</v>
      </c>
      <c r="H108" s="6">
        <v>-0.1</v>
      </c>
    </row>
    <row r="109" spans="2:8" x14ac:dyDescent="0.2">
      <c r="B109" t="s">
        <v>83</v>
      </c>
      <c r="C109" s="6">
        <v>-0.1</v>
      </c>
      <c r="H109" s="6">
        <v>-0.9</v>
      </c>
    </row>
    <row r="110" spans="2:8" x14ac:dyDescent="0.2">
      <c r="B110" t="s">
        <v>84</v>
      </c>
    </row>
    <row r="111" spans="2:8" x14ac:dyDescent="0.2">
      <c r="B111" t="s">
        <v>85</v>
      </c>
      <c r="C111" s="6">
        <v>-77.5</v>
      </c>
      <c r="H111" s="6">
        <v>-96.9</v>
      </c>
    </row>
    <row r="112" spans="2:8" x14ac:dyDescent="0.2">
      <c r="B112" t="s">
        <v>86</v>
      </c>
      <c r="C112" s="6">
        <v>-62.5</v>
      </c>
      <c r="H112" s="6">
        <v>-168.8</v>
      </c>
    </row>
    <row r="113" spans="2:8" x14ac:dyDescent="0.2">
      <c r="B113" t="s">
        <v>87</v>
      </c>
      <c r="C113" s="6">
        <v>-9.5</v>
      </c>
      <c r="H113" s="6">
        <v>1.1000000000000001</v>
      </c>
    </row>
    <row r="114" spans="2:8" x14ac:dyDescent="0.2">
      <c r="B114" t="s">
        <v>52</v>
      </c>
      <c r="C114" s="6">
        <v>41.2</v>
      </c>
      <c r="H114" s="6">
        <v>67.5</v>
      </c>
    </row>
    <row r="115" spans="2:8" x14ac:dyDescent="0.2">
      <c r="B115" t="s">
        <v>53</v>
      </c>
      <c r="C115" s="6">
        <v>-41.8</v>
      </c>
      <c r="H115" s="6">
        <v>-33</v>
      </c>
    </row>
    <row r="116" spans="2:8" x14ac:dyDescent="0.2">
      <c r="B116" t="s">
        <v>88</v>
      </c>
      <c r="C116" s="6">
        <v>14</v>
      </c>
      <c r="H116" s="6">
        <v>20.8</v>
      </c>
    </row>
    <row r="117" spans="2:8" x14ac:dyDescent="0.2">
      <c r="B117" t="s">
        <v>89</v>
      </c>
      <c r="C117" s="6">
        <v>-0.7</v>
      </c>
      <c r="H117" s="6">
        <v>0.5</v>
      </c>
    </row>
    <row r="118" spans="2:8" x14ac:dyDescent="0.2">
      <c r="B118" t="s">
        <v>83</v>
      </c>
      <c r="C118" s="6">
        <v>6.9</v>
      </c>
      <c r="H118" s="6">
        <v>6.6</v>
      </c>
    </row>
    <row r="119" spans="2:8" x14ac:dyDescent="0.2">
      <c r="B119" t="s">
        <v>90</v>
      </c>
      <c r="C119" s="6">
        <f>SUM(C98:C118)</f>
        <v>-17.500000000000014</v>
      </c>
      <c r="H119" s="6">
        <f>SUM(H98:H118)</f>
        <v>-97.899999999999991</v>
      </c>
    </row>
    <row r="121" spans="2:8" x14ac:dyDescent="0.2">
      <c r="B121" t="s">
        <v>70</v>
      </c>
    </row>
    <row r="122" spans="2:8" x14ac:dyDescent="0.2">
      <c r="B122" t="s">
        <v>91</v>
      </c>
      <c r="C122" s="6">
        <v>0.4</v>
      </c>
      <c r="H122" s="6">
        <v>0.3</v>
      </c>
    </row>
    <row r="123" spans="2:8" x14ac:dyDescent="0.2">
      <c r="B123" t="s">
        <v>92</v>
      </c>
      <c r="C123" s="6">
        <v>-24.7</v>
      </c>
      <c r="H123" s="6">
        <v>-25.8</v>
      </c>
    </row>
    <row r="124" spans="2:8" x14ac:dyDescent="0.2">
      <c r="B124" t="s">
        <v>93</v>
      </c>
      <c r="C124" s="6">
        <v>0.5</v>
      </c>
      <c r="H124" s="6">
        <v>-0.2</v>
      </c>
    </row>
    <row r="125" spans="2:8" x14ac:dyDescent="0.2">
      <c r="B125" t="s">
        <v>110</v>
      </c>
      <c r="C125" s="6">
        <f>SUM(C122:C124)</f>
        <v>-23.8</v>
      </c>
      <c r="H125" s="6">
        <f>SUM(H122:H124)</f>
        <v>-25.7</v>
      </c>
    </row>
    <row r="127" spans="2:8" x14ac:dyDescent="0.2">
      <c r="B127" t="s">
        <v>71</v>
      </c>
    </row>
    <row r="128" spans="2:8" x14ac:dyDescent="0.2">
      <c r="B128" t="s">
        <v>94</v>
      </c>
      <c r="C128" s="6">
        <v>155</v>
      </c>
      <c r="H128" s="6">
        <v>90</v>
      </c>
    </row>
    <row r="129" spans="2:20" x14ac:dyDescent="0.2">
      <c r="B129" t="s">
        <v>95</v>
      </c>
      <c r="C129" s="6">
        <v>0</v>
      </c>
      <c r="H129" s="6">
        <v>-61</v>
      </c>
    </row>
    <row r="130" spans="2:20" x14ac:dyDescent="0.2">
      <c r="B130" t="s">
        <v>96</v>
      </c>
      <c r="C130" s="6">
        <v>-2.9</v>
      </c>
      <c r="H130" s="6">
        <v>-3.2</v>
      </c>
    </row>
    <row r="131" spans="2:20" x14ac:dyDescent="0.2">
      <c r="B131" t="s">
        <v>97</v>
      </c>
      <c r="C131" s="6">
        <v>202</v>
      </c>
      <c r="H131" s="6">
        <v>722.5</v>
      </c>
    </row>
    <row r="132" spans="2:20" x14ac:dyDescent="0.2">
      <c r="B132" t="s">
        <v>98</v>
      </c>
      <c r="C132" s="6">
        <v>-165</v>
      </c>
      <c r="H132" s="6">
        <v>-381.5</v>
      </c>
    </row>
    <row r="133" spans="2:20" x14ac:dyDescent="0.2">
      <c r="B133" t="s">
        <v>99</v>
      </c>
      <c r="C133" s="6">
        <v>0.9</v>
      </c>
      <c r="H133" s="6">
        <v>0.9</v>
      </c>
    </row>
    <row r="134" spans="2:20" x14ac:dyDescent="0.2">
      <c r="B134" t="s">
        <v>100</v>
      </c>
      <c r="C134" s="6">
        <v>-200</v>
      </c>
      <c r="H134" s="6">
        <v>-200</v>
      </c>
    </row>
    <row r="135" spans="2:20" x14ac:dyDescent="0.2">
      <c r="B135" t="s">
        <v>101</v>
      </c>
      <c r="C135" s="6">
        <v>-6</v>
      </c>
      <c r="H135" s="6">
        <v>-4.9000000000000004</v>
      </c>
    </row>
    <row r="136" spans="2:20" x14ac:dyDescent="0.2">
      <c r="B136" t="s">
        <v>102</v>
      </c>
      <c r="C136" s="6">
        <v>-29.5</v>
      </c>
      <c r="H136" s="6">
        <v>-33.700000000000003</v>
      </c>
    </row>
    <row r="138" spans="2:20" x14ac:dyDescent="0.2">
      <c r="B138" t="s">
        <v>103</v>
      </c>
      <c r="C138" s="6">
        <f>SUM(C128:C136)</f>
        <v>-45.499999999999972</v>
      </c>
      <c r="H138" s="6">
        <f>SUM(H128:H136)</f>
        <v>129.09999999999991</v>
      </c>
    </row>
    <row r="140" spans="2:20" x14ac:dyDescent="0.2">
      <c r="B140" t="s">
        <v>104</v>
      </c>
      <c r="C140" s="6">
        <f>C119+C125+C138</f>
        <v>-86.799999999999983</v>
      </c>
      <c r="H140" s="6">
        <f>H119+H125+H138</f>
        <v>5.4999999999999147</v>
      </c>
    </row>
    <row r="141" spans="2:20" x14ac:dyDescent="0.2">
      <c r="B141" t="s">
        <v>105</v>
      </c>
      <c r="C141" s="6">
        <v>-1.6</v>
      </c>
      <c r="H141" s="6">
        <v>-2.2000000000000002</v>
      </c>
    </row>
    <row r="142" spans="2:20" x14ac:dyDescent="0.2">
      <c r="B142" t="s">
        <v>106</v>
      </c>
      <c r="C142" s="6" t="e">
        <f>#REF!</f>
        <v>#REF!</v>
      </c>
      <c r="H142" s="6">
        <f>F143</f>
        <v>31</v>
      </c>
      <c r="I142" s="6">
        <f>H143</f>
        <v>34.299999999999912</v>
      </c>
      <c r="J142" s="6">
        <f>I143</f>
        <v>0</v>
      </c>
      <c r="K142" s="6">
        <f t="shared" ref="K142:T142" si="33">J143</f>
        <v>0</v>
      </c>
      <c r="M142" s="6">
        <f>K143</f>
        <v>0</v>
      </c>
      <c r="N142" s="6">
        <f t="shared" si="33"/>
        <v>0</v>
      </c>
      <c r="O142" s="6">
        <f t="shared" si="33"/>
        <v>0</v>
      </c>
      <c r="P142" s="6">
        <f t="shared" si="33"/>
        <v>0</v>
      </c>
      <c r="R142" s="6">
        <f>P143</f>
        <v>0</v>
      </c>
      <c r="S142" s="6">
        <f t="shared" si="33"/>
        <v>0</v>
      </c>
      <c r="T142" s="6">
        <f t="shared" si="33"/>
        <v>0</v>
      </c>
    </row>
    <row r="143" spans="2:20" x14ac:dyDescent="0.2">
      <c r="B143" t="s">
        <v>107</v>
      </c>
      <c r="C143" s="6" t="e">
        <f>SUM(C140:C142)</f>
        <v>#REF!</v>
      </c>
      <c r="F143" s="6">
        <v>31</v>
      </c>
      <c r="H143" s="6">
        <f>SUM(H140:H142)</f>
        <v>34.299999999999912</v>
      </c>
    </row>
    <row r="145" spans="2:8" x14ac:dyDescent="0.2">
      <c r="B145" t="s">
        <v>108</v>
      </c>
      <c r="C145" s="6">
        <v>5.5</v>
      </c>
      <c r="H145" s="6">
        <v>5.8</v>
      </c>
    </row>
    <row r="146" spans="2:8" x14ac:dyDescent="0.2">
      <c r="B146" t="s">
        <v>109</v>
      </c>
      <c r="C146" s="6">
        <v>8.1999999999999993</v>
      </c>
      <c r="H146" s="6">
        <v>5.2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Summary</vt:lpstr>
      <vt:lpstr>Sheet2</vt:lpstr>
      <vt:lpstr>3-Statement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2024-10-08T02:02:18Z</dcterms:created>
  <dcterms:modified xsi:type="dcterms:W3CDTF">2024-10-19T19:14:19Z</dcterms:modified>
</cp:coreProperties>
</file>