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c08cae0dc10b1b/Documents/"/>
    </mc:Choice>
  </mc:AlternateContent>
  <xr:revisionPtr revIDLastSave="379" documentId="8_{C9E9BB6A-2B8B-4978-A94C-D89E4870ECBF}" xr6:coauthVersionLast="47" xr6:coauthVersionMax="47" xr10:uidLastSave="{556D63CC-26DB-9442-8C88-B5FF1188554B}"/>
  <bookViews>
    <workbookView minimized="1" xWindow="3100" yWindow="1720" windowWidth="30100" windowHeight="17680" activeTab="1" xr2:uid="{312E8518-18BD-4DD9-A275-1D78A306291F}"/>
  </bookViews>
  <sheets>
    <sheet name="Sheet1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2" l="1"/>
  <c r="D9" i="1" l="1"/>
  <c r="F37" i="2"/>
  <c r="G37" i="2"/>
  <c r="H37" i="2"/>
  <c r="I37" i="2"/>
  <c r="J37" i="2"/>
  <c r="K37" i="2"/>
  <c r="L37" i="2"/>
  <c r="M37" i="2"/>
  <c r="N37" i="2"/>
  <c r="O37" i="2"/>
  <c r="P37" i="2"/>
  <c r="Q37" i="2"/>
  <c r="F38" i="2"/>
  <c r="G38" i="2"/>
  <c r="H38" i="2"/>
  <c r="I38" i="2"/>
  <c r="J38" i="2"/>
  <c r="K38" i="2"/>
  <c r="L38" i="2"/>
  <c r="M38" i="2"/>
  <c r="N38" i="2"/>
  <c r="O38" i="2"/>
  <c r="P38" i="2"/>
  <c r="Q38" i="2"/>
  <c r="E38" i="2"/>
  <c r="E37" i="2"/>
  <c r="Q36" i="2"/>
  <c r="P36" i="2"/>
  <c r="L36" i="2"/>
  <c r="K36" i="2"/>
  <c r="G36" i="2"/>
  <c r="F36" i="2"/>
  <c r="G16" i="2"/>
  <c r="G33" i="2" s="1"/>
  <c r="K35" i="2"/>
  <c r="L35" i="2"/>
  <c r="N35" i="2"/>
  <c r="O35" i="2"/>
  <c r="Q35" i="2"/>
  <c r="J35" i="2"/>
  <c r="N33" i="2"/>
  <c r="H26" i="2"/>
  <c r="H24" i="2"/>
  <c r="H23" i="2"/>
  <c r="H20" i="2"/>
  <c r="H19" i="2"/>
  <c r="H18" i="2"/>
  <c r="H17" i="2"/>
  <c r="H15" i="2"/>
  <c r="H14" i="2"/>
  <c r="H36" i="2" s="1"/>
  <c r="E21" i="2"/>
  <c r="E22" i="2" s="1"/>
  <c r="E16" i="2"/>
  <c r="E33" i="2" s="1"/>
  <c r="F21" i="2"/>
  <c r="F22" i="2" s="1"/>
  <c r="F25" i="2" s="1"/>
  <c r="F27" i="2" s="1"/>
  <c r="F34" i="2" s="1"/>
  <c r="F16" i="2"/>
  <c r="F33" i="2" s="1"/>
  <c r="G21" i="2"/>
  <c r="G22" i="2" s="1"/>
  <c r="G25" i="2" s="1"/>
  <c r="G27" i="2" s="1"/>
  <c r="G34" i="2" s="1"/>
  <c r="I85" i="2"/>
  <c r="I73" i="2"/>
  <c r="I77" i="2" s="1"/>
  <c r="I56" i="2"/>
  <c r="I65" i="2" s="1"/>
  <c r="I25" i="2"/>
  <c r="I27" i="2" s="1"/>
  <c r="I29" i="2" s="1"/>
  <c r="I21" i="2"/>
  <c r="I16" i="2"/>
  <c r="I33" i="2" s="1"/>
  <c r="M48" i="2"/>
  <c r="M47" i="2"/>
  <c r="M46" i="2"/>
  <c r="M45" i="2"/>
  <c r="M44" i="2"/>
  <c r="M26" i="2"/>
  <c r="M24" i="2"/>
  <c r="M23" i="2"/>
  <c r="M20" i="2"/>
  <c r="M19" i="2"/>
  <c r="M18" i="2"/>
  <c r="M17" i="2"/>
  <c r="M15" i="2"/>
  <c r="M14" i="2"/>
  <c r="M16" i="2" s="1"/>
  <c r="M33" i="2" s="1"/>
  <c r="N21" i="2"/>
  <c r="N25" i="2" s="1"/>
  <c r="N27" i="2" s="1"/>
  <c r="N34" i="2" s="1"/>
  <c r="N16" i="2"/>
  <c r="O56" i="2"/>
  <c r="O65" i="2" s="1"/>
  <c r="O85" i="2"/>
  <c r="O73" i="2"/>
  <c r="O77" i="2" s="1"/>
  <c r="J21" i="2"/>
  <c r="J16" i="2"/>
  <c r="J33" i="2" s="1"/>
  <c r="O21" i="2"/>
  <c r="O22" i="2" s="1"/>
  <c r="O25" i="2" s="1"/>
  <c r="O27" i="2" s="1"/>
  <c r="O34" i="2" s="1"/>
  <c r="O16" i="2"/>
  <c r="O33" i="2" s="1"/>
  <c r="P85" i="2"/>
  <c r="P73" i="2"/>
  <c r="P77" i="2" s="1"/>
  <c r="P56" i="2"/>
  <c r="P65" i="2" s="1"/>
  <c r="K21" i="2"/>
  <c r="K22" i="2" s="1"/>
  <c r="K25" i="2" s="1"/>
  <c r="K27" i="2" s="1"/>
  <c r="K34" i="2" s="1"/>
  <c r="K16" i="2"/>
  <c r="K33" i="2" s="1"/>
  <c r="P21" i="2"/>
  <c r="P22" i="2" s="1"/>
  <c r="P25" i="2" s="1"/>
  <c r="P27" i="2" s="1"/>
  <c r="P34" i="2" s="1"/>
  <c r="P16" i="2"/>
  <c r="P33" i="2" s="1"/>
  <c r="M85" i="2"/>
  <c r="Q85" i="2"/>
  <c r="M73" i="2"/>
  <c r="M77" i="2" s="1"/>
  <c r="Q73" i="2"/>
  <c r="Q77" i="2" s="1"/>
  <c r="M56" i="2"/>
  <c r="M65" i="2" s="1"/>
  <c r="Q56" i="2"/>
  <c r="Q65" i="2" s="1"/>
  <c r="L16" i="2"/>
  <c r="L33" i="2" s="1"/>
  <c r="L21" i="2"/>
  <c r="L22" i="2" s="1"/>
  <c r="L25" i="2" s="1"/>
  <c r="L27" i="2" s="1"/>
  <c r="L34" i="2" s="1"/>
  <c r="Q21" i="2"/>
  <c r="Q22" i="2" s="1"/>
  <c r="Q25" i="2" s="1"/>
  <c r="Q27" i="2" s="1"/>
  <c r="Q34" i="2" s="1"/>
  <c r="Q16" i="2"/>
  <c r="Q33" i="2" s="1"/>
  <c r="I7" i="1"/>
  <c r="I5" i="1"/>
  <c r="I4" i="1"/>
  <c r="I3" i="1"/>
  <c r="J36" i="2" l="1"/>
  <c r="E25" i="2"/>
  <c r="E27" i="2" s="1"/>
  <c r="E34" i="2" s="1"/>
  <c r="H22" i="2"/>
  <c r="H25" i="2" s="1"/>
  <c r="H27" i="2" s="1"/>
  <c r="H34" i="2" s="1"/>
  <c r="J22" i="2"/>
  <c r="J25" i="2" s="1"/>
  <c r="J27" i="2" s="1"/>
  <c r="M36" i="2"/>
  <c r="I34" i="2"/>
  <c r="O36" i="2"/>
  <c r="H16" i="2"/>
  <c r="H33" i="2" s="1"/>
  <c r="M35" i="2"/>
  <c r="H21" i="2"/>
  <c r="F29" i="2"/>
  <c r="F28" i="2"/>
  <c r="G29" i="2"/>
  <c r="G28" i="2"/>
  <c r="M22" i="2"/>
  <c r="M25" i="2" s="1"/>
  <c r="M27" i="2" s="1"/>
  <c r="M34" i="2" s="1"/>
  <c r="I28" i="2"/>
  <c r="M21" i="2"/>
  <c r="N29" i="2"/>
  <c r="N28" i="2"/>
  <c r="O28" i="2"/>
  <c r="O29" i="2"/>
  <c r="K29" i="2"/>
  <c r="K28" i="2"/>
  <c r="P29" i="2"/>
  <c r="P28" i="2"/>
  <c r="Q29" i="2"/>
  <c r="Q28" i="2"/>
  <c r="L29" i="2"/>
  <c r="L28" i="2"/>
  <c r="E28" i="2" l="1"/>
  <c r="E29" i="2"/>
  <c r="J34" i="2"/>
  <c r="J29" i="2"/>
  <c r="J28" i="2"/>
  <c r="H29" i="2"/>
  <c r="H28" i="2"/>
  <c r="M28" i="2"/>
  <c r="M29" i="2"/>
</calcChain>
</file>

<file path=xl/sharedStrings.xml><?xml version="1.0" encoding="utf-8"?>
<sst xmlns="http://schemas.openxmlformats.org/spreadsheetml/2006/main" count="98" uniqueCount="89">
  <si>
    <t>Lyft</t>
  </si>
  <si>
    <t xml:space="preserve">Price </t>
  </si>
  <si>
    <t>Share</t>
  </si>
  <si>
    <t>MC</t>
  </si>
  <si>
    <t>Debt</t>
  </si>
  <si>
    <t>Cash</t>
  </si>
  <si>
    <t>EV</t>
  </si>
  <si>
    <t>Q324 Earnings</t>
  </si>
  <si>
    <t>IS</t>
  </si>
  <si>
    <t>BS</t>
  </si>
  <si>
    <t>CF</t>
  </si>
  <si>
    <t>Performance Data</t>
  </si>
  <si>
    <t>Date</t>
  </si>
  <si>
    <t>Quarter</t>
  </si>
  <si>
    <t>Q122</t>
  </si>
  <si>
    <t>Q222</t>
  </si>
  <si>
    <t>Q322</t>
  </si>
  <si>
    <t>Q422</t>
  </si>
  <si>
    <t>FY2022</t>
  </si>
  <si>
    <t>Q123</t>
  </si>
  <si>
    <t>Q223</t>
  </si>
  <si>
    <t>Q323</t>
  </si>
  <si>
    <t>Q423</t>
  </si>
  <si>
    <t>FY2023</t>
  </si>
  <si>
    <t>Q124</t>
  </si>
  <si>
    <t>Q224</t>
  </si>
  <si>
    <t>Q324</t>
  </si>
  <si>
    <t>Q424</t>
  </si>
  <si>
    <t>FY2024</t>
  </si>
  <si>
    <t>FY2025</t>
  </si>
  <si>
    <t>Active Riders</t>
  </si>
  <si>
    <t>Rides</t>
  </si>
  <si>
    <t>Gross Bookings</t>
  </si>
  <si>
    <t>FCF</t>
  </si>
  <si>
    <t>Revenue</t>
  </si>
  <si>
    <t>COGS</t>
  </si>
  <si>
    <t>Opearitons and support</t>
  </si>
  <si>
    <t>R&amp;D</t>
  </si>
  <si>
    <t>S&amp;M</t>
  </si>
  <si>
    <t>G&amp;A</t>
  </si>
  <si>
    <t>Total costs and expenses</t>
  </si>
  <si>
    <t>EBIT</t>
  </si>
  <si>
    <t>Interest Exp</t>
  </si>
  <si>
    <t>Other</t>
  </si>
  <si>
    <t>Loss before taxes</t>
  </si>
  <si>
    <t>Taxes</t>
  </si>
  <si>
    <t>NL</t>
  </si>
  <si>
    <t>Net loss per share</t>
  </si>
  <si>
    <t>Diluted LPS</t>
  </si>
  <si>
    <t>Shares</t>
  </si>
  <si>
    <t>Diluted Shares</t>
  </si>
  <si>
    <t>Gross Profit</t>
  </si>
  <si>
    <t>SBC included in costs and expenses</t>
  </si>
  <si>
    <t>Ops &amp; support</t>
  </si>
  <si>
    <t>Assets</t>
  </si>
  <si>
    <t>ST investments</t>
  </si>
  <si>
    <t>Prepaid</t>
  </si>
  <si>
    <t>Current</t>
  </si>
  <si>
    <t>Restricted cash &amp; cash eqv</t>
  </si>
  <si>
    <t>Restricted Inv</t>
  </si>
  <si>
    <t>Other inv</t>
  </si>
  <si>
    <t>PP&amp;E</t>
  </si>
  <si>
    <t>Lease</t>
  </si>
  <si>
    <t>Intangible</t>
  </si>
  <si>
    <t xml:space="preserve">Goodwill </t>
  </si>
  <si>
    <t>Total Assets</t>
  </si>
  <si>
    <t>Liabilities</t>
  </si>
  <si>
    <t>AP</t>
  </si>
  <si>
    <t>Insurance reserves</t>
  </si>
  <si>
    <t xml:space="preserve">Accrued </t>
  </si>
  <si>
    <t>Lease, current</t>
  </si>
  <si>
    <t>Convertible senior notes, current</t>
  </si>
  <si>
    <t xml:space="preserve">Current </t>
  </si>
  <si>
    <t>LT debt</t>
  </si>
  <si>
    <t>Total Liabilities</t>
  </si>
  <si>
    <t>SE</t>
  </si>
  <si>
    <t>Preferred</t>
  </si>
  <si>
    <t>Common stock</t>
  </si>
  <si>
    <t>APIC</t>
  </si>
  <si>
    <t>Accumulated other comprehensive loss</t>
  </si>
  <si>
    <t>Accumulated deficit</t>
  </si>
  <si>
    <t>Total Equity</t>
  </si>
  <si>
    <t>Gross Margin</t>
  </si>
  <si>
    <t>Net Margin</t>
  </si>
  <si>
    <t>Revenue YoY</t>
  </si>
  <si>
    <t>Revenue QoQ</t>
  </si>
  <si>
    <t>R&amp;D as % of Revenue</t>
  </si>
  <si>
    <t>S&amp;M as % of Revenue</t>
  </si>
  <si>
    <t>EV/Revenue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</si>
</sst>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.000_);_(* \(#,##0.000\);_(* &quot;-&quot;???_);_(@_)"/>
    <numFmt numFmtId="166" formatCode="_(&quot;$&quot;* #,##0.000_);_(&quot;$&quot;* \(#,##0.000\);_(&quot;$&quot;* &quot;-&quot;?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3" fontId="0" fillId="0" borderId="0" xfId="0" applyNumberFormat="1"/>
    <xf numFmtId="0" fontId="1" fillId="0" borderId="0" xfId="0" applyFont="1"/>
    <xf numFmtId="0" fontId="2" fillId="0" borderId="0" xfId="0" applyFont="1"/>
    <xf numFmtId="44" fontId="0" fillId="0" borderId="0" xfId="0" applyNumberFormat="1" applyAlignment="1">
      <alignment horizontal="left" indent="4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97B9-5E3F-479F-A459-6094A13D87A9}">
  <dimension ref="C2:I9"/>
  <sheetViews>
    <sheetView zoomScale="115" zoomScaleNormal="115" workbookViewId="0">
      <selection activeCell="I25" sqref="I25"/>
    </sheetView>
  </sheetViews>
  <sheetFormatPr baseColWidth="10" defaultColWidth="8.83203125" defaultRowHeight="15" x14ac:dyDescent="0.2"/>
  <cols>
    <col min="3" max="3" width="12.33203125" bestFit="1" customWidth="1"/>
    <col min="9" max="9" width="12.1640625" bestFit="1" customWidth="1"/>
  </cols>
  <sheetData>
    <row r="2" spans="3:9" x14ac:dyDescent="0.2">
      <c r="C2" t="s">
        <v>0</v>
      </c>
      <c r="H2" t="s">
        <v>1</v>
      </c>
      <c r="I2" s="4">
        <v>17.3</v>
      </c>
    </row>
    <row r="3" spans="3:9" x14ac:dyDescent="0.2">
      <c r="C3" t="s">
        <v>7</v>
      </c>
      <c r="H3" t="s">
        <v>2</v>
      </c>
      <c r="I3" s="1">
        <f>406.286219+8.530629</f>
        <v>414.81684799999999</v>
      </c>
    </row>
    <row r="4" spans="3:9" x14ac:dyDescent="0.2">
      <c r="H4" t="s">
        <v>3</v>
      </c>
      <c r="I4" s="1">
        <f>I2*I3</f>
        <v>7176.3314704000004</v>
      </c>
    </row>
    <row r="5" spans="3:9" x14ac:dyDescent="0.2">
      <c r="H5" t="s">
        <v>4</v>
      </c>
      <c r="I5" s="1">
        <f>389.773+574.475</f>
        <v>964.24800000000005</v>
      </c>
    </row>
    <row r="6" spans="3:9" x14ac:dyDescent="0.2">
      <c r="H6" t="s">
        <v>5</v>
      </c>
      <c r="I6" s="1">
        <v>770.298</v>
      </c>
    </row>
    <row r="7" spans="3:9" x14ac:dyDescent="0.2">
      <c r="H7" t="s">
        <v>6</v>
      </c>
      <c r="I7" s="1">
        <f>I4+I5-I6</f>
        <v>7370.2814704000002</v>
      </c>
    </row>
    <row r="9" spans="3:9" x14ac:dyDescent="0.2">
      <c r="C9" t="s">
        <v>88</v>
      </c>
      <c r="D9" s="1">
        <f>I7/Model!Q14</f>
        <v>4.8402969677387153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353B-2A57-455D-ABCC-DD63E34CDD60}">
  <dimension ref="C2:X87"/>
  <sheetViews>
    <sheetView showGridLines="0" tabSelected="1" zoomScale="130" zoomScaleNormal="13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7" sqref="D17"/>
    </sheetView>
  </sheetViews>
  <sheetFormatPr baseColWidth="10" defaultColWidth="8.83203125" defaultRowHeight="15" x14ac:dyDescent="0.2"/>
  <cols>
    <col min="1" max="3" width="2.6640625" customWidth="1"/>
    <col min="4" max="4" width="30" bestFit="1" customWidth="1"/>
    <col min="5" max="6" width="10.1640625" bestFit="1" customWidth="1"/>
    <col min="7" max="8" width="10.83203125" bestFit="1" customWidth="1"/>
    <col min="9" max="9" width="11.83203125" bestFit="1" customWidth="1"/>
    <col min="10" max="11" width="10.1640625" bestFit="1" customWidth="1"/>
    <col min="12" max="12" width="10.83203125" bestFit="1" customWidth="1"/>
    <col min="13" max="13" width="11.83203125" bestFit="1" customWidth="1"/>
    <col min="14" max="14" width="10.1640625" bestFit="1" customWidth="1"/>
    <col min="15" max="17" width="11.83203125" bestFit="1" customWidth="1"/>
    <col min="18" max="18" width="10" bestFit="1" customWidth="1"/>
    <col min="19" max="19" width="7" bestFit="1" customWidth="1"/>
    <col min="20" max="22" width="9" bestFit="1" customWidth="1"/>
    <col min="23" max="23" width="10" bestFit="1" customWidth="1"/>
    <col min="24" max="24" width="7" bestFit="1" customWidth="1"/>
  </cols>
  <sheetData>
    <row r="2" spans="3:24" x14ac:dyDescent="0.2">
      <c r="C2" s="10" t="s">
        <v>0</v>
      </c>
    </row>
    <row r="3" spans="3:24" x14ac:dyDescent="0.2">
      <c r="D3" t="s">
        <v>12</v>
      </c>
      <c r="E3" s="5">
        <v>44651</v>
      </c>
      <c r="F3" s="5">
        <v>44742</v>
      </c>
      <c r="G3" s="5">
        <v>44834</v>
      </c>
      <c r="H3" s="5">
        <v>44926</v>
      </c>
      <c r="I3" s="5"/>
      <c r="J3" s="5">
        <v>45016</v>
      </c>
      <c r="K3" s="5">
        <v>45107</v>
      </c>
      <c r="L3" s="5">
        <v>45199</v>
      </c>
      <c r="M3" s="5">
        <v>45291</v>
      </c>
      <c r="N3" s="5"/>
      <c r="O3" s="5">
        <v>45382</v>
      </c>
      <c r="P3" s="5">
        <v>45473</v>
      </c>
      <c r="Q3" s="5">
        <v>45565</v>
      </c>
      <c r="R3" s="5">
        <v>45657</v>
      </c>
      <c r="S3" s="5"/>
      <c r="T3" s="5">
        <v>45747</v>
      </c>
      <c r="U3" s="5">
        <v>45838</v>
      </c>
      <c r="V3" s="5">
        <v>45930</v>
      </c>
      <c r="W3" s="5">
        <v>46022</v>
      </c>
    </row>
    <row r="4" spans="3:24" x14ac:dyDescent="0.2"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2" t="s">
        <v>18</v>
      </c>
      <c r="J4" t="s">
        <v>19</v>
      </c>
      <c r="K4" t="s">
        <v>20</v>
      </c>
      <c r="L4" t="s">
        <v>21</v>
      </c>
      <c r="M4" t="s">
        <v>22</v>
      </c>
      <c r="N4" s="2" t="s">
        <v>23</v>
      </c>
      <c r="O4" t="s">
        <v>24</v>
      </c>
      <c r="P4" t="s">
        <v>25</v>
      </c>
      <c r="Q4" t="s">
        <v>26</v>
      </c>
      <c r="R4" t="s">
        <v>27</v>
      </c>
      <c r="S4" s="2" t="s">
        <v>28</v>
      </c>
      <c r="X4" s="2" t="s">
        <v>29</v>
      </c>
    </row>
    <row r="5" spans="3:24" x14ac:dyDescent="0.2">
      <c r="I5" s="2"/>
      <c r="N5" s="2"/>
      <c r="S5" s="2"/>
      <c r="X5" s="2"/>
    </row>
    <row r="6" spans="3:24" x14ac:dyDescent="0.2">
      <c r="C6" s="3" t="s">
        <v>11</v>
      </c>
    </row>
    <row r="7" spans="3:24" x14ac:dyDescent="0.2">
      <c r="D7" t="s">
        <v>30</v>
      </c>
      <c r="E7">
        <v>17.8</v>
      </c>
      <c r="F7">
        <v>19.899999999999999</v>
      </c>
      <c r="G7">
        <v>20.3</v>
      </c>
      <c r="H7" s="6">
        <v>20.399999999999999</v>
      </c>
      <c r="J7" s="6">
        <v>19.600000000000001</v>
      </c>
      <c r="K7" s="6">
        <v>21.5</v>
      </c>
      <c r="L7" s="6">
        <v>22.4</v>
      </c>
      <c r="M7" s="6">
        <v>22.4</v>
      </c>
      <c r="N7" s="6"/>
      <c r="O7" s="6">
        <v>21.9</v>
      </c>
      <c r="P7" s="6">
        <v>23.7</v>
      </c>
      <c r="Q7" s="6">
        <v>24.4</v>
      </c>
    </row>
    <row r="8" spans="3:24" x14ac:dyDescent="0.2">
      <c r="D8" t="s">
        <v>31</v>
      </c>
      <c r="E8">
        <v>139.5</v>
      </c>
      <c r="F8">
        <v>152.1</v>
      </c>
      <c r="G8">
        <v>155.80000000000001</v>
      </c>
      <c r="H8" s="6">
        <v>151.1</v>
      </c>
      <c r="J8" s="6">
        <v>153</v>
      </c>
      <c r="K8" s="6">
        <v>177.9</v>
      </c>
      <c r="L8" s="6">
        <v>187.4</v>
      </c>
      <c r="M8" s="6">
        <v>190.8</v>
      </c>
      <c r="N8" s="6"/>
      <c r="O8" s="6">
        <v>187.7</v>
      </c>
      <c r="P8" s="6">
        <v>205.3</v>
      </c>
      <c r="Q8" s="6">
        <v>216.7</v>
      </c>
    </row>
    <row r="9" spans="3:24" x14ac:dyDescent="0.2">
      <c r="D9" t="s">
        <v>32</v>
      </c>
      <c r="E9">
        <v>2694.2</v>
      </c>
      <c r="F9">
        <v>3092.9</v>
      </c>
      <c r="G9">
        <v>3079.2</v>
      </c>
      <c r="H9" s="6">
        <v>3191</v>
      </c>
      <c r="J9" s="6">
        <v>3050.7</v>
      </c>
      <c r="K9" s="6">
        <v>3446</v>
      </c>
      <c r="L9" s="6">
        <v>3554.1</v>
      </c>
      <c r="M9" s="6">
        <v>3724.3</v>
      </c>
      <c r="N9" s="6"/>
      <c r="O9" s="6">
        <v>3693.2</v>
      </c>
      <c r="P9" s="6">
        <v>4018.9</v>
      </c>
      <c r="Q9" s="6">
        <v>4108.3999999999996</v>
      </c>
    </row>
    <row r="10" spans="3:24" x14ac:dyDescent="0.2">
      <c r="D10" s="10" t="s">
        <v>33</v>
      </c>
      <c r="E10" s="10"/>
      <c r="F10" s="10"/>
      <c r="G10" s="10"/>
      <c r="H10" s="11">
        <v>-66.2</v>
      </c>
      <c r="I10" s="10"/>
      <c r="J10" s="11">
        <v>-120.8</v>
      </c>
      <c r="K10" s="11">
        <v>-112.2</v>
      </c>
      <c r="L10" s="11">
        <v>-30</v>
      </c>
      <c r="M10" s="11">
        <v>14.9</v>
      </c>
      <c r="N10" s="10"/>
      <c r="O10" s="11">
        <v>127.1</v>
      </c>
      <c r="P10" s="11">
        <v>256.39999999999998</v>
      </c>
      <c r="Q10" s="11">
        <v>242.8</v>
      </c>
    </row>
    <row r="13" spans="3:24" x14ac:dyDescent="0.2">
      <c r="C13" t="s">
        <v>8</v>
      </c>
    </row>
    <row r="14" spans="3:24" x14ac:dyDescent="0.2">
      <c r="D14" t="s">
        <v>34</v>
      </c>
      <c r="E14" s="7">
        <v>875.57500000000005</v>
      </c>
      <c r="F14" s="7">
        <v>990.74800000000005</v>
      </c>
      <c r="G14" s="7">
        <v>1053.82</v>
      </c>
      <c r="H14" s="1">
        <f>I14-SUM(E14:G14)</f>
        <v>1174.9920000000002</v>
      </c>
      <c r="I14" s="7">
        <v>4095.1350000000002</v>
      </c>
      <c r="J14" s="7">
        <v>1000.548</v>
      </c>
      <c r="K14" s="7">
        <v>1020.9059999999999</v>
      </c>
      <c r="L14" s="7">
        <v>1157.55</v>
      </c>
      <c r="M14" s="1">
        <f>N14-SUM(J14:L14)</f>
        <v>1224.585</v>
      </c>
      <c r="N14" s="7">
        <v>4403.5889999999999</v>
      </c>
      <c r="O14" s="7">
        <v>1277.201</v>
      </c>
      <c r="P14" s="7">
        <v>1435.846</v>
      </c>
      <c r="Q14" s="7">
        <v>1522.692</v>
      </c>
    </row>
    <row r="15" spans="3:24" x14ac:dyDescent="0.2">
      <c r="D15" t="s">
        <v>35</v>
      </c>
      <c r="E15" s="7">
        <v>440.29399999999998</v>
      </c>
      <c r="F15" s="7">
        <v>650.35599999999999</v>
      </c>
      <c r="G15" s="7">
        <v>570.70299999999997</v>
      </c>
      <c r="H15" s="1">
        <f>I15-SUM(E15:G15)</f>
        <v>774.38299999999981</v>
      </c>
      <c r="I15" s="7">
        <v>2435.7359999999999</v>
      </c>
      <c r="J15" s="7">
        <v>548.99199999999996</v>
      </c>
      <c r="K15" s="7">
        <v>606.59900000000005</v>
      </c>
      <c r="L15" s="7">
        <v>644.5</v>
      </c>
      <c r="M15" s="1">
        <f>N15-SUM(J15:L15)</f>
        <v>743.86300000000028</v>
      </c>
      <c r="N15" s="7">
        <v>2543.9540000000002</v>
      </c>
      <c r="O15" s="7">
        <v>755.36199999999997</v>
      </c>
      <c r="P15" s="7">
        <v>819.51800000000003</v>
      </c>
      <c r="Q15" s="7">
        <v>888.255</v>
      </c>
    </row>
    <row r="16" spans="3:24" x14ac:dyDescent="0.2">
      <c r="D16" t="s">
        <v>51</v>
      </c>
      <c r="E16" s="7">
        <f t="shared" ref="E16:Q16" si="0">E14-E15</f>
        <v>435.28100000000006</v>
      </c>
      <c r="F16" s="7">
        <f t="shared" si="0"/>
        <v>340.39200000000005</v>
      </c>
      <c r="G16" s="7">
        <f t="shared" si="0"/>
        <v>483.11699999999996</v>
      </c>
      <c r="H16" s="7">
        <f t="shared" si="0"/>
        <v>400.60900000000038</v>
      </c>
      <c r="I16" s="7">
        <f t="shared" si="0"/>
        <v>1659.3990000000003</v>
      </c>
      <c r="J16" s="7">
        <f t="shared" si="0"/>
        <v>451.55600000000004</v>
      </c>
      <c r="K16" s="7">
        <f t="shared" si="0"/>
        <v>414.3069999999999</v>
      </c>
      <c r="L16" s="7">
        <f t="shared" si="0"/>
        <v>513.04999999999995</v>
      </c>
      <c r="M16" s="7">
        <f t="shared" si="0"/>
        <v>480.72199999999975</v>
      </c>
      <c r="N16" s="7">
        <f t="shared" si="0"/>
        <v>1859.6349999999998</v>
      </c>
      <c r="O16" s="7">
        <f t="shared" si="0"/>
        <v>521.83900000000006</v>
      </c>
      <c r="P16" s="7">
        <f t="shared" si="0"/>
        <v>616.32799999999997</v>
      </c>
      <c r="Q16" s="7">
        <f t="shared" si="0"/>
        <v>634.43700000000001</v>
      </c>
    </row>
    <row r="17" spans="4:24" x14ac:dyDescent="0.2">
      <c r="D17" t="s">
        <v>36</v>
      </c>
      <c r="E17" s="7">
        <v>98.6</v>
      </c>
      <c r="F17" s="7">
        <v>105.31399999999999</v>
      </c>
      <c r="G17" s="7">
        <v>119.223</v>
      </c>
      <c r="H17" s="1">
        <f>I17-SUM(E17:G17)</f>
        <v>120.709</v>
      </c>
      <c r="I17" s="7">
        <v>443.846</v>
      </c>
      <c r="J17" s="7">
        <v>98.926000000000002</v>
      </c>
      <c r="K17" s="7">
        <v>107.649</v>
      </c>
      <c r="L17" s="7">
        <v>118.76300000000001</v>
      </c>
      <c r="M17" s="1">
        <f>N17-SUM(J17:L17)</f>
        <v>101.90100000000001</v>
      </c>
      <c r="N17" s="7">
        <v>427.23899999999998</v>
      </c>
      <c r="O17" s="7">
        <v>103.042</v>
      </c>
      <c r="P17" s="7">
        <v>115.73399999999999</v>
      </c>
      <c r="Q17" s="7">
        <v>117.462</v>
      </c>
    </row>
    <row r="18" spans="4:24" x14ac:dyDescent="0.2">
      <c r="D18" t="s">
        <v>37</v>
      </c>
      <c r="E18" s="7">
        <v>192.75399999999999</v>
      </c>
      <c r="F18" s="7">
        <v>201.768</v>
      </c>
      <c r="G18" s="7">
        <v>227.678</v>
      </c>
      <c r="H18" s="1">
        <f>I18-SUM(E18:G18)</f>
        <v>234.577</v>
      </c>
      <c r="I18" s="7">
        <v>856.77700000000004</v>
      </c>
      <c r="J18" s="7">
        <v>196.904</v>
      </c>
      <c r="K18" s="7">
        <v>154.61199999999999</v>
      </c>
      <c r="L18" s="7">
        <v>109.229</v>
      </c>
      <c r="M18" s="1">
        <f>N18-SUM(J18:L18)</f>
        <v>95.171000000000106</v>
      </c>
      <c r="N18" s="7">
        <v>555.91600000000005</v>
      </c>
      <c r="O18" s="7">
        <v>100.023</v>
      </c>
      <c r="P18" s="7">
        <v>98.807000000000002</v>
      </c>
      <c r="Q18" s="7">
        <v>104.447</v>
      </c>
    </row>
    <row r="19" spans="4:24" x14ac:dyDescent="0.2">
      <c r="D19" t="s">
        <v>38</v>
      </c>
      <c r="E19" s="7">
        <v>126.32899999999999</v>
      </c>
      <c r="F19" s="7">
        <v>140.75399999999999</v>
      </c>
      <c r="G19" s="7">
        <v>133.72200000000001</v>
      </c>
      <c r="H19" s="1">
        <f>I19-SUM(E19:G19)</f>
        <v>130.70699999999999</v>
      </c>
      <c r="I19" s="7">
        <v>531.51199999999994</v>
      </c>
      <c r="J19" s="7">
        <v>115.941</v>
      </c>
      <c r="K19" s="7">
        <v>109.167</v>
      </c>
      <c r="L19" s="7">
        <v>129.947</v>
      </c>
      <c r="M19" s="1">
        <f>N19-SUM(J19:L19)</f>
        <v>125.94900000000001</v>
      </c>
      <c r="N19" s="7">
        <v>481.00400000000002</v>
      </c>
      <c r="O19" s="7">
        <v>145.47200000000001</v>
      </c>
      <c r="P19" s="7">
        <v>176.37</v>
      </c>
      <c r="Q19" s="7">
        <v>215.779</v>
      </c>
    </row>
    <row r="20" spans="4:24" x14ac:dyDescent="0.2">
      <c r="D20" t="s">
        <v>39</v>
      </c>
      <c r="E20" s="7">
        <v>216.941</v>
      </c>
      <c r="F20" s="7">
        <v>265.73099999999999</v>
      </c>
      <c r="G20" s="7">
        <v>292.87</v>
      </c>
      <c r="H20" s="1">
        <f>I20-SUM(E20:G20)</f>
        <v>510.63800000000003</v>
      </c>
      <c r="I20" s="7">
        <v>1286.18</v>
      </c>
      <c r="J20" s="7">
        <v>256.54000000000002</v>
      </c>
      <c r="K20" s="7">
        <v>201.398</v>
      </c>
      <c r="L20" s="7">
        <v>195.29</v>
      </c>
      <c r="M20" s="1">
        <f>N20-SUM(J20:L20)</f>
        <v>217.85200000000009</v>
      </c>
      <c r="N20" s="7">
        <v>871.08</v>
      </c>
      <c r="O20" s="7">
        <v>236.25299999999999</v>
      </c>
      <c r="P20" s="7">
        <v>252.643</v>
      </c>
      <c r="Q20" s="7">
        <v>253.43600000000001</v>
      </c>
    </row>
    <row r="21" spans="4:24" x14ac:dyDescent="0.2">
      <c r="D21" t="s">
        <v>40</v>
      </c>
      <c r="E21" s="7">
        <f t="shared" ref="E21:Q21" si="1">SUM(E17:E20,E15)</f>
        <v>1074.9180000000001</v>
      </c>
      <c r="F21" s="7">
        <f t="shared" si="1"/>
        <v>1363.923</v>
      </c>
      <c r="G21" s="7">
        <f t="shared" si="1"/>
        <v>1344.1959999999999</v>
      </c>
      <c r="H21" s="7">
        <f t="shared" si="1"/>
        <v>1771.0139999999999</v>
      </c>
      <c r="I21" s="7">
        <f t="shared" si="1"/>
        <v>5554.0509999999995</v>
      </c>
      <c r="J21" s="7">
        <f t="shared" si="1"/>
        <v>1217.3029999999999</v>
      </c>
      <c r="K21" s="7">
        <f t="shared" si="1"/>
        <v>1179.4250000000002</v>
      </c>
      <c r="L21" s="7">
        <f t="shared" si="1"/>
        <v>1197.729</v>
      </c>
      <c r="M21" s="7">
        <f t="shared" si="1"/>
        <v>1284.7360000000006</v>
      </c>
      <c r="N21" s="7">
        <f t="shared" si="1"/>
        <v>4879.1930000000002</v>
      </c>
      <c r="O21" s="7">
        <f t="shared" si="1"/>
        <v>1340.152</v>
      </c>
      <c r="P21" s="7">
        <f t="shared" si="1"/>
        <v>1463.0720000000001</v>
      </c>
      <c r="Q21" s="7">
        <f t="shared" si="1"/>
        <v>1579.3789999999999</v>
      </c>
    </row>
    <row r="22" spans="4:24" x14ac:dyDescent="0.2">
      <c r="D22" t="s">
        <v>41</v>
      </c>
      <c r="E22" s="7">
        <f>E14-E21</f>
        <v>-199.34300000000007</v>
      </c>
      <c r="F22" s="7">
        <f>F14-F21</f>
        <v>-373.17499999999995</v>
      </c>
      <c r="G22" s="7">
        <f>G14-G21</f>
        <v>-290.37599999999998</v>
      </c>
      <c r="H22" s="1">
        <f>I22-SUM(E22:G22)</f>
        <v>-596.02199999999993</v>
      </c>
      <c r="I22" s="7">
        <v>-1458.9159999999999</v>
      </c>
      <c r="J22" s="7">
        <f>J14-J21</f>
        <v>-216.75499999999988</v>
      </c>
      <c r="K22" s="7">
        <f>K14-K21</f>
        <v>-158.51900000000023</v>
      </c>
      <c r="L22" s="7">
        <f>L14-L21</f>
        <v>-40.179000000000087</v>
      </c>
      <c r="M22" s="1">
        <f>N22-SUM(J22:L22)</f>
        <v>-60.150999999999783</v>
      </c>
      <c r="N22" s="7">
        <v>-475.60399999999998</v>
      </c>
      <c r="O22" s="7">
        <f>O14-O21</f>
        <v>-62.951000000000022</v>
      </c>
      <c r="P22" s="7">
        <f>P14-P21</f>
        <v>-27.226000000000113</v>
      </c>
      <c r="Q22" s="7">
        <f>Q14-Q21</f>
        <v>-56.686999999999898</v>
      </c>
    </row>
    <row r="23" spans="4:24" x14ac:dyDescent="0.2">
      <c r="D23" t="s">
        <v>42</v>
      </c>
      <c r="E23" s="7">
        <v>-4.5490000000000004</v>
      </c>
      <c r="F23" s="7">
        <v>-4.96</v>
      </c>
      <c r="G23" s="7">
        <v>-5.0220000000000002</v>
      </c>
      <c r="H23" s="1">
        <f>I23-SUM(E23:G23)</f>
        <v>-5.2039999999999988</v>
      </c>
      <c r="I23" s="7">
        <v>-19.734999999999999</v>
      </c>
      <c r="J23" s="7">
        <v>-5.4329999999999998</v>
      </c>
      <c r="K23" s="7">
        <v>-6.1509999999999998</v>
      </c>
      <c r="L23" s="7">
        <v>-6.2089999999999996</v>
      </c>
      <c r="M23" s="1">
        <f>N23-SUM(J23:L23)</f>
        <v>-8.43</v>
      </c>
      <c r="N23" s="7">
        <v>-26.222999999999999</v>
      </c>
      <c r="O23" s="7">
        <v>-7.048</v>
      </c>
      <c r="P23" s="7">
        <v>-7.8520000000000003</v>
      </c>
      <c r="Q23" s="7">
        <v>-7.3620000000000001</v>
      </c>
    </row>
    <row r="24" spans="4:24" x14ac:dyDescent="0.2">
      <c r="D24" t="s">
        <v>43</v>
      </c>
      <c r="E24" s="7">
        <v>9.7629999999999999</v>
      </c>
      <c r="F24" s="7">
        <v>0.95299999999999996</v>
      </c>
      <c r="G24" s="7">
        <v>-126.155</v>
      </c>
      <c r="H24" s="1">
        <f>I24-SUM(E24:G24)</f>
        <v>15.451000000000008</v>
      </c>
      <c r="I24" s="7">
        <v>-99.988</v>
      </c>
      <c r="J24" s="7">
        <v>37.215000000000003</v>
      </c>
      <c r="K24" s="7">
        <v>53.075000000000003</v>
      </c>
      <c r="L24" s="7">
        <v>34.399000000000001</v>
      </c>
      <c r="M24" s="1">
        <f>N24-SUM(J24:L24)</f>
        <v>45.433999999999983</v>
      </c>
      <c r="N24" s="7">
        <v>170.12299999999999</v>
      </c>
      <c r="O24" s="7">
        <v>41.057000000000002</v>
      </c>
      <c r="P24" s="7">
        <v>41.942999999999998</v>
      </c>
      <c r="Q24" s="7">
        <v>50.941000000000003</v>
      </c>
    </row>
    <row r="25" spans="4:24" x14ac:dyDescent="0.2">
      <c r="D25" t="s">
        <v>44</v>
      </c>
      <c r="E25" s="7">
        <f t="shared" ref="E25:Q25" si="2">SUM(E22:E24)</f>
        <v>-194.12900000000008</v>
      </c>
      <c r="F25" s="7">
        <f t="shared" si="2"/>
        <v>-377.18199999999996</v>
      </c>
      <c r="G25" s="7">
        <f t="shared" si="2"/>
        <v>-421.553</v>
      </c>
      <c r="H25" s="7">
        <f t="shared" si="2"/>
        <v>-585.77499999999986</v>
      </c>
      <c r="I25" s="7">
        <f t="shared" si="2"/>
        <v>-1578.6389999999999</v>
      </c>
      <c r="J25" s="7">
        <f t="shared" si="2"/>
        <v>-184.97299999999987</v>
      </c>
      <c r="K25" s="7">
        <f t="shared" si="2"/>
        <v>-111.59500000000024</v>
      </c>
      <c r="L25" s="7">
        <f t="shared" si="2"/>
        <v>-11.98900000000009</v>
      </c>
      <c r="M25" s="7">
        <f t="shared" si="2"/>
        <v>-23.146999999999807</v>
      </c>
      <c r="N25" s="7">
        <f t="shared" si="2"/>
        <v>-331.70400000000001</v>
      </c>
      <c r="O25" s="7">
        <f t="shared" si="2"/>
        <v>-28.942000000000021</v>
      </c>
      <c r="P25" s="7">
        <f t="shared" si="2"/>
        <v>6.8649999999998812</v>
      </c>
      <c r="Q25" s="7">
        <f t="shared" si="2"/>
        <v>-13.10799999999989</v>
      </c>
    </row>
    <row r="26" spans="4:24" x14ac:dyDescent="0.2">
      <c r="D26" t="s">
        <v>45</v>
      </c>
      <c r="E26" s="7">
        <v>2.8029999999999999</v>
      </c>
      <c r="F26" s="7">
        <v>6.4000000000000001E-2</v>
      </c>
      <c r="G26" s="7">
        <v>0.64800000000000002</v>
      </c>
      <c r="H26" s="1">
        <f>I26-SUM(E26:G26)</f>
        <v>2.3569999999999998</v>
      </c>
      <c r="I26" s="7">
        <v>5.8719999999999999</v>
      </c>
      <c r="J26" s="7">
        <v>2.6760000000000002</v>
      </c>
      <c r="K26" s="7">
        <v>2.6669999999999998</v>
      </c>
      <c r="L26" s="7">
        <v>0.111</v>
      </c>
      <c r="M26" s="1">
        <f>N26-SUM(J26:L26)</f>
        <v>3.1619999999999999</v>
      </c>
      <c r="N26" s="7">
        <v>8.6159999999999997</v>
      </c>
      <c r="O26" s="7">
        <v>2.593</v>
      </c>
      <c r="P26" s="7">
        <v>1.851</v>
      </c>
      <c r="Q26" s="7">
        <v>-0.68200000000000005</v>
      </c>
    </row>
    <row r="27" spans="4:24" x14ac:dyDescent="0.2">
      <c r="D27" t="s">
        <v>46</v>
      </c>
      <c r="E27" s="7">
        <f t="shared" ref="E27:Q27" si="3">E25-E26</f>
        <v>-196.93200000000007</v>
      </c>
      <c r="F27" s="7">
        <f t="shared" si="3"/>
        <v>-377.24599999999998</v>
      </c>
      <c r="G27" s="7">
        <f t="shared" si="3"/>
        <v>-422.20100000000002</v>
      </c>
      <c r="H27" s="7">
        <f t="shared" si="3"/>
        <v>-588.13199999999983</v>
      </c>
      <c r="I27" s="7">
        <f t="shared" si="3"/>
        <v>-1584.511</v>
      </c>
      <c r="J27" s="7">
        <f t="shared" si="3"/>
        <v>-187.64899999999986</v>
      </c>
      <c r="K27" s="7">
        <f t="shared" si="3"/>
        <v>-114.26200000000024</v>
      </c>
      <c r="L27" s="7">
        <f t="shared" si="3"/>
        <v>-12.10000000000009</v>
      </c>
      <c r="M27" s="7">
        <f t="shared" si="3"/>
        <v>-26.308999999999806</v>
      </c>
      <c r="N27" s="7">
        <f t="shared" si="3"/>
        <v>-340.32</v>
      </c>
      <c r="O27" s="7">
        <f t="shared" si="3"/>
        <v>-31.535000000000021</v>
      </c>
      <c r="P27" s="7">
        <f t="shared" si="3"/>
        <v>5.0139999999998812</v>
      </c>
      <c r="Q27" s="7">
        <f t="shared" si="3"/>
        <v>-12.42599999999989</v>
      </c>
    </row>
    <row r="28" spans="4:24" x14ac:dyDescent="0.2">
      <c r="D28" t="s">
        <v>47</v>
      </c>
      <c r="E28" s="8">
        <f t="shared" ref="E28:Q28" si="4">E27/E30</f>
        <v>-0.56825120181903199</v>
      </c>
      <c r="F28" s="8">
        <f t="shared" si="4"/>
        <v>-1.0762282969023695</v>
      </c>
      <c r="G28" s="8">
        <f t="shared" si="4"/>
        <v>-1.1843676187590819</v>
      </c>
      <c r="H28" s="8">
        <f t="shared" si="4"/>
        <v>-1.5107151939215062</v>
      </c>
      <c r="I28" s="8">
        <f t="shared" si="4"/>
        <v>-4.4667959665211106</v>
      </c>
      <c r="J28" s="8">
        <f t="shared" si="4"/>
        <v>-0.50210180158243822</v>
      </c>
      <c r="K28" s="8">
        <f t="shared" si="4"/>
        <v>-0.2992060416252062</v>
      </c>
      <c r="L28" s="8">
        <f t="shared" si="4"/>
        <v>-3.1080869339621661E-2</v>
      </c>
      <c r="M28" s="8">
        <f t="shared" si="4"/>
        <v>-6.827565624716106E-2</v>
      </c>
      <c r="N28" s="8">
        <f t="shared" si="4"/>
        <v>-0.88317957102261668</v>
      </c>
      <c r="O28" s="8">
        <f t="shared" si="4"/>
        <v>-7.853259719140443E-2</v>
      </c>
      <c r="P28" s="8">
        <f t="shared" si="4"/>
        <v>1.3129641461804844E-2</v>
      </c>
      <c r="Q28" s="8">
        <f t="shared" si="4"/>
        <v>-3.0143439690074911E-2</v>
      </c>
      <c r="R28" s="8"/>
      <c r="S28" s="8"/>
      <c r="T28" s="8"/>
      <c r="U28" s="8"/>
      <c r="V28" s="8"/>
      <c r="W28" s="8"/>
      <c r="X28" s="8"/>
    </row>
    <row r="29" spans="4:24" x14ac:dyDescent="0.2">
      <c r="D29" t="s">
        <v>48</v>
      </c>
      <c r="E29" s="8">
        <f t="shared" ref="E29:Q29" si="5">E27/E31</f>
        <v>-0.56825120181903199</v>
      </c>
      <c r="F29" s="8">
        <f t="shared" si="5"/>
        <v>-1.0762282969023695</v>
      </c>
      <c r="G29" s="8">
        <f t="shared" si="5"/>
        <v>-1.1843676187590819</v>
      </c>
      <c r="H29" s="8">
        <f t="shared" si="5"/>
        <v>-1.5107151939215062</v>
      </c>
      <c r="I29" s="8">
        <f t="shared" si="5"/>
        <v>-4.4667959665211106</v>
      </c>
      <c r="J29" s="8">
        <f t="shared" si="5"/>
        <v>-0.50210180158243822</v>
      </c>
      <c r="K29" s="8">
        <f t="shared" si="5"/>
        <v>-0.2992060416252062</v>
      </c>
      <c r="L29" s="8">
        <f t="shared" si="5"/>
        <v>-3.1080869339621661E-2</v>
      </c>
      <c r="M29" s="8">
        <f t="shared" si="5"/>
        <v>-6.827565624716106E-2</v>
      </c>
      <c r="N29" s="8">
        <f t="shared" si="5"/>
        <v>-0.88317957102261668</v>
      </c>
      <c r="O29" s="8">
        <f t="shared" si="5"/>
        <v>-7.853259719140443E-2</v>
      </c>
      <c r="P29" s="8">
        <f t="shared" si="5"/>
        <v>1.3129641461804844E-2</v>
      </c>
      <c r="Q29" s="8">
        <f t="shared" si="5"/>
        <v>-3.0143439690074911E-2</v>
      </c>
      <c r="R29" s="8"/>
      <c r="S29" s="8"/>
      <c r="T29" s="8"/>
      <c r="U29" s="8"/>
      <c r="V29" s="8"/>
      <c r="W29" s="8"/>
      <c r="X29" s="8"/>
    </row>
    <row r="30" spans="4:24" x14ac:dyDescent="0.2">
      <c r="D30" t="s">
        <v>49</v>
      </c>
      <c r="E30" s="7">
        <v>346.55799999999999</v>
      </c>
      <c r="F30" s="7">
        <v>350.52600000000001</v>
      </c>
      <c r="G30" s="7">
        <v>356.47800000000001</v>
      </c>
      <c r="H30" s="7">
        <v>389.30700000000002</v>
      </c>
      <c r="I30" s="7">
        <v>354.73099999999999</v>
      </c>
      <c r="J30" s="7">
        <v>373.72699999999998</v>
      </c>
      <c r="K30" s="7">
        <v>381.88400000000001</v>
      </c>
      <c r="L30" s="7">
        <v>389.30700000000002</v>
      </c>
      <c r="M30" s="7">
        <v>385.33499999999998</v>
      </c>
      <c r="N30" s="7">
        <v>385.33499999999998</v>
      </c>
      <c r="O30" s="7">
        <v>401.553</v>
      </c>
      <c r="P30" s="7">
        <v>381.88400000000001</v>
      </c>
      <c r="Q30" s="7">
        <v>412.22899999999998</v>
      </c>
    </row>
    <row r="31" spans="4:24" x14ac:dyDescent="0.2">
      <c r="D31" t="s">
        <v>50</v>
      </c>
      <c r="E31" s="7">
        <v>346.55799999999999</v>
      </c>
      <c r="F31" s="7">
        <v>350.52600000000001</v>
      </c>
      <c r="G31" s="7">
        <v>356.47800000000001</v>
      </c>
      <c r="H31" s="7">
        <v>389.30700000000002</v>
      </c>
      <c r="I31" s="7">
        <v>354.73099999999999</v>
      </c>
      <c r="J31" s="7">
        <v>373.72699999999998</v>
      </c>
      <c r="K31" s="7">
        <v>381.88400000000001</v>
      </c>
      <c r="L31" s="7">
        <v>389.30700000000002</v>
      </c>
      <c r="M31" s="7">
        <v>385.33499999999998</v>
      </c>
      <c r="N31" s="7">
        <v>385.33499999999998</v>
      </c>
      <c r="O31" s="7">
        <v>401.553</v>
      </c>
      <c r="P31" s="7">
        <v>381.88400000000001</v>
      </c>
      <c r="Q31" s="7">
        <v>412.22899999999998</v>
      </c>
    </row>
    <row r="33" spans="4:18" x14ac:dyDescent="0.2">
      <c r="D33" t="s">
        <v>82</v>
      </c>
      <c r="E33" s="9">
        <f>E16/E14</f>
        <v>0.49713730976786685</v>
      </c>
      <c r="F33" s="9">
        <f t="shared" ref="F33:Q33" si="6">F16/F14</f>
        <v>0.34357071626690139</v>
      </c>
      <c r="G33" s="9">
        <f t="shared" si="6"/>
        <v>0.45844356721261692</v>
      </c>
      <c r="H33" s="9">
        <f t="shared" si="6"/>
        <v>0.3409461511227313</v>
      </c>
      <c r="I33" s="9">
        <f t="shared" si="6"/>
        <v>0.40521228237896928</v>
      </c>
      <c r="J33" s="9">
        <f t="shared" si="6"/>
        <v>0.45130868284180276</v>
      </c>
      <c r="K33" s="9">
        <f t="shared" si="6"/>
        <v>0.40582286713957988</v>
      </c>
      <c r="L33" s="9">
        <f t="shared" si="6"/>
        <v>0.44322059522266855</v>
      </c>
      <c r="M33" s="9">
        <f t="shared" si="6"/>
        <v>0.39255911186238585</v>
      </c>
      <c r="N33" s="9">
        <f t="shared" si="6"/>
        <v>0.42229985586756613</v>
      </c>
      <c r="O33" s="9">
        <f t="shared" si="6"/>
        <v>0.40858016866569946</v>
      </c>
      <c r="P33" s="9">
        <f t="shared" si="6"/>
        <v>0.42924380469771828</v>
      </c>
      <c r="Q33" s="9">
        <f t="shared" si="6"/>
        <v>0.41665484549731657</v>
      </c>
    </row>
    <row r="34" spans="4:18" x14ac:dyDescent="0.2">
      <c r="D34" t="s">
        <v>83</v>
      </c>
      <c r="E34" s="9">
        <f>E27/E14</f>
        <v>-0.22491734003369221</v>
      </c>
      <c r="F34" s="9">
        <f t="shared" ref="F34:Q34" si="7">F27/F14</f>
        <v>-0.38076887361872036</v>
      </c>
      <c r="G34" s="9">
        <f t="shared" si="7"/>
        <v>-0.40063862898787272</v>
      </c>
      <c r="H34" s="9">
        <f t="shared" si="7"/>
        <v>-0.50054128028105704</v>
      </c>
      <c r="I34" s="9">
        <f t="shared" si="7"/>
        <v>-0.38692521736157659</v>
      </c>
      <c r="J34" s="9">
        <f t="shared" si="7"/>
        <v>-0.18754622466888132</v>
      </c>
      <c r="K34" s="9">
        <f t="shared" si="7"/>
        <v>-0.11192215541881451</v>
      </c>
      <c r="L34" s="9">
        <f t="shared" si="7"/>
        <v>-1.0453112176579923E-2</v>
      </c>
      <c r="M34" s="9">
        <f t="shared" si="7"/>
        <v>-2.1484012951326209E-2</v>
      </c>
      <c r="N34" s="9">
        <f t="shared" si="7"/>
        <v>-7.7282416683300825E-2</v>
      </c>
      <c r="O34" s="9">
        <f t="shared" si="7"/>
        <v>-2.4690710389359247E-2</v>
      </c>
      <c r="P34" s="9">
        <f t="shared" si="7"/>
        <v>3.4920179462142047E-3</v>
      </c>
      <c r="Q34" s="9">
        <f t="shared" si="7"/>
        <v>-8.160547241333041E-3</v>
      </c>
    </row>
    <row r="35" spans="4:18" x14ac:dyDescent="0.2">
      <c r="D35" t="s">
        <v>84</v>
      </c>
      <c r="J35" s="9">
        <f>J14/E14-1</f>
        <v>0.14273249007794875</v>
      </c>
      <c r="K35" s="9">
        <f t="shared" ref="K35:Q35" si="8">K14/F14-1</f>
        <v>3.0439627433010097E-2</v>
      </c>
      <c r="L35" s="9">
        <f t="shared" si="8"/>
        <v>9.8432369854434265E-2</v>
      </c>
      <c r="M35" s="9">
        <f t="shared" si="8"/>
        <v>4.2207095878099565E-2</v>
      </c>
      <c r="N35" s="9">
        <f t="shared" si="8"/>
        <v>7.5322058979740536E-2</v>
      </c>
      <c r="O35" s="9">
        <f t="shared" si="8"/>
        <v>0.27650147719049967</v>
      </c>
      <c r="P35" s="9">
        <f>P14/K14-1</f>
        <v>0.40644290463568633</v>
      </c>
      <c r="Q35" s="9">
        <f t="shared" si="8"/>
        <v>0.31544382532072057</v>
      </c>
    </row>
    <row r="36" spans="4:18" x14ac:dyDescent="0.2">
      <c r="D36" t="s">
        <v>85</v>
      </c>
      <c r="F36" s="9">
        <f>F14/E14-1</f>
        <v>0.13153984524455353</v>
      </c>
      <c r="G36" s="9">
        <f t="shared" ref="G36:H36" si="9">G14/F14-1</f>
        <v>6.366099149329596E-2</v>
      </c>
      <c r="H36" s="9">
        <f t="shared" si="9"/>
        <v>0.11498358353419014</v>
      </c>
      <c r="J36" s="9">
        <f>J14/H14-1</f>
        <v>-0.14846398954205664</v>
      </c>
      <c r="K36" s="9">
        <f>K14/J14-1</f>
        <v>2.0346849926240473E-2</v>
      </c>
      <c r="L36" s="9">
        <f t="shared" ref="L36:M36" si="10">L14/K14-1</f>
        <v>0.13384581930167916</v>
      </c>
      <c r="M36" s="9">
        <f t="shared" si="10"/>
        <v>5.7911105351820646E-2</v>
      </c>
      <c r="O36" s="9">
        <f>O14/M14-1</f>
        <v>4.2966392696301092E-2</v>
      </c>
      <c r="P36" s="9">
        <f>P14/O14-1</f>
        <v>0.1242130252012017</v>
      </c>
      <c r="Q36" s="9">
        <f t="shared" ref="Q36" si="11">Q14/P14-1</f>
        <v>6.0484202344819771E-2</v>
      </c>
      <c r="R36" s="9"/>
    </row>
    <row r="37" spans="4:18" x14ac:dyDescent="0.2">
      <c r="D37" t="s">
        <v>87</v>
      </c>
      <c r="E37" s="9">
        <f>E19/E14</f>
        <v>0.14428118664877365</v>
      </c>
      <c r="F37" s="9">
        <f t="shared" ref="F37:Q37" si="12">F19/F14</f>
        <v>0.14206841699402875</v>
      </c>
      <c r="G37" s="9">
        <f t="shared" si="12"/>
        <v>0.12689263821145927</v>
      </c>
      <c r="H37" s="9">
        <f t="shared" si="12"/>
        <v>0.11124075738388003</v>
      </c>
      <c r="I37" s="9">
        <f t="shared" si="12"/>
        <v>0.12979108136850187</v>
      </c>
      <c r="J37" s="9">
        <f t="shared" si="12"/>
        <v>0.1158774991304765</v>
      </c>
      <c r="K37" s="9">
        <f t="shared" si="12"/>
        <v>0.10693149026452975</v>
      </c>
      <c r="L37" s="9">
        <f t="shared" si="12"/>
        <v>0.11226037752148936</v>
      </c>
      <c r="M37" s="9">
        <f t="shared" si="12"/>
        <v>0.10285035338502432</v>
      </c>
      <c r="N37" s="9">
        <f t="shared" si="12"/>
        <v>0.10922999398899398</v>
      </c>
      <c r="O37" s="9">
        <f t="shared" si="12"/>
        <v>0.11389906522152739</v>
      </c>
      <c r="P37" s="9">
        <f t="shared" si="12"/>
        <v>0.12283350721456202</v>
      </c>
      <c r="Q37" s="9">
        <f t="shared" si="12"/>
        <v>0.14170889451051163</v>
      </c>
    </row>
    <row r="38" spans="4:18" x14ac:dyDescent="0.2">
      <c r="D38" t="s">
        <v>86</v>
      </c>
      <c r="E38" s="9">
        <f>E18/E14</f>
        <v>0.22014561859349568</v>
      </c>
      <c r="F38" s="9">
        <f t="shared" ref="F38:Q38" si="13">F18/F14</f>
        <v>0.20365219006245786</v>
      </c>
      <c r="G38" s="9">
        <f t="shared" si="13"/>
        <v>0.21605017934751666</v>
      </c>
      <c r="H38" s="9">
        <f t="shared" si="13"/>
        <v>0.19964135926031834</v>
      </c>
      <c r="I38" s="9">
        <f t="shared" si="13"/>
        <v>0.20921825532003219</v>
      </c>
      <c r="J38" s="9">
        <f t="shared" si="13"/>
        <v>0.19679615570667275</v>
      </c>
      <c r="K38" s="9">
        <f t="shared" si="13"/>
        <v>0.15144587258768191</v>
      </c>
      <c r="L38" s="9">
        <f t="shared" si="13"/>
        <v>9.4362230573193387E-2</v>
      </c>
      <c r="M38" s="9">
        <f t="shared" si="13"/>
        <v>7.771694084118301E-2</v>
      </c>
      <c r="N38" s="9">
        <f t="shared" si="13"/>
        <v>0.12624157249915921</v>
      </c>
      <c r="O38" s="9">
        <f t="shared" si="13"/>
        <v>7.831421992309745E-2</v>
      </c>
      <c r="P38" s="9">
        <f t="shared" si="13"/>
        <v>6.8814482890226389E-2</v>
      </c>
      <c r="Q38" s="9">
        <f t="shared" si="13"/>
        <v>6.859364861705454E-2</v>
      </c>
    </row>
    <row r="42" spans="4:18" x14ac:dyDescent="0.2">
      <c r="I42" s="7"/>
    </row>
    <row r="43" spans="4:18" x14ac:dyDescent="0.2">
      <c r="D43" t="s">
        <v>52</v>
      </c>
    </row>
    <row r="44" spans="4:18" x14ac:dyDescent="0.2">
      <c r="D44" t="s">
        <v>35</v>
      </c>
      <c r="E44">
        <v>9.9220000000000006</v>
      </c>
      <c r="F44">
        <v>7.5030000000000001</v>
      </c>
      <c r="G44">
        <v>5.5529999999999999</v>
      </c>
      <c r="I44">
        <v>44.131999999999998</v>
      </c>
      <c r="J44" s="7">
        <v>10.769</v>
      </c>
      <c r="K44" s="7">
        <v>5.7590000000000003</v>
      </c>
      <c r="L44" s="7">
        <v>5.5529999999999999</v>
      </c>
      <c r="M44" s="1">
        <f t="shared" ref="M44:M48" si="14">N44-SUM(J44:L44)</f>
        <v>8.0890000000000022</v>
      </c>
      <c r="N44" s="7">
        <v>30.17</v>
      </c>
      <c r="O44" s="7">
        <v>6.016</v>
      </c>
      <c r="P44" s="7">
        <v>5.7590000000000003</v>
      </c>
      <c r="Q44" s="7">
        <v>6.7889999999999997</v>
      </c>
    </row>
    <row r="45" spans="4:18" x14ac:dyDescent="0.2">
      <c r="D45" t="s">
        <v>53</v>
      </c>
      <c r="E45">
        <v>5.59</v>
      </c>
      <c r="F45">
        <v>3.9809999999999999</v>
      </c>
      <c r="G45">
        <v>2.8180000000000001</v>
      </c>
      <c r="I45">
        <v>25.442</v>
      </c>
      <c r="J45" s="7">
        <v>5.9279999999999999</v>
      </c>
      <c r="K45" s="7">
        <v>1.895</v>
      </c>
      <c r="L45" s="7">
        <v>2.8180000000000001</v>
      </c>
      <c r="M45" s="1">
        <f t="shared" si="14"/>
        <v>4.827</v>
      </c>
      <c r="N45" s="7">
        <v>15.468</v>
      </c>
      <c r="O45" s="7">
        <v>2.0939999999999999</v>
      </c>
      <c r="P45" s="7">
        <v>1.895</v>
      </c>
      <c r="Q45" s="7">
        <v>2.31</v>
      </c>
    </row>
    <row r="46" spans="4:18" x14ac:dyDescent="0.2">
      <c r="D46" t="s">
        <v>37</v>
      </c>
      <c r="E46">
        <v>80.765000000000001</v>
      </c>
      <c r="F46">
        <v>49.350999999999999</v>
      </c>
      <c r="G46">
        <v>40.698999999999998</v>
      </c>
      <c r="I46">
        <v>391.983</v>
      </c>
      <c r="J46" s="7">
        <v>93.504999999999995</v>
      </c>
      <c r="K46" s="7">
        <v>27.34</v>
      </c>
      <c r="L46" s="7">
        <v>40.698999999999998</v>
      </c>
      <c r="M46" s="1">
        <f t="shared" si="14"/>
        <v>52.616000000000014</v>
      </c>
      <c r="N46" s="7">
        <v>214.16</v>
      </c>
      <c r="O46" s="7">
        <v>29.832000000000001</v>
      </c>
      <c r="P46" s="7">
        <v>27.34</v>
      </c>
      <c r="Q46" s="7">
        <v>32.036000000000001</v>
      </c>
    </row>
    <row r="47" spans="4:18" x14ac:dyDescent="0.2">
      <c r="D47" t="s">
        <v>38</v>
      </c>
      <c r="E47">
        <v>10.571999999999999</v>
      </c>
      <c r="F47">
        <v>7.9530000000000003</v>
      </c>
      <c r="G47">
        <v>5.7229999999999999</v>
      </c>
      <c r="I47">
        <v>49.866999999999997</v>
      </c>
      <c r="J47" s="7">
        <v>11.683999999999999</v>
      </c>
      <c r="K47" s="7">
        <v>4.2309999999999999</v>
      </c>
      <c r="L47" s="7">
        <v>5.7229999999999999</v>
      </c>
      <c r="M47" s="1">
        <f t="shared" si="14"/>
        <v>8.0440000000000005</v>
      </c>
      <c r="N47" s="7">
        <v>29.681999999999999</v>
      </c>
      <c r="O47" s="7">
        <v>4.2039999999999997</v>
      </c>
      <c r="P47" s="7">
        <v>4.2309999999999999</v>
      </c>
      <c r="Q47" s="7">
        <v>4.8220000000000001</v>
      </c>
    </row>
    <row r="48" spans="4:18" x14ac:dyDescent="0.2">
      <c r="D48" t="s">
        <v>39</v>
      </c>
      <c r="E48">
        <v>46.893999999999998</v>
      </c>
      <c r="F48">
        <v>45.137999999999998</v>
      </c>
      <c r="G48">
        <v>43.75</v>
      </c>
      <c r="I48">
        <v>239.34299999999999</v>
      </c>
      <c r="J48" s="7">
        <v>58.497</v>
      </c>
      <c r="K48" s="7">
        <v>46.512999999999998</v>
      </c>
      <c r="L48" s="7">
        <v>43.75</v>
      </c>
      <c r="M48" s="1">
        <f t="shared" si="14"/>
        <v>46.293000000000006</v>
      </c>
      <c r="N48" s="7">
        <v>195.053</v>
      </c>
      <c r="O48" s="7">
        <v>37.951999999999998</v>
      </c>
      <c r="P48" s="7">
        <v>46.512999999999998</v>
      </c>
      <c r="Q48" s="7">
        <v>42.999000000000002</v>
      </c>
    </row>
    <row r="49" spans="3:17" x14ac:dyDescent="0.2">
      <c r="P49" s="7"/>
    </row>
    <row r="51" spans="3:17" x14ac:dyDescent="0.2">
      <c r="C51" t="s">
        <v>9</v>
      </c>
    </row>
    <row r="52" spans="3:17" x14ac:dyDescent="0.2">
      <c r="D52" t="s">
        <v>54</v>
      </c>
    </row>
    <row r="53" spans="3:17" x14ac:dyDescent="0.2">
      <c r="D53" t="s">
        <v>5</v>
      </c>
      <c r="I53" s="7">
        <v>281.08999999999997</v>
      </c>
      <c r="M53" s="7">
        <v>558.63599999999997</v>
      </c>
      <c r="O53" s="7">
        <v>507.91800000000001</v>
      </c>
      <c r="P53" s="7">
        <v>604.35699999999997</v>
      </c>
      <c r="Q53" s="7">
        <v>770.298</v>
      </c>
    </row>
    <row r="54" spans="3:17" x14ac:dyDescent="0.2">
      <c r="D54" t="s">
        <v>55</v>
      </c>
      <c r="I54" s="7">
        <v>1515.702</v>
      </c>
      <c r="M54" s="7">
        <v>1126.548</v>
      </c>
      <c r="O54" s="7">
        <v>1157.729</v>
      </c>
      <c r="P54" s="7">
        <v>1195.97</v>
      </c>
      <c r="Q54" s="7">
        <v>1156.7349999999999</v>
      </c>
    </row>
    <row r="55" spans="3:17" x14ac:dyDescent="0.2">
      <c r="D55" t="s">
        <v>56</v>
      </c>
      <c r="I55" s="7">
        <v>786.06700000000001</v>
      </c>
      <c r="M55" s="7">
        <v>892.23500000000001</v>
      </c>
      <c r="O55" s="7">
        <v>883.13300000000004</v>
      </c>
      <c r="P55" s="7">
        <v>879.60599999999999</v>
      </c>
      <c r="Q55" s="7">
        <v>940.33500000000004</v>
      </c>
    </row>
    <row r="56" spans="3:17" x14ac:dyDescent="0.2">
      <c r="D56" t="s">
        <v>57</v>
      </c>
      <c r="I56" s="7">
        <f>SUM(I53:I55)</f>
        <v>2582.8589999999999</v>
      </c>
      <c r="M56" s="7">
        <f>SUM(M53:M55)</f>
        <v>2577.4189999999999</v>
      </c>
      <c r="O56" s="7">
        <f>SUM(O53:O55)</f>
        <v>2548.7799999999997</v>
      </c>
      <c r="P56" s="7">
        <f>SUM(P53:P55)</f>
        <v>2679.933</v>
      </c>
      <c r="Q56" s="7">
        <f>SUM(Q53:Q55)</f>
        <v>2867.3679999999999</v>
      </c>
    </row>
    <row r="57" spans="3:17" x14ac:dyDescent="0.2">
      <c r="D57" t="s">
        <v>58</v>
      </c>
      <c r="I57" s="7">
        <v>109.36799999999999</v>
      </c>
      <c r="M57" s="7">
        <v>211.786</v>
      </c>
      <c r="O57" s="7">
        <v>144.69800000000001</v>
      </c>
      <c r="P57" s="7">
        <v>213.90299999999999</v>
      </c>
      <c r="Q57" s="7">
        <v>270.24799999999999</v>
      </c>
    </row>
    <row r="58" spans="3:17" x14ac:dyDescent="0.2">
      <c r="D58" t="s">
        <v>59</v>
      </c>
      <c r="I58" s="7">
        <v>1027.5060000000001</v>
      </c>
      <c r="M58" s="7">
        <v>837.29100000000005</v>
      </c>
      <c r="O58" s="7">
        <v>1062.318</v>
      </c>
      <c r="P58" s="7">
        <v>1125.027</v>
      </c>
      <c r="Q58" s="7">
        <v>1196.837</v>
      </c>
    </row>
    <row r="59" spans="3:17" x14ac:dyDescent="0.2">
      <c r="D59" t="s">
        <v>60</v>
      </c>
      <c r="I59" s="7">
        <v>26.39</v>
      </c>
      <c r="M59" s="7">
        <v>39.869999999999997</v>
      </c>
      <c r="O59" s="7">
        <v>39.29</v>
      </c>
      <c r="P59" s="7">
        <v>39.704000000000001</v>
      </c>
      <c r="Q59" s="7">
        <v>42.981999999999999</v>
      </c>
    </row>
    <row r="60" spans="3:17" x14ac:dyDescent="0.2">
      <c r="D60" t="s">
        <v>61</v>
      </c>
      <c r="I60" s="7">
        <v>313.40199999999999</v>
      </c>
      <c r="M60" s="7">
        <v>465.84399999999999</v>
      </c>
      <c r="O60" s="7">
        <v>544.45399999999995</v>
      </c>
      <c r="P60" s="7">
        <v>528.23299999999995</v>
      </c>
      <c r="Q60" s="7">
        <v>483.86099999999999</v>
      </c>
    </row>
    <row r="61" spans="3:17" x14ac:dyDescent="0.2">
      <c r="D61" t="s">
        <v>62</v>
      </c>
      <c r="I61" s="7">
        <v>135.21299999999999</v>
      </c>
      <c r="M61" s="7">
        <v>98.201999999999998</v>
      </c>
      <c r="O61" s="7">
        <v>95.073999999999998</v>
      </c>
      <c r="P61" s="7">
        <v>88.959000000000003</v>
      </c>
      <c r="Q61" s="7">
        <v>83.866</v>
      </c>
    </row>
    <row r="62" spans="3:17" x14ac:dyDescent="0.2">
      <c r="D62" t="s">
        <v>63</v>
      </c>
      <c r="I62" s="7">
        <v>76.207999999999998</v>
      </c>
      <c r="M62" s="7">
        <v>59.515000000000001</v>
      </c>
      <c r="O62" s="7">
        <v>55.591000000000001</v>
      </c>
      <c r="P62" s="7">
        <v>51.298999999999999</v>
      </c>
      <c r="Q62" s="7">
        <v>48.241999999999997</v>
      </c>
    </row>
    <row r="63" spans="3:17" x14ac:dyDescent="0.2">
      <c r="D63" t="s">
        <v>64</v>
      </c>
      <c r="I63" s="7">
        <v>261.58199999999999</v>
      </c>
      <c r="M63" s="7">
        <v>257.791</v>
      </c>
      <c r="O63" s="7">
        <v>256.22800000000001</v>
      </c>
      <c r="P63" s="7">
        <v>255.39099999999999</v>
      </c>
      <c r="Q63" s="7">
        <v>256.39299999999997</v>
      </c>
    </row>
    <row r="64" spans="3:17" x14ac:dyDescent="0.2">
      <c r="D64" t="s">
        <v>43</v>
      </c>
      <c r="I64" s="7">
        <v>23.902999999999999</v>
      </c>
      <c r="M64" s="7">
        <v>16.748999999999999</v>
      </c>
      <c r="O64" s="7">
        <v>15.992000000000001</v>
      </c>
      <c r="P64" s="7">
        <v>14.635</v>
      </c>
      <c r="Q64" s="7">
        <v>13.358000000000001</v>
      </c>
    </row>
    <row r="65" spans="4:17" x14ac:dyDescent="0.2">
      <c r="D65" t="s">
        <v>65</v>
      </c>
      <c r="I65" s="7">
        <f>SUM(I56:I64)</f>
        <v>4556.4310000000005</v>
      </c>
      <c r="M65" s="7">
        <f>SUM(M56:M64)</f>
        <v>4564.4670000000006</v>
      </c>
      <c r="O65" s="7">
        <f>SUM(O56:O64)</f>
        <v>4762.4249999999993</v>
      </c>
      <c r="P65" s="7">
        <f>SUM(P56:P64)</f>
        <v>4997.0839999999998</v>
      </c>
      <c r="Q65" s="7">
        <f>SUM(Q56:Q64)</f>
        <v>5263.1549999999997</v>
      </c>
    </row>
    <row r="67" spans="4:17" x14ac:dyDescent="0.2">
      <c r="D67" t="s">
        <v>66</v>
      </c>
    </row>
    <row r="68" spans="4:17" x14ac:dyDescent="0.2">
      <c r="D68" t="s">
        <v>67</v>
      </c>
      <c r="I68" s="7">
        <v>107.801</v>
      </c>
      <c r="M68" s="7">
        <v>72.281999999999996</v>
      </c>
      <c r="O68" s="7">
        <v>104.47</v>
      </c>
      <c r="P68" s="7">
        <v>116.07</v>
      </c>
      <c r="Q68" s="7">
        <v>109.336</v>
      </c>
    </row>
    <row r="69" spans="4:17" x14ac:dyDescent="0.2">
      <c r="D69" t="s">
        <v>68</v>
      </c>
      <c r="I69" s="7">
        <v>1417.35</v>
      </c>
      <c r="M69" s="7">
        <v>1337.8679999999999</v>
      </c>
      <c r="O69" s="7">
        <v>1390.952</v>
      </c>
      <c r="P69" s="7">
        <v>1489.577</v>
      </c>
      <c r="Q69" s="7">
        <v>1592.5640000000001</v>
      </c>
    </row>
    <row r="70" spans="4:17" x14ac:dyDescent="0.2">
      <c r="D70" t="s">
        <v>69</v>
      </c>
      <c r="I70" s="7">
        <v>1561.6089999999999</v>
      </c>
      <c r="M70" s="7">
        <v>1508.855</v>
      </c>
      <c r="O70" s="7">
        <v>1580.509</v>
      </c>
      <c r="P70" s="7">
        <v>1602.588</v>
      </c>
      <c r="Q70" s="7">
        <v>1715.181</v>
      </c>
    </row>
    <row r="71" spans="4:17" x14ac:dyDescent="0.2">
      <c r="D71" t="s">
        <v>70</v>
      </c>
      <c r="I71" s="7">
        <v>45.802999999999997</v>
      </c>
      <c r="M71" s="7">
        <v>42.555999999999997</v>
      </c>
      <c r="O71" s="7">
        <v>43.267000000000003</v>
      </c>
      <c r="P71" s="7">
        <v>43.228999999999999</v>
      </c>
      <c r="Q71" s="7">
        <v>41.752000000000002</v>
      </c>
    </row>
    <row r="72" spans="4:17" x14ac:dyDescent="0.2">
      <c r="D72" t="s">
        <v>71</v>
      </c>
      <c r="I72" s="7">
        <v>0</v>
      </c>
      <c r="M72" s="7">
        <v>0</v>
      </c>
      <c r="O72" s="7">
        <v>0</v>
      </c>
      <c r="P72" s="7">
        <v>389.37400000000002</v>
      </c>
      <c r="Q72" s="7">
        <v>389.77300000000002</v>
      </c>
    </row>
    <row r="73" spans="4:17" x14ac:dyDescent="0.2">
      <c r="D73" t="s">
        <v>72</v>
      </c>
      <c r="I73" s="7">
        <f>SUM(I68:I72)</f>
        <v>3132.5629999999996</v>
      </c>
      <c r="M73" s="7">
        <f>SUM(M68:M72)</f>
        <v>2961.5610000000001</v>
      </c>
      <c r="O73" s="7">
        <f>SUM(O68:O72)</f>
        <v>3119.1979999999999</v>
      </c>
      <c r="P73" s="7">
        <f>SUM(P68:P72)</f>
        <v>3640.8379999999997</v>
      </c>
      <c r="Q73" s="7">
        <f>SUM(Q68:Q72)</f>
        <v>3848.6060000000002</v>
      </c>
    </row>
    <row r="74" spans="4:17" x14ac:dyDescent="0.2">
      <c r="D74" t="s">
        <v>62</v>
      </c>
      <c r="I74" s="7">
        <v>176.35599999999999</v>
      </c>
      <c r="M74" s="7">
        <v>134.102</v>
      </c>
      <c r="O74" s="7">
        <v>124.79600000000001</v>
      </c>
      <c r="P74" s="7">
        <v>113.102</v>
      </c>
      <c r="Q74" s="7">
        <v>103.779</v>
      </c>
    </row>
    <row r="75" spans="4:17" x14ac:dyDescent="0.2">
      <c r="D75" t="s">
        <v>73</v>
      </c>
      <c r="I75" s="7">
        <v>803.20699999999999</v>
      </c>
      <c r="M75" s="7">
        <v>839.36199999999997</v>
      </c>
      <c r="O75" s="7">
        <v>942.17399999999998</v>
      </c>
      <c r="P75" s="7">
        <v>578.33399999999995</v>
      </c>
      <c r="Q75" s="7">
        <v>574.47500000000002</v>
      </c>
    </row>
    <row r="76" spans="4:17" x14ac:dyDescent="0.2">
      <c r="D76" t="s">
        <v>43</v>
      </c>
      <c r="I76" s="7">
        <v>55.637</v>
      </c>
      <c r="M76" s="7">
        <v>87.924000000000007</v>
      </c>
      <c r="O76" s="7">
        <v>84.924999999999997</v>
      </c>
      <c r="P76" s="7">
        <v>87.182000000000002</v>
      </c>
      <c r="Q76" s="7">
        <v>80.516000000000005</v>
      </c>
    </row>
    <row r="77" spans="4:17" x14ac:dyDescent="0.2">
      <c r="D77" t="s">
        <v>74</v>
      </c>
      <c r="I77" s="7">
        <f>SUM(I73:I76)</f>
        <v>4167.7629999999999</v>
      </c>
      <c r="M77" s="7">
        <f>SUM(M73:M76)</f>
        <v>4022.9490000000001</v>
      </c>
      <c r="O77" s="7">
        <f>SUM(O73:O76)</f>
        <v>4271.0929999999998</v>
      </c>
      <c r="P77" s="7">
        <f>SUM(P73:P76)</f>
        <v>4419.4559999999992</v>
      </c>
      <c r="Q77" s="7">
        <f>SUM(Q73:Q76)</f>
        <v>4607.3760000000002</v>
      </c>
    </row>
    <row r="79" spans="4:17" x14ac:dyDescent="0.2">
      <c r="D79" t="s">
        <v>75</v>
      </c>
    </row>
    <row r="80" spans="4:17" x14ac:dyDescent="0.2">
      <c r="D80" t="s">
        <v>76</v>
      </c>
      <c r="I80" s="7">
        <v>0</v>
      </c>
      <c r="M80" s="7">
        <v>0</v>
      </c>
      <c r="N80" s="7"/>
      <c r="O80" s="7">
        <v>0</v>
      </c>
      <c r="P80" s="7">
        <v>0</v>
      </c>
      <c r="Q80" s="7">
        <v>0</v>
      </c>
    </row>
    <row r="81" spans="3:17" x14ac:dyDescent="0.2">
      <c r="D81" t="s">
        <v>77</v>
      </c>
      <c r="I81" s="7">
        <v>4.0000000000000001E-3</v>
      </c>
      <c r="M81" s="7">
        <v>4.0000000000000001E-3</v>
      </c>
      <c r="N81" s="7"/>
      <c r="O81" s="7">
        <v>4.0000000000000001E-3</v>
      </c>
      <c r="P81" s="7">
        <v>4.0000000000000001E-3</v>
      </c>
      <c r="Q81" s="7">
        <v>4.0000000000000001E-3</v>
      </c>
    </row>
    <row r="82" spans="3:17" x14ac:dyDescent="0.2">
      <c r="D82" t="s">
        <v>78</v>
      </c>
      <c r="I82" s="7">
        <v>10335.013000000001</v>
      </c>
      <c r="M82" s="7">
        <v>10827.378000000001</v>
      </c>
      <c r="N82" s="7"/>
      <c r="O82" s="7">
        <v>10827.378000000001</v>
      </c>
      <c r="P82" s="7">
        <v>10892.833000000001</v>
      </c>
      <c r="Q82" s="7">
        <v>10978.966</v>
      </c>
    </row>
    <row r="83" spans="3:17" x14ac:dyDescent="0.2">
      <c r="D83" t="s">
        <v>79</v>
      </c>
      <c r="I83" s="7">
        <v>-0.57540000000000002</v>
      </c>
      <c r="M83" s="7">
        <v>-4.9489999999999998</v>
      </c>
      <c r="N83" s="7"/>
      <c r="O83" s="7">
        <v>-4.9489999999999998</v>
      </c>
      <c r="P83" s="7">
        <v>-7.7729999999999997</v>
      </c>
      <c r="Q83" s="7">
        <v>-3.3290000000000002</v>
      </c>
    </row>
    <row r="84" spans="3:17" x14ac:dyDescent="0.2">
      <c r="D84" t="s">
        <v>80</v>
      </c>
      <c r="I84" s="7">
        <v>-9940.5949999999993</v>
      </c>
      <c r="M84" s="7">
        <v>-10280.915000000001</v>
      </c>
      <c r="N84" s="7"/>
      <c r="O84" s="7">
        <v>-10280.915000000001</v>
      </c>
      <c r="P84" s="7">
        <v>-10307.436</v>
      </c>
      <c r="Q84" s="7">
        <v>-10319.861999999999</v>
      </c>
    </row>
    <row r="85" spans="3:17" x14ac:dyDescent="0.2">
      <c r="D85" t="s">
        <v>81</v>
      </c>
      <c r="I85" s="7">
        <f>SUM(I80:I84)</f>
        <v>393.84660000000258</v>
      </c>
      <c r="M85" s="7">
        <f>SUM(M80:M84)</f>
        <v>541.51800000000003</v>
      </c>
      <c r="N85" s="7"/>
      <c r="O85" s="7">
        <f>SUM(O80:O84)</f>
        <v>541.51800000000003</v>
      </c>
      <c r="P85" s="7">
        <f>SUM(P80:P84)</f>
        <v>577.62800000000243</v>
      </c>
      <c r="Q85" s="7">
        <f>SUM(Q80:Q84)</f>
        <v>655.77900000000227</v>
      </c>
    </row>
    <row r="87" spans="3:17" x14ac:dyDescent="0.2">
      <c r="C8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Yang</dc:creator>
  <cp:lastModifiedBy>Steven Yang</cp:lastModifiedBy>
  <dcterms:created xsi:type="dcterms:W3CDTF">2024-11-19T01:40:21Z</dcterms:created>
  <dcterms:modified xsi:type="dcterms:W3CDTF">2024-11-21T03:20:42Z</dcterms:modified>
</cp:coreProperties>
</file>