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c08cae0dc10b1b/Documents/"/>
    </mc:Choice>
  </mc:AlternateContent>
  <xr:revisionPtr revIDLastSave="16" documentId="8_{B8AC1CAC-DB33-4A32-BB3D-5D5C60981BBE}" xr6:coauthVersionLast="47" xr6:coauthVersionMax="47" xr10:uidLastSave="{46FED173-C3A3-4913-974D-95C80F5540DD}"/>
  <bookViews>
    <workbookView xWindow="351" yWindow="377" windowWidth="32563" windowHeight="17169" activeTab="1" xr2:uid="{3122FFAC-6C65-4B97-BA6F-99005E2BB31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8" i="2" l="1"/>
  <c r="G58" i="2"/>
  <c r="H58" i="2"/>
  <c r="I58" i="2"/>
  <c r="J58" i="2"/>
  <c r="K58" i="2"/>
  <c r="L58" i="2"/>
  <c r="M58" i="2"/>
  <c r="N58" i="2"/>
  <c r="O58" i="2"/>
  <c r="P58" i="2"/>
  <c r="Q58" i="2"/>
  <c r="E58" i="2"/>
  <c r="D58" i="2"/>
  <c r="F57" i="2"/>
  <c r="G57" i="2"/>
  <c r="H57" i="2"/>
  <c r="I57" i="2"/>
  <c r="J57" i="2"/>
  <c r="K57" i="2"/>
  <c r="L57" i="2"/>
  <c r="M57" i="2"/>
  <c r="N57" i="2"/>
  <c r="O57" i="2"/>
  <c r="P57" i="2"/>
  <c r="Q57" i="2"/>
  <c r="E57" i="2"/>
  <c r="K24" i="2"/>
  <c r="J24" i="2"/>
  <c r="L24" i="2"/>
  <c r="M24" i="2"/>
  <c r="O24" i="2"/>
  <c r="P24" i="2"/>
  <c r="Q24" i="2"/>
  <c r="K23" i="2"/>
  <c r="L23" i="2"/>
  <c r="M23" i="2"/>
  <c r="O23" i="2"/>
  <c r="P23" i="2"/>
  <c r="Q23" i="2"/>
  <c r="J23" i="2"/>
  <c r="Q22" i="2"/>
  <c r="P22" i="2"/>
  <c r="O22" i="2"/>
  <c r="M22" i="2"/>
  <c r="L22" i="2"/>
  <c r="K22" i="2"/>
  <c r="J22" i="2"/>
  <c r="G22" i="2"/>
  <c r="H22" i="2"/>
  <c r="F22" i="2"/>
  <c r="I19" i="2"/>
  <c r="I18" i="2"/>
  <c r="I17" i="2"/>
  <c r="I16" i="2"/>
  <c r="I14" i="2"/>
  <c r="I13" i="2"/>
  <c r="I12" i="2"/>
  <c r="I10" i="2"/>
  <c r="I9" i="2"/>
  <c r="I49" i="2"/>
  <c r="I47" i="2"/>
  <c r="I46" i="2"/>
  <c r="I44" i="2"/>
  <c r="I43" i="2"/>
  <c r="I40" i="2"/>
  <c r="I39" i="2"/>
  <c r="I38" i="2"/>
  <c r="I37" i="2"/>
  <c r="I36" i="2"/>
  <c r="I34" i="2"/>
  <c r="E41" i="2"/>
  <c r="E15" i="2"/>
  <c r="E33" i="2" s="1"/>
  <c r="E11" i="2"/>
  <c r="F63" i="2"/>
  <c r="G63" i="2"/>
  <c r="H63" i="2"/>
  <c r="J63" i="2"/>
  <c r="K63" i="2"/>
  <c r="L63" i="2"/>
  <c r="M63" i="2"/>
  <c r="O63" i="2"/>
  <c r="P63" i="2"/>
  <c r="Q63" i="2"/>
  <c r="E63" i="2"/>
  <c r="F41" i="2"/>
  <c r="F15" i="2"/>
  <c r="F27" i="2" s="1"/>
  <c r="F11" i="2"/>
  <c r="K25" i="2" s="1"/>
  <c r="G41" i="2"/>
  <c r="G15" i="2"/>
  <c r="G33" i="2" s="1"/>
  <c r="G35" i="2" s="1"/>
  <c r="G42" i="2" s="1"/>
  <c r="G45" i="2" s="1"/>
  <c r="G48" i="2" s="1"/>
  <c r="G50" i="2" s="1"/>
  <c r="G11" i="2"/>
  <c r="M104" i="2"/>
  <c r="M106" i="2" s="1"/>
  <c r="M92" i="2"/>
  <c r="M97" i="2" s="1"/>
  <c r="M75" i="2"/>
  <c r="M85" i="2" s="1"/>
  <c r="I104" i="2"/>
  <c r="I106" i="2" s="1"/>
  <c r="I92" i="2"/>
  <c r="I97" i="2" s="1"/>
  <c r="I75" i="2"/>
  <c r="I85" i="2" s="1"/>
  <c r="H41" i="2"/>
  <c r="N34" i="2"/>
  <c r="N49" i="2"/>
  <c r="N47" i="2"/>
  <c r="N46" i="2"/>
  <c r="N44" i="2"/>
  <c r="N43" i="2"/>
  <c r="N40" i="2"/>
  <c r="N39" i="2"/>
  <c r="N38" i="2"/>
  <c r="N37" i="2"/>
  <c r="N36" i="2"/>
  <c r="H15" i="2"/>
  <c r="H33" i="2" s="1"/>
  <c r="H11" i="2"/>
  <c r="N10" i="2"/>
  <c r="N12" i="2"/>
  <c r="N13" i="2"/>
  <c r="N14" i="2"/>
  <c r="N16" i="2"/>
  <c r="N17" i="2"/>
  <c r="N18" i="2"/>
  <c r="N19" i="2"/>
  <c r="N9" i="2"/>
  <c r="N23" i="2" s="1"/>
  <c r="M11" i="2"/>
  <c r="M41" i="2"/>
  <c r="M15" i="2"/>
  <c r="M33" i="2" s="1"/>
  <c r="M35" i="2" s="1"/>
  <c r="M45" i="2" s="1"/>
  <c r="M48" i="2" s="1"/>
  <c r="M50" i="2" s="1"/>
  <c r="O104" i="2"/>
  <c r="O106" i="2" s="1"/>
  <c r="O92" i="2"/>
  <c r="O97" i="2" s="1"/>
  <c r="O75" i="2"/>
  <c r="O85" i="2" s="1"/>
  <c r="J41" i="2"/>
  <c r="O41" i="2"/>
  <c r="O45" i="2"/>
  <c r="O48" i="2" s="1"/>
  <c r="O50" i="2" s="1"/>
  <c r="J15" i="2"/>
  <c r="J33" i="2" s="1"/>
  <c r="J11" i="2"/>
  <c r="O15" i="2"/>
  <c r="O33" i="2" s="1"/>
  <c r="O11" i="2"/>
  <c r="P104" i="2"/>
  <c r="P106" i="2" s="1"/>
  <c r="P92" i="2"/>
  <c r="P97" i="2" s="1"/>
  <c r="P75" i="2"/>
  <c r="P85" i="2" s="1"/>
  <c r="K41" i="2"/>
  <c r="P41" i="2"/>
  <c r="K15" i="2"/>
  <c r="K33" i="2" s="1"/>
  <c r="K11" i="2"/>
  <c r="P11" i="2"/>
  <c r="P25" i="2" s="1"/>
  <c r="P15" i="2"/>
  <c r="P33" i="2" s="1"/>
  <c r="N104" i="2"/>
  <c r="N106" i="2" s="1"/>
  <c r="Q104" i="2"/>
  <c r="Q106" i="2" s="1"/>
  <c r="N92" i="2"/>
  <c r="N97" i="2" s="1"/>
  <c r="Q92" i="2"/>
  <c r="Q97" i="2" s="1"/>
  <c r="N75" i="2"/>
  <c r="N85" i="2" s="1"/>
  <c r="Q75" i="2"/>
  <c r="Q85" i="2" s="1"/>
  <c r="L41" i="2"/>
  <c r="Q41" i="2"/>
  <c r="L15" i="2"/>
  <c r="L33" i="2" s="1"/>
  <c r="L11" i="2"/>
  <c r="L25" i="2" s="1"/>
  <c r="Q15" i="2"/>
  <c r="Q33" i="2" s="1"/>
  <c r="Q11" i="2"/>
  <c r="Q25" i="2" s="1"/>
  <c r="J25" i="2" l="1"/>
  <c r="J28" i="2"/>
  <c r="N24" i="2"/>
  <c r="O25" i="2"/>
  <c r="M25" i="2"/>
  <c r="G27" i="2"/>
  <c r="G28" i="2"/>
  <c r="Q27" i="2"/>
  <c r="Q29" i="2"/>
  <c r="I11" i="2"/>
  <c r="J29" i="2"/>
  <c r="G29" i="2"/>
  <c r="Q28" i="2"/>
  <c r="E27" i="2"/>
  <c r="H29" i="2"/>
  <c r="H28" i="2"/>
  <c r="H27" i="2"/>
  <c r="E29" i="2"/>
  <c r="E28" i="2"/>
  <c r="F29" i="2"/>
  <c r="F28" i="2"/>
  <c r="P29" i="2"/>
  <c r="P28" i="2"/>
  <c r="P27" i="2"/>
  <c r="O29" i="2"/>
  <c r="O28" i="2"/>
  <c r="O27" i="2"/>
  <c r="I15" i="2"/>
  <c r="M29" i="2"/>
  <c r="M28" i="2"/>
  <c r="M27" i="2"/>
  <c r="L29" i="2"/>
  <c r="L28" i="2"/>
  <c r="L27" i="2"/>
  <c r="K29" i="2"/>
  <c r="K28" i="2"/>
  <c r="K27" i="2"/>
  <c r="J27" i="2"/>
  <c r="N11" i="2"/>
  <c r="Q65" i="2"/>
  <c r="L35" i="2"/>
  <c r="L42" i="2" s="1"/>
  <c r="L45" i="2" s="1"/>
  <c r="L48" i="2" s="1"/>
  <c r="L50" i="2" s="1"/>
  <c r="L52" i="2" s="1"/>
  <c r="L64" i="2"/>
  <c r="I63" i="2"/>
  <c r="P65" i="2"/>
  <c r="P64" i="2"/>
  <c r="P35" i="2"/>
  <c r="K35" i="2"/>
  <c r="K65" i="2"/>
  <c r="J35" i="2"/>
  <c r="N33" i="2"/>
  <c r="J64" i="2"/>
  <c r="J65" i="2"/>
  <c r="H35" i="2"/>
  <c r="H65" i="2"/>
  <c r="E35" i="2"/>
  <c r="E62" i="2" s="1"/>
  <c r="O65" i="2"/>
  <c r="O64" i="2"/>
  <c r="O35" i="2"/>
  <c r="O62" i="2" s="1"/>
  <c r="N15" i="2"/>
  <c r="N29" i="2" s="1"/>
  <c r="N63" i="2"/>
  <c r="M62" i="2"/>
  <c r="Q35" i="2"/>
  <c r="I41" i="2"/>
  <c r="Q64" i="2"/>
  <c r="L65" i="2"/>
  <c r="M65" i="2"/>
  <c r="F33" i="2"/>
  <c r="K64" i="2" s="1"/>
  <c r="G62" i="2"/>
  <c r="M64" i="2"/>
  <c r="G52" i="2"/>
  <c r="G51" i="2"/>
  <c r="N41" i="2"/>
  <c r="M52" i="2"/>
  <c r="M51" i="2"/>
  <c r="O52" i="2"/>
  <c r="O51" i="2"/>
  <c r="N25" i="2" l="1"/>
  <c r="N27" i="2"/>
  <c r="I27" i="2"/>
  <c r="I28" i="2"/>
  <c r="E42" i="2"/>
  <c r="E45" i="2" s="1"/>
  <c r="E48" i="2" s="1"/>
  <c r="E50" i="2" s="1"/>
  <c r="E52" i="2" s="1"/>
  <c r="N28" i="2"/>
  <c r="I29" i="2"/>
  <c r="L51" i="2"/>
  <c r="L62" i="2"/>
  <c r="H62" i="2"/>
  <c r="H42" i="2"/>
  <c r="H45" i="2" s="1"/>
  <c r="H48" i="2" s="1"/>
  <c r="H50" i="2" s="1"/>
  <c r="Q62" i="2"/>
  <c r="Q42" i="2"/>
  <c r="Q45" i="2" s="1"/>
  <c r="Q48" i="2" s="1"/>
  <c r="Q50" i="2" s="1"/>
  <c r="N35" i="2"/>
  <c r="N62" i="2" s="1"/>
  <c r="J42" i="2"/>
  <c r="J62" i="2"/>
  <c r="F35" i="2"/>
  <c r="F65" i="2"/>
  <c r="G65" i="2"/>
  <c r="K42" i="2"/>
  <c r="K45" i="2" s="1"/>
  <c r="K48" i="2" s="1"/>
  <c r="K50" i="2" s="1"/>
  <c r="K62" i="2"/>
  <c r="P42" i="2"/>
  <c r="P45" i="2" s="1"/>
  <c r="P48" i="2" s="1"/>
  <c r="P50" i="2" s="1"/>
  <c r="P62" i="2"/>
  <c r="I33" i="2"/>
  <c r="I35" i="2" s="1"/>
  <c r="I62" i="2" s="1"/>
  <c r="N64" i="2" l="1"/>
  <c r="E51" i="2"/>
  <c r="H52" i="2"/>
  <c r="H51" i="2"/>
  <c r="F62" i="2"/>
  <c r="F42" i="2"/>
  <c r="Q52" i="2"/>
  <c r="Q51" i="2"/>
  <c r="K52" i="2"/>
  <c r="K51" i="2"/>
  <c r="J45" i="2"/>
  <c r="J48" i="2" s="1"/>
  <c r="J50" i="2" s="1"/>
  <c r="N42" i="2"/>
  <c r="N45" i="2" s="1"/>
  <c r="N48" i="2" s="1"/>
  <c r="N50" i="2" s="1"/>
  <c r="P52" i="2"/>
  <c r="P51" i="2"/>
  <c r="N52" i="2" l="1"/>
  <c r="N51" i="2"/>
  <c r="J52" i="2"/>
  <c r="J51" i="2"/>
  <c r="F45" i="2"/>
  <c r="F48" i="2" s="1"/>
  <c r="F50" i="2" s="1"/>
  <c r="I42" i="2"/>
  <c r="I45" i="2" s="1"/>
  <c r="I48" i="2" s="1"/>
  <c r="I50" i="2" s="1"/>
  <c r="I51" i="2" l="1"/>
  <c r="I52" i="2"/>
  <c r="F51" i="2"/>
  <c r="F52" i="2"/>
  <c r="R7" i="1" l="1"/>
  <c r="R5" i="1"/>
  <c r="R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Siyuan Yang</author>
  </authors>
  <commentList>
    <comment ref="D27" authorId="0" shapeId="0" xr:uid="{15D6A5A2-9B76-40B1-8C3E-A0EA456365DA}">
      <text>
        <r>
          <rPr>
            <b/>
            <sz val="9"/>
            <color rgb="FF000000"/>
            <rFont val="Tahoma"/>
            <family val="2"/>
          </rPr>
          <t>Siyuan Yang: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Expansion into new geographies
</t>
        </r>
      </text>
    </comment>
  </commentList>
</comments>
</file>

<file path=xl/sharedStrings.xml><?xml version="1.0" encoding="utf-8"?>
<sst xmlns="http://schemas.openxmlformats.org/spreadsheetml/2006/main" count="137" uniqueCount="128">
  <si>
    <t>Uber</t>
  </si>
  <si>
    <t>Price</t>
  </si>
  <si>
    <t>Share</t>
  </si>
  <si>
    <t>MC</t>
  </si>
  <si>
    <t>Debt</t>
  </si>
  <si>
    <t>Cash</t>
  </si>
  <si>
    <t>EV</t>
  </si>
  <si>
    <t>24 Guidance</t>
  </si>
  <si>
    <t>Share repurhcase</t>
  </si>
  <si>
    <t>Capital Allocation:</t>
  </si>
  <si>
    <t>Growth:</t>
  </si>
  <si>
    <t xml:space="preserve">organic opportunity </t>
  </si>
  <si>
    <t>new product</t>
  </si>
  <si>
    <t>Geographic expansion: less density</t>
  </si>
  <si>
    <t xml:space="preserve">Captial Retrrn: share reduction </t>
  </si>
  <si>
    <t xml:space="preserve">M&amp;A: value creation; best deal is not to do a deal at all </t>
  </si>
  <si>
    <t>Q&amp;A</t>
  </si>
  <si>
    <t>1. Less density geographic</t>
  </si>
  <si>
    <t>Uber started in  big cities --  hi demand</t>
  </si>
  <si>
    <t>Surburbs -- demand shows higher, delivery as well!</t>
  </si>
  <si>
    <t>Grow faster than cities*</t>
  </si>
  <si>
    <t>Delivery: UK Austrilia; quartile</t>
  </si>
  <si>
    <t>Tailwind to core businesses</t>
  </si>
  <si>
    <t>2. US mobility; US rides growth? Phonix: incremental volumes waymo partnership</t>
  </si>
  <si>
    <t>Insurance costs --  state NJ CA, weekdays growth bigger than weekends. People go back to work in office</t>
  </si>
  <si>
    <t>Q122</t>
  </si>
  <si>
    <t>Q222</t>
  </si>
  <si>
    <t>Q322</t>
  </si>
  <si>
    <t>Q422</t>
  </si>
  <si>
    <t>FY2022</t>
  </si>
  <si>
    <t>Q123</t>
  </si>
  <si>
    <t>Q223</t>
  </si>
  <si>
    <t>Q323</t>
  </si>
  <si>
    <t>Q423</t>
  </si>
  <si>
    <t>FY2023</t>
  </si>
  <si>
    <t>Q124</t>
  </si>
  <si>
    <t>Q224</t>
  </si>
  <si>
    <t>Q324</t>
  </si>
  <si>
    <t>Q424</t>
  </si>
  <si>
    <t>FY2024</t>
  </si>
  <si>
    <t>FY2025</t>
  </si>
  <si>
    <t>Date</t>
  </si>
  <si>
    <t>Quarter</t>
  </si>
  <si>
    <t>IS</t>
  </si>
  <si>
    <t>BS</t>
  </si>
  <si>
    <t>Insurance</t>
  </si>
  <si>
    <t>Advertising</t>
  </si>
  <si>
    <t>US growth</t>
  </si>
  <si>
    <t>Autonomous opportunities/ Fights w/ Waymo in Atlanta, Austin, SF</t>
  </si>
  <si>
    <t>Performance Data</t>
  </si>
  <si>
    <t>Monthly Active Platform Consumers(MAPCs)</t>
  </si>
  <si>
    <t>Trips</t>
  </si>
  <si>
    <t>Gross bookings:</t>
  </si>
  <si>
    <t>Revenue:</t>
  </si>
  <si>
    <t>FCF</t>
  </si>
  <si>
    <t>Mobility</t>
  </si>
  <si>
    <t>Delivery</t>
  </si>
  <si>
    <t>Freight</t>
  </si>
  <si>
    <t xml:space="preserve">Autonomous partnership: Multi-year strategic partnership with Waymo (Austin &amp; Atlanta) </t>
  </si>
  <si>
    <t>Five other partners: Mobility and delivery with Cruise, Coco, Wayve, Weride, and Avride</t>
  </si>
  <si>
    <t>Ads: Partnership with T-mobile to expand Journey TV offering ot over 50k vehicles across the US</t>
  </si>
  <si>
    <t>Low cost mobility offers: Uber shuttle to Laguardia Airport , to major transit hubs in  Manhattan every 30 mins</t>
  </si>
  <si>
    <t>Walking and waiting for uberX share in select markets to support greater discounts</t>
  </si>
  <si>
    <t>Turo Partnership</t>
  </si>
  <si>
    <t xml:space="preserve">Revenue </t>
  </si>
  <si>
    <t>COGS</t>
  </si>
  <si>
    <t>Operations and support</t>
  </si>
  <si>
    <t xml:space="preserve">S&amp;M </t>
  </si>
  <si>
    <t>R&amp;D</t>
  </si>
  <si>
    <t>G&amp;A</t>
  </si>
  <si>
    <t>D&amp;A</t>
  </si>
  <si>
    <t>Total Costs</t>
  </si>
  <si>
    <t>Gross profit</t>
  </si>
  <si>
    <t>Interest Exp</t>
  </si>
  <si>
    <t>Other</t>
  </si>
  <si>
    <t>EBIT</t>
  </si>
  <si>
    <t>Income before taxes</t>
  </si>
  <si>
    <t>Taxes</t>
  </si>
  <si>
    <t>Net income inlcuding non-controlling interests</t>
  </si>
  <si>
    <t>Less: net loss</t>
  </si>
  <si>
    <t>Net income to UBER</t>
  </si>
  <si>
    <t>EPS</t>
  </si>
  <si>
    <t>Diluted EPS</t>
  </si>
  <si>
    <t>Shares</t>
  </si>
  <si>
    <t>Diluted Shares</t>
  </si>
  <si>
    <t>Gross Margin</t>
  </si>
  <si>
    <t>Net Margin</t>
  </si>
  <si>
    <t>ST Inv</t>
  </si>
  <si>
    <t>Restricted cash</t>
  </si>
  <si>
    <t>AR</t>
  </si>
  <si>
    <t>Prepaid</t>
  </si>
  <si>
    <t>Current</t>
  </si>
  <si>
    <t>Restricted inv</t>
  </si>
  <si>
    <t>Investment</t>
  </si>
  <si>
    <t>Equity Methods</t>
  </si>
  <si>
    <t>PP&amp;E</t>
  </si>
  <si>
    <t>Lease</t>
  </si>
  <si>
    <t>Intagible</t>
  </si>
  <si>
    <t>Goodwill</t>
  </si>
  <si>
    <t>Total</t>
  </si>
  <si>
    <t>Liabilities</t>
  </si>
  <si>
    <t>AP</t>
  </si>
  <si>
    <t>ST insurance reserves</t>
  </si>
  <si>
    <t>Lease, current</t>
  </si>
  <si>
    <t>LT insurnace reserves</t>
  </si>
  <si>
    <t>Lease, non current</t>
  </si>
  <si>
    <t>LT debt</t>
  </si>
  <si>
    <t xml:space="preserve">Accrued and other </t>
  </si>
  <si>
    <t xml:space="preserve">Equity </t>
  </si>
  <si>
    <t>Common stock</t>
  </si>
  <si>
    <t>APIC</t>
  </si>
  <si>
    <t>AOCL</t>
  </si>
  <si>
    <t>Accumulated deficity</t>
  </si>
  <si>
    <t xml:space="preserve">Uber Equity </t>
  </si>
  <si>
    <t>Non-controlling</t>
  </si>
  <si>
    <t xml:space="preserve">Total Equity </t>
  </si>
  <si>
    <t>Revenue YoY</t>
  </si>
  <si>
    <t>Revneue QoQ</t>
  </si>
  <si>
    <t>Income from equity methods</t>
  </si>
  <si>
    <t>Mobility %</t>
  </si>
  <si>
    <t>Delivery %</t>
  </si>
  <si>
    <t>Freight %</t>
  </si>
  <si>
    <t>MAPCs QoQ</t>
  </si>
  <si>
    <t>MAPCs YoY</t>
  </si>
  <si>
    <t>Bookings YoY</t>
  </si>
  <si>
    <t>Trips YoY</t>
  </si>
  <si>
    <t>Trump easing self-driving cabs --&gt; Lyft and Uber tumble by 5%</t>
  </si>
  <si>
    <t>S&amp;M + G&amp;A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</si>
</sst>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(* #,##0.0_);_(* \(#,##0.0\);_(* &quot;-&quot;?_);_(@_)"/>
    <numFmt numFmtId="165" formatCode="_(&quot;$&quot;* #,##0.0000_);_(&quot;$&quot;* \(#,##0.0000\);_(&quot;$&quot;* &quot;-&quot;????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41" fontId="0" fillId="0" borderId="0" xfId="0" applyNumberFormat="1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 indent="1"/>
    </xf>
    <xf numFmtId="165" fontId="0" fillId="0" borderId="0" xfId="0" applyNumberFormat="1"/>
    <xf numFmtId="10" fontId="0" fillId="0" borderId="0" xfId="0" applyNumberFormat="1"/>
    <xf numFmtId="41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9571-D424-42CF-9B4E-28C50BD480AD}">
  <dimension ref="D3:R41"/>
  <sheetViews>
    <sheetView showGridLines="0" topLeftCell="A7" workbookViewId="0">
      <selection activeCell="M36" sqref="M36"/>
    </sheetView>
  </sheetViews>
  <sheetFormatPr defaultColWidth="8.84375" defaultRowHeight="14.6" x14ac:dyDescent="0.4"/>
  <cols>
    <col min="1" max="3" width="2.69140625" customWidth="1"/>
  </cols>
  <sheetData>
    <row r="3" spans="4:18" x14ac:dyDescent="0.4">
      <c r="D3" s="1" t="s">
        <v>0</v>
      </c>
      <c r="Q3" t="s">
        <v>1</v>
      </c>
      <c r="R3">
        <v>67.88</v>
      </c>
    </row>
    <row r="4" spans="4:18" x14ac:dyDescent="0.4">
      <c r="D4" t="s">
        <v>7</v>
      </c>
      <c r="Q4" t="s">
        <v>2</v>
      </c>
      <c r="R4" s="2">
        <v>2076.4974000000002</v>
      </c>
    </row>
    <row r="5" spans="4:18" x14ac:dyDescent="0.4">
      <c r="Q5" t="s">
        <v>3</v>
      </c>
      <c r="R5" s="2">
        <f>R3*R4</f>
        <v>140952.64351200001</v>
      </c>
    </row>
    <row r="6" spans="4:18" x14ac:dyDescent="0.4">
      <c r="D6" t="s">
        <v>8</v>
      </c>
      <c r="Q6" t="s">
        <v>4</v>
      </c>
      <c r="R6" s="2">
        <v>10986</v>
      </c>
    </row>
    <row r="7" spans="4:18" x14ac:dyDescent="0.4">
      <c r="D7" t="s">
        <v>48</v>
      </c>
      <c r="Q7" t="s">
        <v>5</v>
      </c>
      <c r="R7" s="2">
        <f>6150+933</f>
        <v>7083</v>
      </c>
    </row>
    <row r="8" spans="4:18" x14ac:dyDescent="0.4">
      <c r="Q8" t="s">
        <v>6</v>
      </c>
      <c r="R8" s="2">
        <f>R5+R6-R7</f>
        <v>144855.64351200001</v>
      </c>
    </row>
    <row r="9" spans="4:18" x14ac:dyDescent="0.4">
      <c r="D9" t="s">
        <v>9</v>
      </c>
    </row>
    <row r="10" spans="4:18" x14ac:dyDescent="0.4">
      <c r="D10" t="s">
        <v>10</v>
      </c>
      <c r="E10" t="s">
        <v>11</v>
      </c>
    </row>
    <row r="11" spans="4:18" x14ac:dyDescent="0.4">
      <c r="E11" t="s">
        <v>12</v>
      </c>
    </row>
    <row r="12" spans="4:18" x14ac:dyDescent="0.4">
      <c r="E12" t="s">
        <v>13</v>
      </c>
    </row>
    <row r="13" spans="4:18" x14ac:dyDescent="0.4">
      <c r="D13" t="s">
        <v>14</v>
      </c>
    </row>
    <row r="14" spans="4:18" x14ac:dyDescent="0.4">
      <c r="D14" t="s">
        <v>15</v>
      </c>
    </row>
    <row r="16" spans="4:18" x14ac:dyDescent="0.4">
      <c r="D16" t="s">
        <v>58</v>
      </c>
    </row>
    <row r="17" spans="4:4" x14ac:dyDescent="0.4">
      <c r="D17" t="s">
        <v>59</v>
      </c>
    </row>
    <row r="18" spans="4:4" x14ac:dyDescent="0.4">
      <c r="D18" t="s">
        <v>60</v>
      </c>
    </row>
    <row r="19" spans="4:4" x14ac:dyDescent="0.4">
      <c r="D19" s="4" t="s">
        <v>61</v>
      </c>
    </row>
    <row r="20" spans="4:4" x14ac:dyDescent="0.4">
      <c r="D20" s="4" t="s">
        <v>62</v>
      </c>
    </row>
    <row r="21" spans="4:4" x14ac:dyDescent="0.4">
      <c r="D21" t="s">
        <v>63</v>
      </c>
    </row>
    <row r="23" spans="4:4" x14ac:dyDescent="0.4">
      <c r="D23" t="s">
        <v>126</v>
      </c>
    </row>
    <row r="27" spans="4:4" ht="13.75" customHeight="1" x14ac:dyDescent="0.4"/>
    <row r="28" spans="4:4" x14ac:dyDescent="0.4">
      <c r="D28" t="s">
        <v>16</v>
      </c>
    </row>
    <row r="29" spans="4:4" x14ac:dyDescent="0.4">
      <c r="D29" t="s">
        <v>17</v>
      </c>
    </row>
    <row r="30" spans="4:4" x14ac:dyDescent="0.4">
      <c r="D30" t="s">
        <v>18</v>
      </c>
    </row>
    <row r="31" spans="4:4" x14ac:dyDescent="0.4">
      <c r="D31" t="s">
        <v>19</v>
      </c>
    </row>
    <row r="32" spans="4:4" x14ac:dyDescent="0.4">
      <c r="D32" t="s">
        <v>20</v>
      </c>
    </row>
    <row r="33" spans="4:5" x14ac:dyDescent="0.4">
      <c r="D33" t="s">
        <v>21</v>
      </c>
    </row>
    <row r="34" spans="4:5" x14ac:dyDescent="0.4">
      <c r="D34" t="s">
        <v>22</v>
      </c>
    </row>
    <row r="37" spans="4:5" x14ac:dyDescent="0.4">
      <c r="D37" t="s">
        <v>23</v>
      </c>
    </row>
    <row r="38" spans="4:5" x14ac:dyDescent="0.4">
      <c r="D38" t="s">
        <v>24</v>
      </c>
    </row>
    <row r="40" spans="4:5" x14ac:dyDescent="0.4">
      <c r="D40" t="s">
        <v>45</v>
      </c>
      <c r="E40" t="s">
        <v>47</v>
      </c>
    </row>
    <row r="41" spans="4:5" x14ac:dyDescent="0.4">
      <c r="D4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C24D-E42C-4928-8F9E-1C36A202C269}">
  <dimension ref="B3:X106"/>
  <sheetViews>
    <sheetView showGridLines="0" tabSelected="1" zoomScale="120" zoomScaleNormal="120" workbookViewId="0">
      <pane xSplit="4" ySplit="4" topLeftCell="E29" activePane="bottomRight" state="frozen"/>
      <selection pane="topRight" activeCell="E1" sqref="E1"/>
      <selection pane="bottomLeft" activeCell="A5" sqref="A5"/>
      <selection pane="bottomRight" activeCell="E58" sqref="E58"/>
    </sheetView>
  </sheetViews>
  <sheetFormatPr defaultColWidth="8.84375" defaultRowHeight="14.6" x14ac:dyDescent="0.4"/>
  <cols>
    <col min="1" max="3" width="2.69140625" customWidth="1"/>
    <col min="4" max="4" width="38.15234375" bestFit="1" customWidth="1"/>
    <col min="5" max="7" width="9" bestFit="1" customWidth="1"/>
    <col min="8" max="8" width="10" bestFit="1" customWidth="1"/>
    <col min="9" max="9" width="9.15234375" bestFit="1" customWidth="1"/>
    <col min="10" max="12" width="9" bestFit="1" customWidth="1"/>
    <col min="13" max="13" width="10" bestFit="1" customWidth="1"/>
    <col min="14" max="17" width="9" bestFit="1" customWidth="1"/>
    <col min="18" max="18" width="10" bestFit="1" customWidth="1"/>
    <col min="19" max="22" width="9" bestFit="1" customWidth="1"/>
    <col min="23" max="23" width="10" bestFit="1" customWidth="1"/>
  </cols>
  <sheetData>
    <row r="3" spans="2:24" x14ac:dyDescent="0.4">
      <c r="B3" s="1"/>
      <c r="D3" t="s">
        <v>41</v>
      </c>
      <c r="E3" s="3">
        <v>44651</v>
      </c>
      <c r="F3" s="3">
        <v>44742</v>
      </c>
      <c r="G3" s="3">
        <v>44834</v>
      </c>
      <c r="H3" s="3">
        <v>44926</v>
      </c>
      <c r="I3" s="3"/>
      <c r="J3" s="3">
        <v>45016</v>
      </c>
      <c r="K3" s="3">
        <v>45107</v>
      </c>
      <c r="L3" s="3">
        <v>45199</v>
      </c>
      <c r="M3" s="3">
        <v>45291</v>
      </c>
      <c r="N3" s="3"/>
      <c r="O3" s="3">
        <v>45382</v>
      </c>
      <c r="P3" s="3">
        <v>45473</v>
      </c>
      <c r="Q3" s="3">
        <v>45565</v>
      </c>
      <c r="R3" s="3">
        <v>45657</v>
      </c>
      <c r="S3" s="3"/>
      <c r="T3" s="3">
        <v>45747</v>
      </c>
      <c r="U3" s="3">
        <v>45838</v>
      </c>
      <c r="V3" s="3">
        <v>45930</v>
      </c>
      <c r="W3" s="3">
        <v>46022</v>
      </c>
    </row>
    <row r="4" spans="2:24" x14ac:dyDescent="0.4">
      <c r="D4" t="s">
        <v>42</v>
      </c>
      <c r="E4" t="s">
        <v>25</v>
      </c>
      <c r="F4" t="s">
        <v>26</v>
      </c>
      <c r="G4" t="s">
        <v>27</v>
      </c>
      <c r="H4" t="s">
        <v>28</v>
      </c>
      <c r="I4" s="4" t="s">
        <v>29</v>
      </c>
      <c r="J4" t="s">
        <v>30</v>
      </c>
      <c r="K4" t="s">
        <v>31</v>
      </c>
      <c r="L4" t="s">
        <v>32</v>
      </c>
      <c r="M4" t="s">
        <v>33</v>
      </c>
      <c r="N4" s="4" t="s">
        <v>34</v>
      </c>
      <c r="O4" t="s">
        <v>35</v>
      </c>
      <c r="P4" t="s">
        <v>36</v>
      </c>
      <c r="Q4" t="s">
        <v>37</v>
      </c>
      <c r="R4" t="s">
        <v>38</v>
      </c>
      <c r="S4" s="4" t="s">
        <v>39</v>
      </c>
      <c r="X4" s="4" t="s">
        <v>40</v>
      </c>
    </row>
    <row r="5" spans="2:24" ht="17.5" customHeight="1" x14ac:dyDescent="0.4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2:24" x14ac:dyDescent="0.4"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2:24" x14ac:dyDescent="0.4"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2:24" x14ac:dyDescent="0.4">
      <c r="D8" s="10" t="s">
        <v>49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2:24" x14ac:dyDescent="0.4">
      <c r="D9" s="5" t="s">
        <v>50</v>
      </c>
      <c r="E9" s="2">
        <v>115</v>
      </c>
      <c r="F9" s="2">
        <v>122</v>
      </c>
      <c r="G9" s="2">
        <v>124</v>
      </c>
      <c r="H9" s="2">
        <v>131</v>
      </c>
      <c r="I9" s="2">
        <f>SUM(E9:H9)</f>
        <v>492</v>
      </c>
      <c r="J9" s="2">
        <v>130</v>
      </c>
      <c r="K9" s="2">
        <v>137</v>
      </c>
      <c r="L9" s="2">
        <v>142</v>
      </c>
      <c r="M9" s="2">
        <v>150</v>
      </c>
      <c r="N9" s="2">
        <f>SUM(J9:M9)</f>
        <v>559</v>
      </c>
      <c r="O9" s="2">
        <v>149</v>
      </c>
      <c r="P9" s="2">
        <v>156</v>
      </c>
      <c r="Q9" s="2">
        <v>161</v>
      </c>
      <c r="R9" s="5"/>
      <c r="S9" s="5"/>
      <c r="T9" s="5"/>
      <c r="U9" s="5"/>
      <c r="V9" s="5"/>
      <c r="W9" s="5"/>
    </row>
    <row r="10" spans="2:24" x14ac:dyDescent="0.4">
      <c r="D10" s="5" t="s">
        <v>51</v>
      </c>
      <c r="E10" s="2">
        <v>1713</v>
      </c>
      <c r="F10" s="2">
        <v>1872</v>
      </c>
      <c r="G10" s="2">
        <v>1953</v>
      </c>
      <c r="H10" s="2">
        <v>2104</v>
      </c>
      <c r="I10" s="2">
        <f t="shared" ref="I10:I19" si="0">SUM(E10:H10)</f>
        <v>7642</v>
      </c>
      <c r="J10" s="2">
        <v>2124</v>
      </c>
      <c r="K10" s="2">
        <v>2282</v>
      </c>
      <c r="L10" s="2">
        <v>2441</v>
      </c>
      <c r="M10" s="2">
        <v>2601</v>
      </c>
      <c r="N10" s="2">
        <f t="shared" ref="N10:N19" si="1">SUM(J10:M10)</f>
        <v>9448</v>
      </c>
      <c r="O10" s="2">
        <v>2572</v>
      </c>
      <c r="P10" s="2">
        <v>2765</v>
      </c>
      <c r="Q10" s="2">
        <v>2868</v>
      </c>
      <c r="R10" s="5"/>
      <c r="S10" s="5"/>
      <c r="T10" s="5"/>
      <c r="U10" s="5"/>
      <c r="V10" s="5"/>
      <c r="W10" s="5"/>
    </row>
    <row r="11" spans="2:24" x14ac:dyDescent="0.4">
      <c r="D11" s="10" t="s">
        <v>52</v>
      </c>
      <c r="E11" s="9">
        <f>SUM(E12:E14)</f>
        <v>26449</v>
      </c>
      <c r="F11" s="9">
        <f>SUM(F12:F14)</f>
        <v>149078</v>
      </c>
      <c r="G11" s="9">
        <f>SUM(G12:G14)</f>
        <v>29119</v>
      </c>
      <c r="H11" s="9">
        <f>SUM(H12:H14)</f>
        <v>30749</v>
      </c>
      <c r="I11" s="9">
        <f t="shared" si="0"/>
        <v>235395</v>
      </c>
      <c r="J11" s="9">
        <f>SUM(J12:J14)</f>
        <v>31408</v>
      </c>
      <c r="K11" s="9">
        <f>SUM(K12:K14)</f>
        <v>33601</v>
      </c>
      <c r="L11" s="9">
        <f>SUM(L12:L14)</f>
        <v>35281</v>
      </c>
      <c r="M11" s="9">
        <f>SUM(M12:M14)</f>
        <v>37575</v>
      </c>
      <c r="N11" s="9">
        <f t="shared" si="1"/>
        <v>137865</v>
      </c>
      <c r="O11" s="9">
        <f>SUM(O12:O14)</f>
        <v>37651</v>
      </c>
      <c r="P11" s="9">
        <f>SUM(P12:P14)</f>
        <v>39952</v>
      </c>
      <c r="Q11" s="9">
        <f>SUM(Q12:Q14)</f>
        <v>40973</v>
      </c>
      <c r="R11" s="5"/>
      <c r="S11" s="5"/>
      <c r="T11" s="5"/>
      <c r="U11" s="5"/>
      <c r="V11" s="5"/>
      <c r="W11" s="5"/>
    </row>
    <row r="12" spans="2:24" x14ac:dyDescent="0.4">
      <c r="D12" s="6" t="s">
        <v>55</v>
      </c>
      <c r="E12" s="2">
        <v>10723</v>
      </c>
      <c r="F12" s="2">
        <v>133364</v>
      </c>
      <c r="G12" s="2">
        <v>13684</v>
      </c>
      <c r="H12" s="2">
        <v>14894</v>
      </c>
      <c r="I12" s="2">
        <f t="shared" si="0"/>
        <v>172665</v>
      </c>
      <c r="J12" s="2">
        <v>14981</v>
      </c>
      <c r="K12" s="2">
        <v>16728</v>
      </c>
      <c r="L12" s="2">
        <v>17903</v>
      </c>
      <c r="M12" s="2">
        <v>19285</v>
      </c>
      <c r="N12" s="2">
        <f t="shared" si="1"/>
        <v>68897</v>
      </c>
      <c r="O12" s="2">
        <v>18670</v>
      </c>
      <c r="P12" s="2">
        <v>20554</v>
      </c>
      <c r="Q12" s="2">
        <v>21002</v>
      </c>
      <c r="R12" s="5"/>
      <c r="S12" s="5"/>
      <c r="T12" s="5"/>
      <c r="U12" s="5"/>
      <c r="V12" s="5"/>
      <c r="W12" s="5"/>
    </row>
    <row r="13" spans="2:24" x14ac:dyDescent="0.4">
      <c r="D13" s="6" t="s">
        <v>56</v>
      </c>
      <c r="E13" s="2">
        <v>13903</v>
      </c>
      <c r="F13" s="2">
        <v>13876</v>
      </c>
      <c r="G13" s="2">
        <v>13684</v>
      </c>
      <c r="H13" s="2">
        <v>14315</v>
      </c>
      <c r="I13" s="2">
        <f t="shared" si="0"/>
        <v>55778</v>
      </c>
      <c r="J13" s="2">
        <v>15026</v>
      </c>
      <c r="K13" s="2">
        <v>15595</v>
      </c>
      <c r="L13" s="2">
        <v>16094</v>
      </c>
      <c r="M13" s="2">
        <v>17011</v>
      </c>
      <c r="N13" s="2">
        <f t="shared" si="1"/>
        <v>63726</v>
      </c>
      <c r="O13" s="2">
        <v>17699</v>
      </c>
      <c r="P13" s="2">
        <v>18126</v>
      </c>
      <c r="Q13" s="2">
        <v>18663</v>
      </c>
      <c r="R13" s="5"/>
      <c r="S13" s="5"/>
      <c r="T13" s="5"/>
      <c r="U13" s="5"/>
      <c r="V13" s="5"/>
      <c r="W13" s="5"/>
    </row>
    <row r="14" spans="2:24" x14ac:dyDescent="0.4">
      <c r="D14" s="6" t="s">
        <v>57</v>
      </c>
      <c r="E14" s="2">
        <v>1823</v>
      </c>
      <c r="F14" s="2">
        <v>1838</v>
      </c>
      <c r="G14" s="2">
        <v>1751</v>
      </c>
      <c r="H14" s="2">
        <v>1540</v>
      </c>
      <c r="I14" s="2">
        <f t="shared" si="0"/>
        <v>6952</v>
      </c>
      <c r="J14" s="2">
        <v>1401</v>
      </c>
      <c r="K14" s="2">
        <v>1278</v>
      </c>
      <c r="L14" s="2">
        <v>1284</v>
      </c>
      <c r="M14" s="2">
        <v>1279</v>
      </c>
      <c r="N14" s="2">
        <f t="shared" si="1"/>
        <v>5242</v>
      </c>
      <c r="O14" s="2">
        <v>1282</v>
      </c>
      <c r="P14" s="2">
        <v>1272</v>
      </c>
      <c r="Q14" s="2">
        <v>1308</v>
      </c>
      <c r="R14" s="5"/>
      <c r="S14" s="5"/>
      <c r="T14" s="5"/>
      <c r="U14" s="5"/>
      <c r="V14" s="5"/>
      <c r="W14" s="5"/>
    </row>
    <row r="15" spans="2:24" x14ac:dyDescent="0.4">
      <c r="D15" s="10" t="s">
        <v>53</v>
      </c>
      <c r="E15" s="9">
        <f>SUM(E16:E18)</f>
        <v>6854</v>
      </c>
      <c r="F15" s="9">
        <f>SUM(F16:F18)</f>
        <v>8073</v>
      </c>
      <c r="G15" s="9">
        <f>SUM(G16:G18)</f>
        <v>8343</v>
      </c>
      <c r="H15" s="9">
        <f>SUM(H16:H18)</f>
        <v>8607</v>
      </c>
      <c r="I15" s="9">
        <f t="shared" si="0"/>
        <v>31877</v>
      </c>
      <c r="J15" s="9">
        <f>SUM(J16:J18)</f>
        <v>8823</v>
      </c>
      <c r="K15" s="9">
        <f>SUM(K16:K18)</f>
        <v>9230</v>
      </c>
      <c r="L15" s="9">
        <f>SUM(L16:L18)</f>
        <v>9292</v>
      </c>
      <c r="M15" s="9">
        <f>SUM(M16:M18)</f>
        <v>9936</v>
      </c>
      <c r="N15" s="9">
        <f t="shared" si="1"/>
        <v>37281</v>
      </c>
      <c r="O15" s="9">
        <f>SUM(O16:O18)</f>
        <v>10131</v>
      </c>
      <c r="P15" s="9">
        <f>SUM(P16:P18)</f>
        <v>10700</v>
      </c>
      <c r="Q15" s="9">
        <f>SUM(Q16:Q18)</f>
        <v>11188</v>
      </c>
      <c r="R15" s="5"/>
      <c r="S15" s="5"/>
      <c r="T15" s="5"/>
      <c r="U15" s="5"/>
      <c r="V15" s="5"/>
      <c r="W15" s="5"/>
    </row>
    <row r="16" spans="2:24" x14ac:dyDescent="0.4">
      <c r="D16" s="6" t="s">
        <v>55</v>
      </c>
      <c r="E16" s="2">
        <v>2518</v>
      </c>
      <c r="F16" s="2">
        <v>3553</v>
      </c>
      <c r="G16" s="2">
        <v>3822</v>
      </c>
      <c r="H16" s="2">
        <v>4136</v>
      </c>
      <c r="I16" s="2">
        <f t="shared" si="0"/>
        <v>14029</v>
      </c>
      <c r="J16" s="2">
        <v>4330</v>
      </c>
      <c r="K16" s="2">
        <v>4894</v>
      </c>
      <c r="L16" s="2">
        <v>5071</v>
      </c>
      <c r="M16" s="2">
        <v>5537</v>
      </c>
      <c r="N16" s="2">
        <f t="shared" si="1"/>
        <v>19832</v>
      </c>
      <c r="O16" s="2">
        <v>5633</v>
      </c>
      <c r="P16" s="2">
        <v>6134</v>
      </c>
      <c r="Q16" s="2">
        <v>6409</v>
      </c>
      <c r="R16" s="5"/>
      <c r="S16" s="5"/>
      <c r="T16" s="5"/>
      <c r="U16" s="5"/>
      <c r="V16" s="5"/>
      <c r="W16" s="5"/>
    </row>
    <row r="17" spans="3:23" x14ac:dyDescent="0.4">
      <c r="D17" s="6" t="s">
        <v>56</v>
      </c>
      <c r="E17" s="2">
        <v>2512</v>
      </c>
      <c r="F17" s="2">
        <v>2688</v>
      </c>
      <c r="G17" s="2">
        <v>2770</v>
      </c>
      <c r="H17" s="2">
        <v>2931</v>
      </c>
      <c r="I17" s="2">
        <f t="shared" si="0"/>
        <v>10901</v>
      </c>
      <c r="J17" s="2">
        <v>3093</v>
      </c>
      <c r="K17" s="2">
        <v>3057</v>
      </c>
      <c r="L17" s="2">
        <v>2935</v>
      </c>
      <c r="M17" s="2">
        <v>3119</v>
      </c>
      <c r="N17" s="2">
        <f t="shared" si="1"/>
        <v>12204</v>
      </c>
      <c r="O17" s="2">
        <v>3214</v>
      </c>
      <c r="P17" s="2">
        <v>3293</v>
      </c>
      <c r="Q17" s="2">
        <v>3470</v>
      </c>
      <c r="R17" s="5"/>
      <c r="S17" s="5"/>
      <c r="T17" s="5"/>
      <c r="U17" s="5"/>
      <c r="V17" s="5"/>
      <c r="W17" s="5"/>
    </row>
    <row r="18" spans="3:23" x14ac:dyDescent="0.4">
      <c r="D18" s="6" t="s">
        <v>57</v>
      </c>
      <c r="E18" s="2">
        <v>1824</v>
      </c>
      <c r="F18" s="2">
        <v>1832</v>
      </c>
      <c r="G18" s="2">
        <v>1751</v>
      </c>
      <c r="H18" s="2">
        <v>1540</v>
      </c>
      <c r="I18" s="2">
        <f t="shared" si="0"/>
        <v>6947</v>
      </c>
      <c r="J18" s="2">
        <v>1400</v>
      </c>
      <c r="K18" s="2">
        <v>1279</v>
      </c>
      <c r="L18" s="2">
        <v>1286</v>
      </c>
      <c r="M18" s="2">
        <v>1280</v>
      </c>
      <c r="N18" s="2">
        <f t="shared" si="1"/>
        <v>5245</v>
      </c>
      <c r="O18" s="2">
        <v>1284</v>
      </c>
      <c r="P18" s="2">
        <v>1273</v>
      </c>
      <c r="Q18" s="2">
        <v>1309</v>
      </c>
      <c r="R18" s="5"/>
      <c r="S18" s="5"/>
      <c r="T18" s="5"/>
      <c r="U18" s="5"/>
      <c r="V18" s="5"/>
      <c r="W18" s="5"/>
    </row>
    <row r="19" spans="3:23" x14ac:dyDescent="0.4">
      <c r="D19" s="10" t="s">
        <v>54</v>
      </c>
      <c r="E19" s="9">
        <v>-47</v>
      </c>
      <c r="F19" s="9">
        <v>382</v>
      </c>
      <c r="G19" s="9">
        <v>358</v>
      </c>
      <c r="H19" s="9">
        <v>-303</v>
      </c>
      <c r="I19" s="9">
        <f t="shared" si="0"/>
        <v>390</v>
      </c>
      <c r="J19" s="9">
        <v>549</v>
      </c>
      <c r="K19" s="9">
        <v>1140</v>
      </c>
      <c r="L19" s="9">
        <v>905</v>
      </c>
      <c r="M19" s="9">
        <v>768</v>
      </c>
      <c r="N19" s="9">
        <f t="shared" si="1"/>
        <v>3362</v>
      </c>
      <c r="O19" s="9">
        <v>1359</v>
      </c>
      <c r="P19" s="9">
        <v>1721</v>
      </c>
      <c r="Q19" s="9">
        <v>2109</v>
      </c>
      <c r="R19" s="5"/>
      <c r="S19" s="5"/>
      <c r="T19" s="5"/>
      <c r="U19" s="5"/>
      <c r="V19" s="5"/>
      <c r="W19" s="5"/>
    </row>
    <row r="20" spans="3:23" x14ac:dyDescent="0.4"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5"/>
      <c r="S20" s="5"/>
      <c r="T20" s="5"/>
      <c r="U20" s="5"/>
      <c r="V20" s="5"/>
      <c r="W20" s="5"/>
    </row>
    <row r="21" spans="3:23" x14ac:dyDescent="0.4"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5"/>
      <c r="S21" s="5"/>
      <c r="T21" s="5"/>
      <c r="U21" s="5"/>
      <c r="V21" s="5"/>
      <c r="W21" s="5"/>
    </row>
    <row r="22" spans="3:23" x14ac:dyDescent="0.4">
      <c r="D22" s="5" t="s">
        <v>122</v>
      </c>
      <c r="E22" s="12"/>
      <c r="F22" s="12">
        <f>F9/E9-1</f>
        <v>6.0869565217391397E-2</v>
      </c>
      <c r="G22" s="12">
        <f t="shared" ref="G22:H22" si="2">G9/F9-1</f>
        <v>1.6393442622950838E-2</v>
      </c>
      <c r="H22" s="12">
        <f t="shared" si="2"/>
        <v>5.6451612903225756E-2</v>
      </c>
      <c r="I22" s="12"/>
      <c r="J22" s="12">
        <f>J9/H9-1</f>
        <v>-7.6335877862595547E-3</v>
      </c>
      <c r="K22" s="12">
        <f>K9/J9-1</f>
        <v>5.3846153846153877E-2</v>
      </c>
      <c r="L22" s="12">
        <f t="shared" ref="L22:M22" si="3">L9/K9-1</f>
        <v>3.649635036496357E-2</v>
      </c>
      <c r="M22" s="12">
        <f t="shared" si="3"/>
        <v>5.6338028169014009E-2</v>
      </c>
      <c r="N22" s="12"/>
      <c r="O22" s="12">
        <f>O9/M9-1</f>
        <v>-6.6666666666667096E-3</v>
      </c>
      <c r="P22" s="12">
        <f>P9/O9-1</f>
        <v>4.6979865771812124E-2</v>
      </c>
      <c r="Q22" s="12">
        <f t="shared" ref="Q22" si="4">Q9/P9-1</f>
        <v>3.2051282051282159E-2</v>
      </c>
      <c r="R22" s="11"/>
      <c r="S22" s="5"/>
      <c r="T22" s="5"/>
      <c r="U22" s="5"/>
      <c r="V22" s="5"/>
      <c r="W22" s="5"/>
    </row>
    <row r="23" spans="3:23" x14ac:dyDescent="0.4">
      <c r="D23" s="5" t="s">
        <v>123</v>
      </c>
      <c r="E23" s="2"/>
      <c r="F23" s="2"/>
      <c r="G23" s="2"/>
      <c r="H23" s="2"/>
      <c r="I23" s="2"/>
      <c r="J23" s="12">
        <f>J9/E9-1</f>
        <v>0.13043478260869557</v>
      </c>
      <c r="K23" s="12">
        <f t="shared" ref="K23:Q23" si="5">K9/F9-1</f>
        <v>0.12295081967213117</v>
      </c>
      <c r="L23" s="12">
        <f t="shared" si="5"/>
        <v>0.14516129032258074</v>
      </c>
      <c r="M23" s="12">
        <f t="shared" si="5"/>
        <v>0.14503816793893121</v>
      </c>
      <c r="N23" s="12">
        <f t="shared" si="5"/>
        <v>0.13617886178861793</v>
      </c>
      <c r="O23" s="12">
        <f t="shared" si="5"/>
        <v>0.14615384615384608</v>
      </c>
      <c r="P23" s="12">
        <f t="shared" si="5"/>
        <v>0.13868613138686126</v>
      </c>
      <c r="Q23" s="12">
        <f t="shared" si="5"/>
        <v>0.13380281690140849</v>
      </c>
      <c r="R23" s="5"/>
      <c r="S23" s="5"/>
      <c r="T23" s="5"/>
      <c r="U23" s="5"/>
      <c r="V23" s="5"/>
      <c r="W23" s="5"/>
    </row>
    <row r="24" spans="3:23" x14ac:dyDescent="0.4">
      <c r="D24" s="5" t="s">
        <v>125</v>
      </c>
      <c r="E24" s="2"/>
      <c r="F24" s="2"/>
      <c r="G24" s="2"/>
      <c r="H24" s="2"/>
      <c r="I24" s="2"/>
      <c r="J24" s="12">
        <f>J10/E10-1</f>
        <v>0.23992994746059537</v>
      </c>
      <c r="K24" s="12">
        <f>K10/F10-1</f>
        <v>0.21901709401709413</v>
      </c>
      <c r="L24" s="12">
        <f t="shared" ref="L24" si="6">L10/G10-1</f>
        <v>0.24987199180747566</v>
      </c>
      <c r="M24" s="12">
        <f t="shared" ref="M24" si="7">M10/H10-1</f>
        <v>0.2362167300380229</v>
      </c>
      <c r="N24" s="12">
        <f t="shared" ref="N24:N25" si="8">N10/I10-1</f>
        <v>0.23632556922271664</v>
      </c>
      <c r="O24" s="12">
        <f t="shared" ref="O24:O25" si="9">O10/J10-1</f>
        <v>0.21092278719397362</v>
      </c>
      <c r="P24" s="12">
        <f t="shared" ref="P24:P25" si="10">P10/K10-1</f>
        <v>0.21165644171779152</v>
      </c>
      <c r="Q24" s="12">
        <f t="shared" ref="Q24:Q25" si="11">Q10/L10-1</f>
        <v>0.17492830807046289</v>
      </c>
      <c r="R24" s="5"/>
      <c r="S24" s="5"/>
      <c r="T24" s="5"/>
      <c r="U24" s="5"/>
      <c r="V24" s="5"/>
      <c r="W24" s="5"/>
    </row>
    <row r="25" spans="3:23" x14ac:dyDescent="0.4">
      <c r="D25" s="5" t="s">
        <v>124</v>
      </c>
      <c r="E25" s="2"/>
      <c r="F25" s="2"/>
      <c r="G25" s="2"/>
      <c r="H25" s="2"/>
      <c r="I25" s="2"/>
      <c r="J25" s="12">
        <f t="shared" ref="J25" si="12">J11/E11-1</f>
        <v>0.18749291088509956</v>
      </c>
      <c r="K25" s="12">
        <f t="shared" ref="K25" si="13">K11/F11-1</f>
        <v>-0.77460792336897466</v>
      </c>
      <c r="L25" s="12">
        <f>L11/G11-1</f>
        <v>0.21161440983550261</v>
      </c>
      <c r="M25" s="12">
        <f>M11/H11-1</f>
        <v>0.22199095905557908</v>
      </c>
      <c r="N25" s="12">
        <f t="shared" si="8"/>
        <v>-0.41432485821703946</v>
      </c>
      <c r="O25" s="12">
        <f t="shared" si="9"/>
        <v>0.19877101375445738</v>
      </c>
      <c r="P25" s="12">
        <f t="shared" si="10"/>
        <v>0.1890122317788161</v>
      </c>
      <c r="Q25" s="12">
        <f t="shared" si="11"/>
        <v>0.16133329554150966</v>
      </c>
      <c r="R25" s="5"/>
      <c r="S25" s="5"/>
      <c r="T25" s="5"/>
      <c r="U25" s="5"/>
      <c r="V25" s="5"/>
      <c r="W25" s="5"/>
    </row>
    <row r="26" spans="3:23" x14ac:dyDescent="0.4">
      <c r="D26" s="10"/>
      <c r="E26" s="2"/>
      <c r="F26" s="2"/>
      <c r="G26" s="2"/>
      <c r="H26" s="2"/>
      <c r="I26" s="5"/>
      <c r="J26" s="2"/>
      <c r="K26" s="2"/>
      <c r="L26" s="2"/>
      <c r="M26" s="2"/>
      <c r="N26" s="2"/>
      <c r="O26" s="2"/>
      <c r="P26" s="2"/>
      <c r="Q26" s="2"/>
      <c r="R26" s="5"/>
      <c r="S26" s="5"/>
      <c r="T26" s="5"/>
      <c r="U26" s="5"/>
      <c r="V26" s="5"/>
      <c r="W26" s="5"/>
    </row>
    <row r="27" spans="3:23" x14ac:dyDescent="0.4">
      <c r="D27" s="5" t="s">
        <v>119</v>
      </c>
      <c r="E27" s="12">
        <f>E16/E$15</f>
        <v>0.36737671432740004</v>
      </c>
      <c r="F27" s="12">
        <f t="shared" ref="F27:Q27" si="14">F16/F$15</f>
        <v>0.44010900532639663</v>
      </c>
      <c r="G27" s="12">
        <f t="shared" si="14"/>
        <v>0.45810859403092413</v>
      </c>
      <c r="H27" s="12">
        <f t="shared" si="14"/>
        <v>0.48053909608458234</v>
      </c>
      <c r="I27" s="12">
        <f t="shared" si="14"/>
        <v>0.44009787621168867</v>
      </c>
      <c r="J27" s="12">
        <f t="shared" si="14"/>
        <v>0.49076277910007932</v>
      </c>
      <c r="K27" s="12">
        <f t="shared" si="14"/>
        <v>0.53022751895991338</v>
      </c>
      <c r="L27" s="12">
        <f t="shared" si="14"/>
        <v>0.54573826947912185</v>
      </c>
      <c r="M27" s="12">
        <f t="shared" si="14"/>
        <v>0.55726650563607083</v>
      </c>
      <c r="N27" s="12">
        <f t="shared" si="14"/>
        <v>0.53195997961428076</v>
      </c>
      <c r="O27" s="12">
        <f t="shared" si="14"/>
        <v>0.556016187938012</v>
      </c>
      <c r="P27" s="12">
        <f t="shared" si="14"/>
        <v>0.57327102803738317</v>
      </c>
      <c r="Q27" s="12">
        <f t="shared" si="14"/>
        <v>0.57284590632820875</v>
      </c>
      <c r="R27" s="5"/>
      <c r="S27" s="5"/>
      <c r="T27" s="5"/>
      <c r="U27" s="5"/>
      <c r="V27" s="5"/>
      <c r="W27" s="5"/>
    </row>
    <row r="28" spans="3:23" x14ac:dyDescent="0.4">
      <c r="D28" s="5" t="s">
        <v>120</v>
      </c>
      <c r="E28" s="12">
        <f t="shared" ref="E28:Q29" si="15">E17/E$15</f>
        <v>0.36650131310183837</v>
      </c>
      <c r="F28" s="12">
        <f t="shared" si="15"/>
        <v>0.33296172426607207</v>
      </c>
      <c r="G28" s="12">
        <f t="shared" si="15"/>
        <v>0.33201486275919934</v>
      </c>
      <c r="H28" s="12">
        <f t="shared" si="15"/>
        <v>0.34053677239456259</v>
      </c>
      <c r="I28" s="12">
        <f t="shared" si="15"/>
        <v>0.34197069987765472</v>
      </c>
      <c r="J28" s="12">
        <f t="shared" si="15"/>
        <v>0.35056103366201974</v>
      </c>
      <c r="K28" s="12">
        <f t="shared" si="15"/>
        <v>0.33120260021668474</v>
      </c>
      <c r="L28" s="12">
        <f t="shared" si="15"/>
        <v>0.31586310804993545</v>
      </c>
      <c r="M28" s="12">
        <f t="shared" si="15"/>
        <v>0.31390901771336555</v>
      </c>
      <c r="N28" s="12">
        <f t="shared" si="15"/>
        <v>0.32735173412730345</v>
      </c>
      <c r="O28" s="12">
        <f t="shared" si="15"/>
        <v>0.3172441022603889</v>
      </c>
      <c r="P28" s="12">
        <f t="shared" si="15"/>
        <v>0.30775700934579442</v>
      </c>
      <c r="Q28" s="12">
        <f t="shared" si="15"/>
        <v>0.31015373614587055</v>
      </c>
      <c r="R28" s="5"/>
      <c r="S28" s="5"/>
      <c r="T28" s="5"/>
      <c r="U28" s="5"/>
      <c r="V28" s="5"/>
      <c r="W28" s="5"/>
    </row>
    <row r="29" spans="3:23" x14ac:dyDescent="0.4">
      <c r="D29" s="5" t="s">
        <v>121</v>
      </c>
      <c r="E29" s="12">
        <f t="shared" si="15"/>
        <v>0.26612197257076159</v>
      </c>
      <c r="F29" s="12">
        <f t="shared" si="15"/>
        <v>0.22692927040753127</v>
      </c>
      <c r="G29" s="12">
        <f t="shared" si="15"/>
        <v>0.20987654320987653</v>
      </c>
      <c r="H29" s="12">
        <f t="shared" si="15"/>
        <v>0.17892413152085512</v>
      </c>
      <c r="I29" s="12">
        <f t="shared" si="15"/>
        <v>0.21793142391065659</v>
      </c>
      <c r="J29" s="12">
        <f t="shared" si="15"/>
        <v>0.15867618723790095</v>
      </c>
      <c r="K29" s="12">
        <f t="shared" si="15"/>
        <v>0.13856988082340194</v>
      </c>
      <c r="L29" s="12">
        <f t="shared" si="15"/>
        <v>0.13839862247094276</v>
      </c>
      <c r="M29" s="12">
        <f t="shared" si="15"/>
        <v>0.1288244766505636</v>
      </c>
      <c r="N29" s="12">
        <f t="shared" si="15"/>
        <v>0.14068828625841581</v>
      </c>
      <c r="O29" s="12">
        <f t="shared" si="15"/>
        <v>0.12673970980159904</v>
      </c>
      <c r="P29" s="12">
        <f t="shared" si="15"/>
        <v>0.11897196261682243</v>
      </c>
      <c r="Q29" s="12">
        <f t="shared" si="15"/>
        <v>0.11700035752592063</v>
      </c>
      <c r="R29" s="5"/>
      <c r="S29" s="5"/>
      <c r="T29" s="5"/>
      <c r="U29" s="5"/>
      <c r="V29" s="5"/>
      <c r="W29" s="5"/>
    </row>
    <row r="30" spans="3:23" x14ac:dyDescent="0.4">
      <c r="D30" s="10"/>
      <c r="E30" s="9"/>
      <c r="F30" s="9"/>
      <c r="G30" s="9"/>
      <c r="H30" s="9"/>
      <c r="I30" s="10"/>
      <c r="J30" s="9"/>
      <c r="K30" s="9"/>
      <c r="L30" s="9"/>
      <c r="M30" s="9"/>
      <c r="N30" s="9"/>
      <c r="O30" s="9"/>
      <c r="P30" s="9"/>
      <c r="Q30" s="9"/>
      <c r="R30" s="5"/>
      <c r="S30" s="5"/>
      <c r="T30" s="5"/>
      <c r="U30" s="5"/>
      <c r="V30" s="5"/>
      <c r="W30" s="5"/>
    </row>
    <row r="31" spans="3:23" x14ac:dyDescent="0.4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2"/>
      <c r="R31" s="5"/>
      <c r="S31" s="5"/>
      <c r="T31" s="5"/>
      <c r="U31" s="5"/>
      <c r="V31" s="5"/>
      <c r="W31" s="5"/>
    </row>
    <row r="32" spans="3:23" x14ac:dyDescent="0.4">
      <c r="C32" t="s">
        <v>43</v>
      </c>
      <c r="Q32" s="2"/>
    </row>
    <row r="33" spans="4:17" x14ac:dyDescent="0.4">
      <c r="D33" t="s">
        <v>64</v>
      </c>
      <c r="E33" s="2">
        <f>E15</f>
        <v>6854</v>
      </c>
      <c r="F33" s="2">
        <f>F15</f>
        <v>8073</v>
      </c>
      <c r="G33" s="2">
        <f>G15</f>
        <v>8343</v>
      </c>
      <c r="H33" s="2">
        <f>H15</f>
        <v>8607</v>
      </c>
      <c r="I33" s="2">
        <f>SUM(E33:H33)</f>
        <v>31877</v>
      </c>
      <c r="J33" s="2">
        <f>J15</f>
        <v>8823</v>
      </c>
      <c r="K33" s="2">
        <f>K15</f>
        <v>9230</v>
      </c>
      <c r="L33" s="2">
        <f>L15</f>
        <v>9292</v>
      </c>
      <c r="M33" s="2">
        <f>M15</f>
        <v>9936</v>
      </c>
      <c r="N33" s="2">
        <f>SUM(J33:M33)</f>
        <v>37281</v>
      </c>
      <c r="O33" s="2">
        <f>O15</f>
        <v>10131</v>
      </c>
      <c r="P33" s="2">
        <f>P15</f>
        <v>10700</v>
      </c>
      <c r="Q33" s="2">
        <f>Q15</f>
        <v>11188</v>
      </c>
    </row>
    <row r="34" spans="4:17" x14ac:dyDescent="0.4">
      <c r="D34" t="s">
        <v>65</v>
      </c>
      <c r="E34" s="2">
        <v>4026</v>
      </c>
      <c r="F34" s="2">
        <v>5153</v>
      </c>
      <c r="G34" s="2">
        <v>5173</v>
      </c>
      <c r="H34" s="2">
        <v>5307</v>
      </c>
      <c r="I34" s="2">
        <f>SUM(E34:H34)</f>
        <v>19659</v>
      </c>
      <c r="J34" s="2">
        <v>5259</v>
      </c>
      <c r="K34" s="2">
        <v>5515</v>
      </c>
      <c r="L34" s="2">
        <v>5626</v>
      </c>
      <c r="M34" s="2">
        <v>6057</v>
      </c>
      <c r="N34" s="2">
        <f>SUM(J34:M34)</f>
        <v>22457</v>
      </c>
      <c r="O34" s="2">
        <v>6168</v>
      </c>
      <c r="P34" s="2">
        <v>6488</v>
      </c>
      <c r="Q34" s="2">
        <v>6761</v>
      </c>
    </row>
    <row r="35" spans="4:17" x14ac:dyDescent="0.4">
      <c r="D35" t="s">
        <v>72</v>
      </c>
      <c r="E35" s="2">
        <f t="shared" ref="E35:Q35" si="16">E33-E34</f>
        <v>2828</v>
      </c>
      <c r="F35" s="2">
        <f t="shared" si="16"/>
        <v>2920</v>
      </c>
      <c r="G35" s="2">
        <f t="shared" si="16"/>
        <v>3170</v>
      </c>
      <c r="H35" s="2">
        <f t="shared" si="16"/>
        <v>3300</v>
      </c>
      <c r="I35" s="2">
        <f t="shared" si="16"/>
        <v>12218</v>
      </c>
      <c r="J35" s="2">
        <f t="shared" si="16"/>
        <v>3564</v>
      </c>
      <c r="K35" s="2">
        <f t="shared" si="16"/>
        <v>3715</v>
      </c>
      <c r="L35" s="2">
        <f t="shared" si="16"/>
        <v>3666</v>
      </c>
      <c r="M35" s="2">
        <f t="shared" si="16"/>
        <v>3879</v>
      </c>
      <c r="N35" s="2">
        <f t="shared" si="16"/>
        <v>14824</v>
      </c>
      <c r="O35" s="2">
        <f t="shared" si="16"/>
        <v>3963</v>
      </c>
      <c r="P35" s="2">
        <f t="shared" si="16"/>
        <v>4212</v>
      </c>
      <c r="Q35" s="2">
        <f t="shared" si="16"/>
        <v>4427</v>
      </c>
    </row>
    <row r="36" spans="4:17" x14ac:dyDescent="0.4">
      <c r="D36" t="s">
        <v>66</v>
      </c>
      <c r="E36" s="2">
        <v>574</v>
      </c>
      <c r="F36" s="2">
        <v>617</v>
      </c>
      <c r="G36" s="2">
        <v>617</v>
      </c>
      <c r="H36" s="2">
        <v>605</v>
      </c>
      <c r="I36" s="2">
        <f>SUM(E36:H36)</f>
        <v>2413</v>
      </c>
      <c r="J36" s="2">
        <v>640</v>
      </c>
      <c r="K36" s="2">
        <v>664</v>
      </c>
      <c r="L36" s="2">
        <v>683</v>
      </c>
      <c r="M36" s="2">
        <v>702</v>
      </c>
      <c r="N36" s="2">
        <f>SUM(J36:M36)</f>
        <v>2689</v>
      </c>
      <c r="O36" s="2">
        <v>685</v>
      </c>
      <c r="P36" s="2">
        <v>682</v>
      </c>
      <c r="Q36" s="2">
        <v>687</v>
      </c>
    </row>
    <row r="37" spans="4:17" x14ac:dyDescent="0.4">
      <c r="D37" t="s">
        <v>67</v>
      </c>
      <c r="E37" s="2">
        <v>1263</v>
      </c>
      <c r="F37" s="2">
        <v>1218</v>
      </c>
      <c r="G37" s="2">
        <v>1153</v>
      </c>
      <c r="H37" s="2">
        <v>1122</v>
      </c>
      <c r="I37" s="2">
        <f>SUM(E37:H37)</f>
        <v>4756</v>
      </c>
      <c r="J37" s="2">
        <v>1262</v>
      </c>
      <c r="K37" s="2">
        <v>1218</v>
      </c>
      <c r="L37" s="2">
        <v>941</v>
      </c>
      <c r="M37" s="2">
        <v>935</v>
      </c>
      <c r="N37" s="2">
        <f>SUM(J37:M37)</f>
        <v>4356</v>
      </c>
      <c r="O37" s="2">
        <v>917</v>
      </c>
      <c r="P37" s="2">
        <v>1115</v>
      </c>
      <c r="Q37" s="2">
        <v>1096</v>
      </c>
    </row>
    <row r="38" spans="4:17" x14ac:dyDescent="0.4">
      <c r="D38" t="s">
        <v>68</v>
      </c>
      <c r="E38" s="2">
        <v>587</v>
      </c>
      <c r="F38" s="2">
        <v>704</v>
      </c>
      <c r="G38" s="2">
        <v>760</v>
      </c>
      <c r="H38" s="2">
        <v>747</v>
      </c>
      <c r="I38" s="2">
        <f>SUM(E38:H38)</f>
        <v>2798</v>
      </c>
      <c r="J38" s="2">
        <v>775</v>
      </c>
      <c r="K38" s="2">
        <v>808</v>
      </c>
      <c r="L38" s="2">
        <v>797</v>
      </c>
      <c r="M38" s="2">
        <v>784</v>
      </c>
      <c r="N38" s="2">
        <f>SUM(J38:M38)</f>
        <v>3164</v>
      </c>
      <c r="O38" s="2">
        <v>790</v>
      </c>
      <c r="P38" s="2">
        <v>760</v>
      </c>
      <c r="Q38" s="2">
        <v>774</v>
      </c>
    </row>
    <row r="39" spans="4:17" x14ac:dyDescent="0.4">
      <c r="D39" t="s">
        <v>69</v>
      </c>
      <c r="E39" s="2">
        <v>632</v>
      </c>
      <c r="F39" s="2">
        <v>851</v>
      </c>
      <c r="G39" s="2">
        <v>908</v>
      </c>
      <c r="H39" s="2">
        <v>745</v>
      </c>
      <c r="I39" s="2">
        <f>SUM(E39:H39)</f>
        <v>3136</v>
      </c>
      <c r="J39" s="2">
        <v>942</v>
      </c>
      <c r="K39" s="2">
        <v>491</v>
      </c>
      <c r="L39" s="2">
        <v>646</v>
      </c>
      <c r="M39" s="2">
        <v>603</v>
      </c>
      <c r="N39" s="2">
        <f>SUM(J39:M39)</f>
        <v>2682</v>
      </c>
      <c r="O39" s="2">
        <v>1209</v>
      </c>
      <c r="P39" s="2">
        <v>686</v>
      </c>
      <c r="Q39" s="2">
        <v>630</v>
      </c>
    </row>
    <row r="40" spans="4:17" x14ac:dyDescent="0.4">
      <c r="D40" t="s">
        <v>70</v>
      </c>
      <c r="E40" s="2">
        <v>254</v>
      </c>
      <c r="F40" s="2">
        <v>243</v>
      </c>
      <c r="G40" s="2">
        <v>227</v>
      </c>
      <c r="H40" s="2">
        <v>223</v>
      </c>
      <c r="I40" s="2">
        <f>SUM(E40:H40)</f>
        <v>947</v>
      </c>
      <c r="J40" s="2">
        <v>207</v>
      </c>
      <c r="K40" s="2">
        <v>208</v>
      </c>
      <c r="L40" s="2">
        <v>205</v>
      </c>
      <c r="M40" s="2">
        <v>203</v>
      </c>
      <c r="N40" s="2">
        <f>SUM(J40:M40)</f>
        <v>823</v>
      </c>
      <c r="O40" s="2">
        <v>190</v>
      </c>
      <c r="P40" s="2">
        <v>173</v>
      </c>
      <c r="Q40" s="2">
        <v>179</v>
      </c>
    </row>
    <row r="41" spans="4:17" x14ac:dyDescent="0.4">
      <c r="D41" s="4" t="s">
        <v>71</v>
      </c>
      <c r="E41" s="2">
        <f t="shared" ref="E41:Q41" si="17">SUM(E36:E40,E34)</f>
        <v>7336</v>
      </c>
      <c r="F41" s="2">
        <f t="shared" si="17"/>
        <v>8786</v>
      </c>
      <c r="G41" s="2">
        <f t="shared" si="17"/>
        <v>8838</v>
      </c>
      <c r="H41" s="2">
        <f t="shared" si="17"/>
        <v>8749</v>
      </c>
      <c r="I41" s="2">
        <f t="shared" si="17"/>
        <v>33709</v>
      </c>
      <c r="J41" s="2">
        <f t="shared" si="17"/>
        <v>9085</v>
      </c>
      <c r="K41" s="2">
        <f t="shared" si="17"/>
        <v>8904</v>
      </c>
      <c r="L41" s="2">
        <f t="shared" si="17"/>
        <v>8898</v>
      </c>
      <c r="M41" s="2">
        <f t="shared" si="17"/>
        <v>9284</v>
      </c>
      <c r="N41" s="2">
        <f t="shared" si="17"/>
        <v>36171</v>
      </c>
      <c r="O41" s="2">
        <f t="shared" si="17"/>
        <v>9959</v>
      </c>
      <c r="P41" s="2">
        <f t="shared" si="17"/>
        <v>9904</v>
      </c>
      <c r="Q41" s="2">
        <f t="shared" si="17"/>
        <v>10127</v>
      </c>
    </row>
    <row r="42" spans="4:17" x14ac:dyDescent="0.4">
      <c r="D42" t="s">
        <v>75</v>
      </c>
      <c r="E42" s="2">
        <f>E35-SUM(E36:E40)</f>
        <v>-482</v>
      </c>
      <c r="F42" s="2">
        <f>F35-SUM(F36:F40)</f>
        <v>-713</v>
      </c>
      <c r="G42" s="2">
        <f>G35-SUM(G36:G40)</f>
        <v>-495</v>
      </c>
      <c r="H42" s="2">
        <f>H35-SUM(H36:H40)</f>
        <v>-142</v>
      </c>
      <c r="I42" s="2">
        <f>SUM(E42:H42)</f>
        <v>-1832</v>
      </c>
      <c r="J42" s="2">
        <f>J35-SUM(J36:J40)</f>
        <v>-262</v>
      </c>
      <c r="K42" s="2">
        <f>K35-SUM(K36:K40)</f>
        <v>326</v>
      </c>
      <c r="L42" s="2">
        <f>L35-SUM(L36:L40)</f>
        <v>394</v>
      </c>
      <c r="M42" s="2">
        <v>652</v>
      </c>
      <c r="N42" s="2">
        <f>SUM(J42:M42)</f>
        <v>1110</v>
      </c>
      <c r="O42" s="2">
        <v>172</v>
      </c>
      <c r="P42" s="2">
        <f>P35-SUM(P36:P40)</f>
        <v>796</v>
      </c>
      <c r="Q42" s="2">
        <f>Q35-SUM(Q36:Q40)</f>
        <v>1061</v>
      </c>
    </row>
    <row r="43" spans="4:17" x14ac:dyDescent="0.4">
      <c r="D43" t="s">
        <v>73</v>
      </c>
      <c r="E43" s="2">
        <v>-129</v>
      </c>
      <c r="F43" s="2">
        <v>-139</v>
      </c>
      <c r="G43" s="2">
        <v>-146</v>
      </c>
      <c r="H43" s="2">
        <v>-151</v>
      </c>
      <c r="I43" s="2">
        <f>SUM(E43:H43)</f>
        <v>-565</v>
      </c>
      <c r="J43" s="2">
        <v>-168</v>
      </c>
      <c r="K43" s="2">
        <v>-144</v>
      </c>
      <c r="L43" s="2">
        <v>-166</v>
      </c>
      <c r="M43" s="2">
        <v>-155</v>
      </c>
      <c r="N43" s="2">
        <f>SUM(J43:M43)</f>
        <v>-633</v>
      </c>
      <c r="O43" s="2">
        <v>-124</v>
      </c>
      <c r="P43" s="2">
        <v>-139</v>
      </c>
      <c r="Q43" s="2">
        <v>-143</v>
      </c>
    </row>
    <row r="44" spans="4:17" x14ac:dyDescent="0.4">
      <c r="D44" t="s">
        <v>74</v>
      </c>
      <c r="E44" s="2">
        <v>-5557</v>
      </c>
      <c r="F44" s="2">
        <v>-1704</v>
      </c>
      <c r="G44" s="2">
        <v>-535</v>
      </c>
      <c r="H44" s="2">
        <v>767</v>
      </c>
      <c r="I44" s="2">
        <f>SUM(E44:H44)</f>
        <v>-7029</v>
      </c>
      <c r="J44" s="2">
        <v>292</v>
      </c>
      <c r="K44" s="2">
        <v>273</v>
      </c>
      <c r="L44" s="2">
        <v>-52</v>
      </c>
      <c r="M44" s="2">
        <v>1331</v>
      </c>
      <c r="N44" s="2">
        <f>SUM(J44:M44)</f>
        <v>1844</v>
      </c>
      <c r="O44" s="2">
        <v>-678</v>
      </c>
      <c r="P44" s="2">
        <v>420</v>
      </c>
      <c r="Q44" s="2">
        <v>1851</v>
      </c>
    </row>
    <row r="45" spans="4:17" x14ac:dyDescent="0.4">
      <c r="D45" t="s">
        <v>76</v>
      </c>
      <c r="E45" s="2">
        <f t="shared" ref="E45:Q45" si="18">E42+E43+E44</f>
        <v>-6168</v>
      </c>
      <c r="F45" s="2">
        <f t="shared" si="18"/>
        <v>-2556</v>
      </c>
      <c r="G45" s="2">
        <f t="shared" si="18"/>
        <v>-1176</v>
      </c>
      <c r="H45" s="2">
        <f t="shared" si="18"/>
        <v>474</v>
      </c>
      <c r="I45" s="2">
        <f t="shared" si="18"/>
        <v>-9426</v>
      </c>
      <c r="J45" s="2">
        <f t="shared" si="18"/>
        <v>-138</v>
      </c>
      <c r="K45" s="2">
        <f t="shared" si="18"/>
        <v>455</v>
      </c>
      <c r="L45" s="2">
        <f t="shared" si="18"/>
        <v>176</v>
      </c>
      <c r="M45" s="2">
        <f t="shared" si="18"/>
        <v>1828</v>
      </c>
      <c r="N45" s="2">
        <f t="shared" si="18"/>
        <v>2321</v>
      </c>
      <c r="O45" s="2">
        <f t="shared" si="18"/>
        <v>-630</v>
      </c>
      <c r="P45" s="2">
        <f t="shared" si="18"/>
        <v>1077</v>
      </c>
      <c r="Q45" s="2">
        <f t="shared" si="18"/>
        <v>2769</v>
      </c>
    </row>
    <row r="46" spans="4:17" x14ac:dyDescent="0.4">
      <c r="D46" t="s">
        <v>77</v>
      </c>
      <c r="E46" s="2">
        <v>-232</v>
      </c>
      <c r="F46" s="2">
        <v>77</v>
      </c>
      <c r="G46" s="2">
        <v>58</v>
      </c>
      <c r="H46" s="2">
        <v>-84</v>
      </c>
      <c r="I46" s="2">
        <f>SUM(E46:H46)</f>
        <v>-181</v>
      </c>
      <c r="J46" s="2">
        <v>55</v>
      </c>
      <c r="K46" s="2">
        <v>65</v>
      </c>
      <c r="L46" s="2">
        <v>-40</v>
      </c>
      <c r="M46" s="2">
        <v>133</v>
      </c>
      <c r="N46" s="2">
        <f>SUM(J46:M46)</f>
        <v>213</v>
      </c>
      <c r="O46" s="2">
        <v>29</v>
      </c>
      <c r="P46" s="2">
        <v>57</v>
      </c>
      <c r="Q46" s="2">
        <v>158</v>
      </c>
    </row>
    <row r="47" spans="4:17" x14ac:dyDescent="0.4">
      <c r="D47" t="s">
        <v>118</v>
      </c>
      <c r="E47" s="2">
        <v>18</v>
      </c>
      <c r="F47" s="2">
        <v>17</v>
      </c>
      <c r="G47" s="2">
        <v>30</v>
      </c>
      <c r="H47" s="2">
        <v>42</v>
      </c>
      <c r="I47" s="2">
        <f>SUM(E47:H47)</f>
        <v>107</v>
      </c>
      <c r="J47" s="2">
        <v>36</v>
      </c>
      <c r="K47" s="2">
        <v>4</v>
      </c>
      <c r="L47" s="2">
        <v>3</v>
      </c>
      <c r="M47" s="2">
        <v>5</v>
      </c>
      <c r="N47" s="2">
        <f>SUM(J47:M47)</f>
        <v>48</v>
      </c>
      <c r="O47" s="2">
        <v>-4</v>
      </c>
      <c r="P47" s="2">
        <v>-12</v>
      </c>
      <c r="Q47" s="2">
        <v>-12</v>
      </c>
    </row>
    <row r="48" spans="4:17" x14ac:dyDescent="0.4">
      <c r="D48" t="s">
        <v>78</v>
      </c>
      <c r="E48" s="2">
        <f t="shared" ref="E48:Q48" si="19">E45-E46+E47</f>
        <v>-5918</v>
      </c>
      <c r="F48" s="2">
        <f t="shared" si="19"/>
        <v>-2616</v>
      </c>
      <c r="G48" s="2">
        <f t="shared" si="19"/>
        <v>-1204</v>
      </c>
      <c r="H48" s="2">
        <f t="shared" si="19"/>
        <v>600</v>
      </c>
      <c r="I48" s="2">
        <f t="shared" si="19"/>
        <v>-9138</v>
      </c>
      <c r="J48" s="2">
        <f t="shared" si="19"/>
        <v>-157</v>
      </c>
      <c r="K48" s="2">
        <f t="shared" si="19"/>
        <v>394</v>
      </c>
      <c r="L48" s="2">
        <f t="shared" si="19"/>
        <v>219</v>
      </c>
      <c r="M48" s="2">
        <f t="shared" si="19"/>
        <v>1700</v>
      </c>
      <c r="N48" s="2">
        <f t="shared" si="19"/>
        <v>2156</v>
      </c>
      <c r="O48" s="2">
        <f t="shared" si="19"/>
        <v>-663</v>
      </c>
      <c r="P48" s="2">
        <f t="shared" si="19"/>
        <v>1008</v>
      </c>
      <c r="Q48" s="2">
        <f t="shared" si="19"/>
        <v>2599</v>
      </c>
    </row>
    <row r="49" spans="4:24" x14ac:dyDescent="0.4">
      <c r="D49" t="s">
        <v>79</v>
      </c>
      <c r="E49" s="2">
        <v>12</v>
      </c>
      <c r="F49" s="2">
        <v>-15</v>
      </c>
      <c r="G49" s="2">
        <v>2</v>
      </c>
      <c r="H49" s="2">
        <v>4</v>
      </c>
      <c r="I49" s="2">
        <f>SUM(E49:H49)</f>
        <v>3</v>
      </c>
      <c r="J49" s="2">
        <v>0</v>
      </c>
      <c r="K49" s="2">
        <v>0</v>
      </c>
      <c r="L49" s="2">
        <v>-2</v>
      </c>
      <c r="M49" s="2">
        <v>271</v>
      </c>
      <c r="N49" s="2">
        <f>SUM(J49:M49)</f>
        <v>269</v>
      </c>
      <c r="O49" s="2">
        <v>-9</v>
      </c>
      <c r="P49" s="2">
        <v>-7</v>
      </c>
      <c r="Q49" s="2">
        <v>-13</v>
      </c>
    </row>
    <row r="50" spans="4:24" x14ac:dyDescent="0.4">
      <c r="D50" t="s">
        <v>80</v>
      </c>
      <c r="E50" s="2">
        <f t="shared" ref="E50:Q50" si="20">E48-E49</f>
        <v>-5930</v>
      </c>
      <c r="F50" s="2">
        <f t="shared" si="20"/>
        <v>-2601</v>
      </c>
      <c r="G50" s="2">
        <f t="shared" si="20"/>
        <v>-1206</v>
      </c>
      <c r="H50" s="2">
        <f t="shared" si="20"/>
        <v>596</v>
      </c>
      <c r="I50" s="2">
        <f t="shared" si="20"/>
        <v>-9141</v>
      </c>
      <c r="J50" s="2">
        <f t="shared" si="20"/>
        <v>-157</v>
      </c>
      <c r="K50" s="2">
        <f t="shared" si="20"/>
        <v>394</v>
      </c>
      <c r="L50" s="2">
        <f t="shared" si="20"/>
        <v>221</v>
      </c>
      <c r="M50" s="2">
        <f t="shared" si="20"/>
        <v>1429</v>
      </c>
      <c r="N50" s="2">
        <f t="shared" si="20"/>
        <v>1887</v>
      </c>
      <c r="O50" s="2">
        <f t="shared" si="20"/>
        <v>-654</v>
      </c>
      <c r="P50" s="2">
        <f t="shared" si="20"/>
        <v>1015</v>
      </c>
      <c r="Q50" s="2">
        <f t="shared" si="20"/>
        <v>2612</v>
      </c>
    </row>
    <row r="51" spans="4:24" x14ac:dyDescent="0.4">
      <c r="D51" t="s">
        <v>81</v>
      </c>
      <c r="E51" s="7">
        <f t="shared" ref="E51:Q51" si="21">E50/E53</f>
        <v>-3.0348174938548782</v>
      </c>
      <c r="F51" s="7">
        <f t="shared" si="21"/>
        <v>-1.3241331280697894</v>
      </c>
      <c r="G51" s="7">
        <f t="shared" si="21"/>
        <v>-0.60930662825576132</v>
      </c>
      <c r="H51" s="7">
        <f t="shared" si="21"/>
        <v>0.29877681973130138</v>
      </c>
      <c r="I51" s="7">
        <f t="shared" si="21"/>
        <v>-4.6350876285601714</v>
      </c>
      <c r="J51" s="7">
        <f t="shared" si="21"/>
        <v>-7.8126671699284972E-2</v>
      </c>
      <c r="K51" s="7">
        <f t="shared" si="21"/>
        <v>0.19439385873289741</v>
      </c>
      <c r="L51" s="7">
        <f t="shared" si="21"/>
        <v>0.10808494987988387</v>
      </c>
      <c r="M51" s="7">
        <f t="shared" si="21"/>
        <v>0.69339143135109427</v>
      </c>
      <c r="N51" s="7">
        <f t="shared" si="21"/>
        <v>0.92697618599651899</v>
      </c>
      <c r="O51" s="7">
        <f t="shared" si="21"/>
        <v>-0.31465498369711908</v>
      </c>
      <c r="P51" s="7">
        <f t="shared" si="21"/>
        <v>0.4851399019204849</v>
      </c>
      <c r="Q51" s="7">
        <f t="shared" si="21"/>
        <v>1.2428270985792185</v>
      </c>
      <c r="R51" s="7"/>
      <c r="S51" s="7"/>
      <c r="T51" s="7"/>
      <c r="U51" s="7"/>
      <c r="V51" s="7"/>
      <c r="W51" s="7"/>
      <c r="X51" s="7"/>
    </row>
    <row r="52" spans="4:24" x14ac:dyDescent="0.4">
      <c r="D52" t="s">
        <v>82</v>
      </c>
      <c r="E52" s="7">
        <f t="shared" ref="E52:Q52" si="22">E50/E54</f>
        <v>-3.0290167546000957</v>
      </c>
      <c r="F52" s="7">
        <f t="shared" si="22"/>
        <v>-1.3210542835985091</v>
      </c>
      <c r="G52" s="7">
        <f t="shared" si="22"/>
        <v>-0.60930662825576132</v>
      </c>
      <c r="H52" s="7">
        <f t="shared" si="22"/>
        <v>0.28923965398007839</v>
      </c>
      <c r="I52" s="7">
        <f t="shared" si="22"/>
        <v>-4.6285231664141682</v>
      </c>
      <c r="J52" s="7">
        <f t="shared" si="22"/>
        <v>-7.5507450950215591E-2</v>
      </c>
      <c r="K52" s="7">
        <f t="shared" si="22"/>
        <v>0.18949003614257923</v>
      </c>
      <c r="L52" s="7">
        <f t="shared" si="22"/>
        <v>0.10481489263113364</v>
      </c>
      <c r="M52" s="7">
        <f t="shared" si="22"/>
        <v>0.67344383341761194</v>
      </c>
      <c r="N52" s="7">
        <f t="shared" si="22"/>
        <v>0.9021016530403263</v>
      </c>
      <c r="O52" s="7">
        <f t="shared" si="22"/>
        <v>-0.31439768326404405</v>
      </c>
      <c r="P52" s="7">
        <f t="shared" si="22"/>
        <v>0.47208885130782569</v>
      </c>
      <c r="Q52" s="7">
        <f t="shared" si="22"/>
        <v>1.2123653842761966</v>
      </c>
      <c r="R52" s="7"/>
      <c r="S52" s="7"/>
      <c r="T52" s="7"/>
      <c r="U52" s="7"/>
      <c r="V52" s="7"/>
      <c r="W52" s="7"/>
      <c r="X52" s="7"/>
    </row>
    <row r="53" spans="4:24" x14ac:dyDescent="0.4">
      <c r="D53" t="s">
        <v>83</v>
      </c>
      <c r="E53" s="2">
        <v>1953.989</v>
      </c>
      <c r="F53" s="2">
        <v>1964.3040000000001</v>
      </c>
      <c r="G53" s="2">
        <v>1979.299</v>
      </c>
      <c r="H53" s="2">
        <v>1994.8</v>
      </c>
      <c r="I53" s="2">
        <v>1972.1310000000001</v>
      </c>
      <c r="J53" s="2">
        <v>2009.557</v>
      </c>
      <c r="K53" s="2">
        <v>2026.8130000000001</v>
      </c>
      <c r="L53" s="2">
        <v>2044.6880000000001</v>
      </c>
      <c r="M53" s="2">
        <v>2060.8850000000002</v>
      </c>
      <c r="N53" s="2">
        <v>2035.6510000000001</v>
      </c>
      <c r="O53" s="2">
        <v>2078.4670000000001</v>
      </c>
      <c r="P53" s="2">
        <v>2092.1799999999998</v>
      </c>
      <c r="Q53" s="2">
        <v>2101.66</v>
      </c>
    </row>
    <row r="54" spans="4:24" x14ac:dyDescent="0.4">
      <c r="D54" t="s">
        <v>84</v>
      </c>
      <c r="E54" s="2">
        <v>1957.731</v>
      </c>
      <c r="F54" s="2">
        <v>1968.8820000000001</v>
      </c>
      <c r="G54" s="2">
        <v>1979.299</v>
      </c>
      <c r="H54" s="2">
        <v>2060.5749999999998</v>
      </c>
      <c r="I54" s="2">
        <v>1974.9280000000001</v>
      </c>
      <c r="J54" s="2">
        <v>2079.2649999999999</v>
      </c>
      <c r="K54" s="2">
        <v>2079.2649999999999</v>
      </c>
      <c r="L54" s="2">
        <v>2108.4789999999998</v>
      </c>
      <c r="M54" s="2">
        <v>2121.9290000000001</v>
      </c>
      <c r="N54" s="2">
        <v>2091.7820000000002</v>
      </c>
      <c r="O54" s="2">
        <v>2080.1680000000001</v>
      </c>
      <c r="P54" s="2">
        <v>2150.0189999999998</v>
      </c>
      <c r="Q54" s="2">
        <v>2154.4659999999999</v>
      </c>
    </row>
    <row r="55" spans="4:24" x14ac:dyDescent="0.4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4:24" x14ac:dyDescent="0.4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4:24" x14ac:dyDescent="0.4">
      <c r="D57" t="s">
        <v>127</v>
      </c>
      <c r="E57" s="2">
        <f>E37+E39</f>
        <v>1895</v>
      </c>
      <c r="F57" s="2">
        <f t="shared" ref="F57:Q57" si="23">F37+F39</f>
        <v>2069</v>
      </c>
      <c r="G57" s="2">
        <f t="shared" si="23"/>
        <v>2061</v>
      </c>
      <c r="H57" s="2">
        <f t="shared" si="23"/>
        <v>1867</v>
      </c>
      <c r="I57" s="2">
        <f t="shared" si="23"/>
        <v>7892</v>
      </c>
      <c r="J57" s="2">
        <f t="shared" si="23"/>
        <v>2204</v>
      </c>
      <c r="K57" s="2">
        <f t="shared" si="23"/>
        <v>1709</v>
      </c>
      <c r="L57" s="2">
        <f t="shared" si="23"/>
        <v>1587</v>
      </c>
      <c r="M57" s="2">
        <f t="shared" si="23"/>
        <v>1538</v>
      </c>
      <c r="N57" s="2">
        <f t="shared" si="23"/>
        <v>7038</v>
      </c>
      <c r="O57" s="2">
        <f t="shared" si="23"/>
        <v>2126</v>
      </c>
      <c r="P57" s="2">
        <f t="shared" si="23"/>
        <v>1801</v>
      </c>
      <c r="Q57" s="2">
        <f t="shared" si="23"/>
        <v>1726</v>
      </c>
    </row>
    <row r="58" spans="4:24" x14ac:dyDescent="0.4">
      <c r="D58" t="str">
        <f>D57&amp;"%"</f>
        <v>S&amp;M + G&amp;A%</v>
      </c>
      <c r="E58" s="12">
        <f>E57/E33</f>
        <v>0.27648088707324192</v>
      </c>
      <c r="F58" s="12">
        <f t="shared" ref="F58:Q58" si="24">F57/F33</f>
        <v>0.25628638672116932</v>
      </c>
      <c r="G58" s="12">
        <f t="shared" si="24"/>
        <v>0.24703344120819848</v>
      </c>
      <c r="H58" s="12">
        <f t="shared" si="24"/>
        <v>0.21691646334378994</v>
      </c>
      <c r="I58" s="12">
        <f t="shared" si="24"/>
        <v>0.24757662264328512</v>
      </c>
      <c r="J58" s="12">
        <f t="shared" si="24"/>
        <v>0.24980165476595262</v>
      </c>
      <c r="K58" s="12">
        <f t="shared" si="24"/>
        <v>0.18515709642470207</v>
      </c>
      <c r="L58" s="12">
        <f t="shared" si="24"/>
        <v>0.1707920792079208</v>
      </c>
      <c r="M58" s="12">
        <f t="shared" si="24"/>
        <v>0.15479066022544283</v>
      </c>
      <c r="N58" s="12">
        <f t="shared" si="24"/>
        <v>0.18878248974008208</v>
      </c>
      <c r="O58" s="12">
        <f t="shared" si="24"/>
        <v>0.20985095252196229</v>
      </c>
      <c r="P58" s="12">
        <f t="shared" si="24"/>
        <v>0.16831775700934579</v>
      </c>
      <c r="Q58" s="12">
        <f t="shared" si="24"/>
        <v>0.15427243475151947</v>
      </c>
    </row>
    <row r="59" spans="4:24" x14ac:dyDescent="0.4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4:24" x14ac:dyDescent="0.4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2" spans="4:24" x14ac:dyDescent="0.4">
      <c r="D62" s="4" t="s">
        <v>85</v>
      </c>
      <c r="E62" s="13">
        <f>E35/E33</f>
        <v>0.4126057776480887</v>
      </c>
      <c r="F62" s="13">
        <f t="shared" ref="F62:Q62" si="25">F35/F33</f>
        <v>0.36169949213427477</v>
      </c>
      <c r="G62" s="13">
        <f t="shared" si="25"/>
        <v>0.3799592472731631</v>
      </c>
      <c r="H62" s="13">
        <f t="shared" si="25"/>
        <v>0.38340885325897528</v>
      </c>
      <c r="I62" s="13">
        <f t="shared" si="25"/>
        <v>0.38328575461931802</v>
      </c>
      <c r="J62" s="13">
        <f t="shared" si="25"/>
        <v>0.40394423665419926</v>
      </c>
      <c r="K62" s="13">
        <f t="shared" si="25"/>
        <v>0.40249187432286027</v>
      </c>
      <c r="L62" s="13">
        <f t="shared" si="25"/>
        <v>0.39453293155402497</v>
      </c>
      <c r="M62" s="13">
        <f t="shared" si="25"/>
        <v>0.39039855072463769</v>
      </c>
      <c r="N62" s="13">
        <f t="shared" si="25"/>
        <v>0.39762881896944824</v>
      </c>
      <c r="O62" s="13">
        <f t="shared" si="25"/>
        <v>0.39117559964465504</v>
      </c>
      <c r="P62" s="13">
        <f t="shared" si="25"/>
        <v>0.39364485981308411</v>
      </c>
      <c r="Q62" s="13">
        <f t="shared" si="25"/>
        <v>0.39569181265641756</v>
      </c>
    </row>
    <row r="63" spans="4:24" x14ac:dyDescent="0.4">
      <c r="D63" s="4" t="s">
        <v>86</v>
      </c>
      <c r="E63" s="13">
        <f>E36/E34</f>
        <v>0.14257327372081471</v>
      </c>
      <c r="F63" s="13">
        <f t="shared" ref="F63:Q63" si="26">F36/F34</f>
        <v>0.11973607607219096</v>
      </c>
      <c r="G63" s="13">
        <f t="shared" si="26"/>
        <v>0.11927314904310844</v>
      </c>
      <c r="H63" s="13">
        <f t="shared" si="26"/>
        <v>0.11400037686074996</v>
      </c>
      <c r="I63" s="13">
        <f t="shared" si="26"/>
        <v>0.12274276412838904</v>
      </c>
      <c r="J63" s="13">
        <f t="shared" si="26"/>
        <v>0.12169613995056094</v>
      </c>
      <c r="K63" s="13">
        <f t="shared" si="26"/>
        <v>0.12039891205802357</v>
      </c>
      <c r="L63" s="13">
        <f t="shared" si="26"/>
        <v>0.12140063988624245</v>
      </c>
      <c r="M63" s="13">
        <f t="shared" si="26"/>
        <v>0.11589895988112928</v>
      </c>
      <c r="N63" s="13">
        <f t="shared" si="26"/>
        <v>0.11973994745513648</v>
      </c>
      <c r="O63" s="13">
        <f t="shared" si="26"/>
        <v>0.11105706874189364</v>
      </c>
      <c r="P63" s="13">
        <f t="shared" si="26"/>
        <v>0.10511713933415537</v>
      </c>
      <c r="Q63" s="13">
        <f t="shared" si="26"/>
        <v>0.10161218754622098</v>
      </c>
    </row>
    <row r="64" spans="4:24" x14ac:dyDescent="0.4">
      <c r="D64" t="s">
        <v>116</v>
      </c>
      <c r="J64" s="8">
        <f>J33/E33-1</f>
        <v>0.28727750218850301</v>
      </c>
      <c r="K64" s="8">
        <f t="shared" ref="K64:Q64" si="27">K33/F33-1</f>
        <v>0.14331723027375198</v>
      </c>
      <c r="L64" s="8">
        <f t="shared" si="27"/>
        <v>0.11374805225937923</v>
      </c>
      <c r="M64" s="8">
        <f t="shared" si="27"/>
        <v>0.1544092018124783</v>
      </c>
      <c r="N64" s="8">
        <f t="shared" si="27"/>
        <v>0.16952661793769797</v>
      </c>
      <c r="O64" s="8">
        <f t="shared" si="27"/>
        <v>0.14824889493369597</v>
      </c>
      <c r="P64" s="8">
        <f t="shared" si="27"/>
        <v>0.15926327193932832</v>
      </c>
      <c r="Q64" s="8">
        <f t="shared" si="27"/>
        <v>0.20404649160568233</v>
      </c>
    </row>
    <row r="65" spans="3:18" x14ac:dyDescent="0.4">
      <c r="D65" t="s">
        <v>117</v>
      </c>
      <c r="F65" s="8">
        <f>F33/E33-1</f>
        <v>0.17785234899328861</v>
      </c>
      <c r="G65" s="8">
        <f t="shared" ref="G65:H65" si="28">G33/F33-1</f>
        <v>3.3444816053511683E-2</v>
      </c>
      <c r="H65" s="8">
        <f t="shared" si="28"/>
        <v>3.1643293779216153E-2</v>
      </c>
      <c r="J65" s="8">
        <f>J33/H33-1</f>
        <v>2.5095852213314673E-2</v>
      </c>
      <c r="K65" s="8">
        <f>K33/J33-1</f>
        <v>4.6129434432732541E-2</v>
      </c>
      <c r="L65" s="8">
        <f t="shared" ref="L65:M65" si="29">L33/K33-1</f>
        <v>6.7172264355364053E-3</v>
      </c>
      <c r="M65" s="8">
        <f t="shared" si="29"/>
        <v>6.9306930693069368E-2</v>
      </c>
      <c r="O65" s="8">
        <f>O33/M33-1</f>
        <v>1.962560386473422E-2</v>
      </c>
      <c r="P65" s="8">
        <f>P33/O33-1</f>
        <v>5.6164248346658674E-2</v>
      </c>
      <c r="Q65" s="8">
        <f t="shared" ref="Q65" si="30">Q33/P33-1</f>
        <v>4.5607476635514121E-2</v>
      </c>
      <c r="R65" s="8"/>
    </row>
    <row r="69" spans="3:18" x14ac:dyDescent="0.4">
      <c r="C69" t="s">
        <v>44</v>
      </c>
    </row>
    <row r="70" spans="3:18" x14ac:dyDescent="0.4">
      <c r="D70" t="s">
        <v>5</v>
      </c>
      <c r="I70" s="2">
        <v>4208</v>
      </c>
      <c r="M70" s="2">
        <v>4680</v>
      </c>
      <c r="N70" s="2">
        <v>4680</v>
      </c>
      <c r="O70" s="2">
        <v>5019</v>
      </c>
      <c r="P70" s="2">
        <v>4497</v>
      </c>
      <c r="Q70" s="2">
        <v>6150</v>
      </c>
    </row>
    <row r="71" spans="3:18" x14ac:dyDescent="0.4">
      <c r="D71" t="s">
        <v>87</v>
      </c>
      <c r="I71" s="2">
        <v>103</v>
      </c>
      <c r="M71" s="2">
        <v>727</v>
      </c>
      <c r="N71" s="2">
        <v>727</v>
      </c>
      <c r="O71" s="2">
        <v>744</v>
      </c>
      <c r="P71" s="2">
        <v>1795</v>
      </c>
      <c r="Q71" s="2">
        <v>2913</v>
      </c>
    </row>
    <row r="72" spans="3:18" x14ac:dyDescent="0.4">
      <c r="D72" t="s">
        <v>88</v>
      </c>
      <c r="I72" s="2">
        <v>680</v>
      </c>
      <c r="M72" s="2">
        <v>805</v>
      </c>
      <c r="N72" s="2">
        <v>805</v>
      </c>
      <c r="O72" s="2">
        <v>808</v>
      </c>
      <c r="P72" s="2">
        <v>776</v>
      </c>
      <c r="Q72" s="2">
        <v>933</v>
      </c>
    </row>
    <row r="73" spans="3:18" x14ac:dyDescent="0.4">
      <c r="D73" t="s">
        <v>89</v>
      </c>
      <c r="I73" s="2">
        <v>2779</v>
      </c>
      <c r="M73" s="2">
        <v>3404</v>
      </c>
      <c r="N73" s="2">
        <v>3404</v>
      </c>
      <c r="O73" s="2">
        <v>3708</v>
      </c>
      <c r="P73" s="2">
        <v>3783</v>
      </c>
      <c r="Q73" s="2">
        <v>3719</v>
      </c>
    </row>
    <row r="74" spans="3:18" x14ac:dyDescent="0.4">
      <c r="D74" t="s">
        <v>90</v>
      </c>
      <c r="I74" s="2">
        <v>1479</v>
      </c>
      <c r="M74" s="2">
        <v>1681</v>
      </c>
      <c r="N74" s="2">
        <v>1681</v>
      </c>
      <c r="O74" s="2">
        <v>1795</v>
      </c>
      <c r="P74" s="2">
        <v>1632</v>
      </c>
      <c r="Q74" s="2">
        <v>1616</v>
      </c>
    </row>
    <row r="75" spans="3:18" x14ac:dyDescent="0.4">
      <c r="D75" t="s">
        <v>91</v>
      </c>
      <c r="I75" s="2">
        <f>SUM(I70:I74)</f>
        <v>9249</v>
      </c>
      <c r="M75" s="2">
        <f>SUM(M70:M74)</f>
        <v>11297</v>
      </c>
      <c r="N75" s="2">
        <f>SUM(N70:N74)</f>
        <v>11297</v>
      </c>
      <c r="O75" s="2">
        <f>SUM(O70:O74)</f>
        <v>12074</v>
      </c>
      <c r="P75" s="2">
        <f>SUM(P70:P74)</f>
        <v>12483</v>
      </c>
      <c r="Q75" s="2">
        <f>SUM(Q70:Q74)</f>
        <v>15331</v>
      </c>
    </row>
    <row r="76" spans="3:18" x14ac:dyDescent="0.4">
      <c r="D76" t="s">
        <v>88</v>
      </c>
      <c r="I76" s="2">
        <v>1789</v>
      </c>
      <c r="M76" s="2">
        <v>1519</v>
      </c>
      <c r="N76" s="2">
        <v>1519</v>
      </c>
      <c r="O76" s="2">
        <v>2157</v>
      </c>
      <c r="P76" s="2">
        <v>2608</v>
      </c>
      <c r="Q76" s="2">
        <v>1920</v>
      </c>
    </row>
    <row r="77" spans="3:18" x14ac:dyDescent="0.4">
      <c r="D77" t="s">
        <v>92</v>
      </c>
      <c r="I77" s="2">
        <v>1614</v>
      </c>
      <c r="M77" s="2">
        <v>4779</v>
      </c>
      <c r="N77" s="2">
        <v>4779</v>
      </c>
      <c r="O77" s="2">
        <v>4812</v>
      </c>
      <c r="P77" s="2">
        <v>5061</v>
      </c>
      <c r="Q77" s="2">
        <v>6552</v>
      </c>
    </row>
    <row r="78" spans="3:18" x14ac:dyDescent="0.4">
      <c r="D78" t="s">
        <v>93</v>
      </c>
      <c r="I78" s="2">
        <v>4401</v>
      </c>
      <c r="M78" s="2">
        <v>6101</v>
      </c>
      <c r="N78" s="2">
        <v>6101</v>
      </c>
      <c r="O78" s="2">
        <v>5587</v>
      </c>
      <c r="P78" s="2">
        <v>6203</v>
      </c>
      <c r="Q78" s="2">
        <v>7921</v>
      </c>
    </row>
    <row r="79" spans="3:18" x14ac:dyDescent="0.4">
      <c r="D79" t="s">
        <v>94</v>
      </c>
      <c r="I79" s="2">
        <v>870</v>
      </c>
      <c r="M79" s="2">
        <v>353</v>
      </c>
      <c r="N79" s="2">
        <v>353</v>
      </c>
      <c r="O79" s="2">
        <v>354</v>
      </c>
      <c r="P79" s="2">
        <v>342</v>
      </c>
      <c r="Q79" s="2">
        <v>314</v>
      </c>
    </row>
    <row r="80" spans="3:18" x14ac:dyDescent="0.4">
      <c r="D80" t="s">
        <v>95</v>
      </c>
      <c r="I80" s="2">
        <v>2082</v>
      </c>
      <c r="M80" s="2">
        <v>2073</v>
      </c>
      <c r="N80" s="2">
        <v>2073</v>
      </c>
      <c r="O80" s="2">
        <v>2033</v>
      </c>
      <c r="P80" s="2">
        <v>2034</v>
      </c>
      <c r="Q80" s="2">
        <v>1982</v>
      </c>
    </row>
    <row r="81" spans="4:17" x14ac:dyDescent="0.4">
      <c r="D81" t="s">
        <v>96</v>
      </c>
      <c r="I81" s="2">
        <v>1449</v>
      </c>
      <c r="M81" s="2">
        <v>1241</v>
      </c>
      <c r="N81" s="2">
        <v>1241</v>
      </c>
      <c r="O81" s="2">
        <v>1216</v>
      </c>
      <c r="P81" s="2">
        <v>1181</v>
      </c>
      <c r="Q81" s="2">
        <v>1190</v>
      </c>
    </row>
    <row r="82" spans="4:17" x14ac:dyDescent="0.4">
      <c r="D82" t="s">
        <v>97</v>
      </c>
      <c r="I82" s="2">
        <v>1874</v>
      </c>
      <c r="M82" s="2">
        <v>1425</v>
      </c>
      <c r="N82" s="2">
        <v>1425</v>
      </c>
      <c r="O82" s="2">
        <v>1335</v>
      </c>
      <c r="P82" s="2">
        <v>1265</v>
      </c>
      <c r="Q82" s="2">
        <v>1192</v>
      </c>
    </row>
    <row r="83" spans="4:17" x14ac:dyDescent="0.4">
      <c r="D83" t="s">
        <v>98</v>
      </c>
      <c r="I83" s="2">
        <v>8263</v>
      </c>
      <c r="M83" s="2">
        <v>8151</v>
      </c>
      <c r="N83" s="2">
        <v>8151</v>
      </c>
      <c r="O83" s="2">
        <v>8089</v>
      </c>
      <c r="P83" s="2">
        <v>8083</v>
      </c>
      <c r="Q83" s="2">
        <v>8086</v>
      </c>
    </row>
    <row r="84" spans="4:17" x14ac:dyDescent="0.4">
      <c r="D84" t="s">
        <v>74</v>
      </c>
      <c r="I84" s="2">
        <v>518</v>
      </c>
      <c r="M84" s="2">
        <v>1760</v>
      </c>
      <c r="N84" s="2">
        <v>1760</v>
      </c>
      <c r="O84" s="2">
        <v>1942</v>
      </c>
      <c r="P84" s="2">
        <v>2254</v>
      </c>
      <c r="Q84" s="2">
        <v>2629</v>
      </c>
    </row>
    <row r="85" spans="4:17" x14ac:dyDescent="0.4">
      <c r="D85" t="s">
        <v>99</v>
      </c>
      <c r="I85" s="2">
        <f>SUM(I75:I84)</f>
        <v>32109</v>
      </c>
      <c r="M85" s="2">
        <f>SUM(M75:M84)</f>
        <v>38699</v>
      </c>
      <c r="N85" s="2">
        <f>SUM(N75:N84)</f>
        <v>38699</v>
      </c>
      <c r="O85" s="2">
        <f>SUM(O75:O84)</f>
        <v>39599</v>
      </c>
      <c r="P85" s="2">
        <f>SUM(P75:P84)</f>
        <v>41514</v>
      </c>
      <c r="Q85" s="2">
        <f>SUM(Q75:Q84)</f>
        <v>47117</v>
      </c>
    </row>
    <row r="87" spans="4:17" x14ac:dyDescent="0.4">
      <c r="D87" t="s">
        <v>100</v>
      </c>
    </row>
    <row r="88" spans="4:17" x14ac:dyDescent="0.4">
      <c r="D88" t="s">
        <v>101</v>
      </c>
      <c r="I88" s="2">
        <v>728</v>
      </c>
      <c r="M88" s="2">
        <v>790</v>
      </c>
      <c r="N88" s="2">
        <v>790</v>
      </c>
      <c r="O88" s="2">
        <v>833</v>
      </c>
      <c r="P88" s="2">
        <v>752</v>
      </c>
      <c r="Q88" s="2">
        <v>802</v>
      </c>
    </row>
    <row r="89" spans="4:17" x14ac:dyDescent="0.4">
      <c r="D89" t="s">
        <v>102</v>
      </c>
      <c r="I89" s="2">
        <v>1692</v>
      </c>
      <c r="M89" s="2">
        <v>2077</v>
      </c>
      <c r="N89" s="2">
        <v>2077</v>
      </c>
      <c r="O89" s="2">
        <v>2082</v>
      </c>
      <c r="P89" s="2">
        <v>2387</v>
      </c>
      <c r="Q89" s="2">
        <v>2523</v>
      </c>
    </row>
    <row r="90" spans="4:17" x14ac:dyDescent="0.4">
      <c r="D90" t="s">
        <v>103</v>
      </c>
      <c r="I90" s="2">
        <v>201</v>
      </c>
      <c r="M90" s="2">
        <v>190</v>
      </c>
      <c r="N90" s="2">
        <v>190</v>
      </c>
      <c r="O90" s="2">
        <v>184</v>
      </c>
      <c r="P90" s="2">
        <v>198</v>
      </c>
      <c r="Q90" s="2">
        <v>178</v>
      </c>
    </row>
    <row r="91" spans="4:17" x14ac:dyDescent="0.4">
      <c r="D91" t="s">
        <v>107</v>
      </c>
      <c r="I91" s="2">
        <v>6232</v>
      </c>
      <c r="M91" s="2">
        <v>6397</v>
      </c>
      <c r="N91" s="2">
        <v>6397</v>
      </c>
      <c r="O91" s="2">
        <v>6894</v>
      </c>
      <c r="P91" s="2">
        <v>6981</v>
      </c>
      <c r="Q91" s="2">
        <v>7332</v>
      </c>
    </row>
    <row r="92" spans="4:17" x14ac:dyDescent="0.4">
      <c r="D92" t="s">
        <v>91</v>
      </c>
      <c r="I92" s="2">
        <f>SUM(I88:I91)</f>
        <v>8853</v>
      </c>
      <c r="M92" s="2">
        <f>SUM(M88:M91)</f>
        <v>9454</v>
      </c>
      <c r="N92" s="2">
        <f>SUM(N88:N91)</f>
        <v>9454</v>
      </c>
      <c r="O92" s="2">
        <f>SUM(O88:O91)</f>
        <v>9993</v>
      </c>
      <c r="P92" s="2">
        <f>SUM(P88:P91)</f>
        <v>10318</v>
      </c>
      <c r="Q92" s="2">
        <f>SUM(Q88:Q91)</f>
        <v>10835</v>
      </c>
    </row>
    <row r="93" spans="4:17" x14ac:dyDescent="0.4">
      <c r="D93" t="s">
        <v>104</v>
      </c>
      <c r="I93" s="2">
        <v>3028</v>
      </c>
      <c r="M93" s="2">
        <v>4909</v>
      </c>
      <c r="N93" s="2">
        <v>4909</v>
      </c>
      <c r="O93" s="2">
        <v>5346</v>
      </c>
      <c r="P93" s="2">
        <v>5733</v>
      </c>
      <c r="Q93" s="2">
        <v>6623</v>
      </c>
    </row>
    <row r="94" spans="4:17" x14ac:dyDescent="0.4">
      <c r="D94" s="4" t="s">
        <v>106</v>
      </c>
      <c r="E94" s="4"/>
      <c r="F94" s="4"/>
      <c r="G94" s="4"/>
      <c r="H94" s="4"/>
      <c r="I94" s="9">
        <v>9265</v>
      </c>
      <c r="J94" s="4"/>
      <c r="K94" s="4"/>
      <c r="L94" s="4"/>
      <c r="M94" s="9">
        <v>9459</v>
      </c>
      <c r="N94" s="9">
        <v>9459</v>
      </c>
      <c r="O94" s="9">
        <v>9457</v>
      </c>
      <c r="P94" s="9">
        <v>9454</v>
      </c>
      <c r="Q94" s="9">
        <v>10986</v>
      </c>
    </row>
    <row r="95" spans="4:17" x14ac:dyDescent="0.4">
      <c r="D95" t="s">
        <v>105</v>
      </c>
      <c r="I95" s="2">
        <v>1673</v>
      </c>
      <c r="M95" s="2">
        <v>1550</v>
      </c>
      <c r="N95" s="2">
        <v>1550</v>
      </c>
      <c r="O95" s="2">
        <v>1520</v>
      </c>
      <c r="P95" s="2">
        <v>1492</v>
      </c>
      <c r="Q95" s="2">
        <v>1496</v>
      </c>
    </row>
    <row r="96" spans="4:17" x14ac:dyDescent="0.4">
      <c r="D96" t="s">
        <v>74</v>
      </c>
      <c r="I96" s="2">
        <v>786</v>
      </c>
      <c r="M96" s="2">
        <v>645</v>
      </c>
      <c r="N96" s="2">
        <v>645</v>
      </c>
      <c r="O96" s="2">
        <v>784</v>
      </c>
      <c r="P96" s="2">
        <v>734</v>
      </c>
      <c r="Q96" s="2">
        <v>638</v>
      </c>
    </row>
    <row r="97" spans="4:17" x14ac:dyDescent="0.4">
      <c r="D97" t="s">
        <v>99</v>
      </c>
      <c r="I97" s="2">
        <f>SUM(I92:I96)</f>
        <v>23605</v>
      </c>
      <c r="M97" s="2">
        <f>SUM(M92:M96)</f>
        <v>26017</v>
      </c>
      <c r="N97" s="2">
        <f>SUM(N92:N96)</f>
        <v>26017</v>
      </c>
      <c r="O97" s="2">
        <f>SUM(O92:O96)</f>
        <v>27100</v>
      </c>
      <c r="P97" s="2">
        <f>SUM(P92:P96)</f>
        <v>27731</v>
      </c>
      <c r="Q97" s="2">
        <f>SUM(Q92:Q96)</f>
        <v>30578</v>
      </c>
    </row>
    <row r="99" spans="4:17" x14ac:dyDescent="0.4">
      <c r="D99" t="s">
        <v>108</v>
      </c>
    </row>
    <row r="100" spans="4:17" x14ac:dyDescent="0.4">
      <c r="D100" t="s">
        <v>109</v>
      </c>
      <c r="I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4:17" x14ac:dyDescent="0.4">
      <c r="D101" t="s">
        <v>110</v>
      </c>
      <c r="I101" s="2">
        <v>40550</v>
      </c>
      <c r="M101" s="2">
        <v>42264</v>
      </c>
      <c r="N101" s="2">
        <v>42264</v>
      </c>
      <c r="O101" s="2">
        <v>42743</v>
      </c>
      <c r="P101" s="2">
        <v>43062</v>
      </c>
      <c r="Q101" s="2">
        <v>42825</v>
      </c>
    </row>
    <row r="102" spans="4:17" x14ac:dyDescent="0.4">
      <c r="D102" t="s">
        <v>111</v>
      </c>
      <c r="I102" s="2">
        <v>-443</v>
      </c>
      <c r="M102" s="2">
        <v>-421</v>
      </c>
      <c r="N102" s="2">
        <v>-421</v>
      </c>
      <c r="O102" s="2">
        <v>-437</v>
      </c>
      <c r="P102" s="2">
        <v>-479</v>
      </c>
      <c r="Q102" s="2">
        <v>-424</v>
      </c>
    </row>
    <row r="103" spans="4:17" x14ac:dyDescent="0.4">
      <c r="D103" t="s">
        <v>112</v>
      </c>
      <c r="I103" s="2">
        <v>-32767</v>
      </c>
      <c r="M103" s="2">
        <v>-30594</v>
      </c>
      <c r="N103" s="2">
        <v>-30594</v>
      </c>
      <c r="O103" s="2">
        <v>-31248</v>
      </c>
      <c r="P103" s="2">
        <v>-30233</v>
      </c>
      <c r="Q103" s="2">
        <v>-27621</v>
      </c>
    </row>
    <row r="104" spans="4:17" x14ac:dyDescent="0.4">
      <c r="D104" t="s">
        <v>113</v>
      </c>
      <c r="I104" s="2">
        <f>SUM(I100:I103)</f>
        <v>7340</v>
      </c>
      <c r="M104" s="2">
        <f>SUM(M100:M103)</f>
        <v>11249</v>
      </c>
      <c r="N104" s="2">
        <f>SUM(N100:N103)</f>
        <v>11249</v>
      </c>
      <c r="O104" s="2">
        <f>SUM(O100:O103)</f>
        <v>11058</v>
      </c>
      <c r="P104" s="2">
        <f>SUM(P100:P103)</f>
        <v>12350</v>
      </c>
      <c r="Q104" s="2">
        <f>SUM(Q100:Q103)</f>
        <v>14780</v>
      </c>
    </row>
    <row r="105" spans="4:17" x14ac:dyDescent="0.4">
      <c r="D105" t="s">
        <v>114</v>
      </c>
      <c r="I105" s="2">
        <v>734</v>
      </c>
      <c r="M105" s="2">
        <v>779</v>
      </c>
      <c r="N105" s="2">
        <v>779</v>
      </c>
      <c r="O105" s="2">
        <v>790</v>
      </c>
      <c r="P105" s="2">
        <v>802</v>
      </c>
      <c r="Q105" s="2">
        <v>813</v>
      </c>
    </row>
    <row r="106" spans="4:17" x14ac:dyDescent="0.4">
      <c r="D106" t="s">
        <v>115</v>
      </c>
      <c r="I106" s="2">
        <f>+I104+I105</f>
        <v>8074</v>
      </c>
      <c r="M106" s="2">
        <f>+M104+M105</f>
        <v>12028</v>
      </c>
      <c r="N106" s="2">
        <f>+N104+N105</f>
        <v>12028</v>
      </c>
      <c r="O106" s="2">
        <f>+O104+O105</f>
        <v>11848</v>
      </c>
      <c r="P106" s="2">
        <f>+P104+P105</f>
        <v>13152</v>
      </c>
      <c r="Q106" s="2">
        <f>+Q104+Q105</f>
        <v>15593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Yang</dc:creator>
  <cp:lastModifiedBy>Steven Yang</cp:lastModifiedBy>
  <dcterms:created xsi:type="dcterms:W3CDTF">2024-11-18T18:04:40Z</dcterms:created>
  <dcterms:modified xsi:type="dcterms:W3CDTF">2024-11-22T17:04:11Z</dcterms:modified>
</cp:coreProperties>
</file>