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trella\Desktop\Clase\Simulación\Ejercicios\"/>
    </mc:Choice>
  </mc:AlternateContent>
  <xr:revisionPtr revIDLastSave="0" documentId="13_ncr:1_{5336C49C-33C8-4883-93A3-C40BAE960C08}" xr6:coauthVersionLast="47" xr6:coauthVersionMax="47" xr10:uidLastSave="{00000000-0000-0000-0000-000000000000}"/>
  <bookViews>
    <workbookView xWindow="-108" yWindow="-108" windowWidth="23256" windowHeight="12576" activeTab="2" xr2:uid="{AFE4DB37-593A-4A30-B223-07E2D2BE8AF4}"/>
  </bookViews>
  <sheets>
    <sheet name="Paracaidista" sheetId="1" r:id="rId1"/>
    <sheet name="diap26" sheetId="2" r:id="rId2"/>
    <sheet name="diap2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J7" i="2"/>
  <c r="M8" i="1"/>
  <c r="N8" i="1"/>
  <c r="O8" i="1"/>
  <c r="P8" i="1"/>
  <c r="Q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N7" i="1"/>
  <c r="O7" i="1"/>
  <c r="P7" i="1"/>
  <c r="Q7" i="1"/>
  <c r="M7" i="1"/>
  <c r="J22" i="1"/>
  <c r="M22" i="1"/>
  <c r="L22" i="1"/>
  <c r="K22" i="1"/>
  <c r="M21" i="1"/>
  <c r="L21" i="1"/>
  <c r="K21" i="1"/>
  <c r="J21" i="1"/>
  <c r="I9" i="2" l="1"/>
  <c r="Q9" i="1"/>
  <c r="N22" i="1"/>
  <c r="G22" i="1"/>
  <c r="G23" i="1"/>
  <c r="F21" i="1"/>
  <c r="G40" i="1"/>
  <c r="F40" i="1" s="1"/>
  <c r="G38" i="1"/>
  <c r="F38" i="1" s="1"/>
  <c r="G36" i="1"/>
  <c r="F36" i="1" s="1"/>
  <c r="G34" i="1"/>
  <c r="G32" i="1"/>
  <c r="G30" i="1"/>
  <c r="F30" i="1" s="1"/>
  <c r="G28" i="1"/>
  <c r="F28" i="1" s="1"/>
  <c r="G29" i="1" s="1"/>
  <c r="G25" i="1"/>
  <c r="G27" i="1"/>
  <c r="F27" i="1" s="1"/>
  <c r="G26" i="1"/>
  <c r="G24" i="1"/>
  <c r="F22" i="1"/>
  <c r="F25" i="1"/>
  <c r="F26" i="1"/>
  <c r="F32" i="1"/>
  <c r="F34" i="1"/>
  <c r="I20" i="2"/>
  <c r="G20" i="2"/>
  <c r="Q10" i="1" l="1"/>
  <c r="F29" i="1"/>
  <c r="G31" i="1"/>
  <c r="F8" i="2"/>
  <c r="G9" i="1"/>
  <c r="G8" i="1"/>
  <c r="D21" i="2"/>
  <c r="E21" i="2" s="1"/>
  <c r="E20" i="2"/>
  <c r="I8" i="1"/>
  <c r="K4" i="3"/>
  <c r="H4" i="3"/>
  <c r="I5" i="3" s="1"/>
  <c r="H5" i="3" s="1"/>
  <c r="G5" i="3"/>
  <c r="G6" i="3" s="1"/>
  <c r="H8" i="1"/>
  <c r="I9" i="1"/>
  <c r="I10" i="1"/>
  <c r="I11" i="1" s="1"/>
  <c r="I12" i="1" s="1"/>
  <c r="I13" i="1" s="1"/>
  <c r="I14" i="1" s="1"/>
  <c r="I15" i="1" s="1"/>
  <c r="I16" i="1" s="1"/>
  <c r="I17" i="1" s="1"/>
  <c r="E7" i="2"/>
  <c r="H8" i="2" s="1"/>
  <c r="J8" i="2" s="1"/>
  <c r="E9" i="2"/>
  <c r="E10" i="2"/>
  <c r="E11" i="2"/>
  <c r="E12" i="2"/>
  <c r="E13" i="2"/>
  <c r="E14" i="2"/>
  <c r="E15" i="2"/>
  <c r="E8" i="2"/>
  <c r="H9" i="1"/>
  <c r="H10" i="1"/>
  <c r="H11" i="1"/>
  <c r="H12" i="1"/>
  <c r="H13" i="1"/>
  <c r="H14" i="1"/>
  <c r="H15" i="1"/>
  <c r="H16" i="1"/>
  <c r="H17" i="1"/>
  <c r="F8" i="1"/>
  <c r="F10" i="1"/>
  <c r="F9" i="1"/>
  <c r="G10" i="1" s="1"/>
  <c r="F7" i="1"/>
  <c r="G8" i="2"/>
  <c r="G9" i="2"/>
  <c r="G10" i="2"/>
  <c r="G11" i="2"/>
  <c r="G12" i="2"/>
  <c r="G13" i="2"/>
  <c r="G14" i="2"/>
  <c r="G15" i="2"/>
  <c r="G7" i="2"/>
  <c r="D22" i="2" l="1"/>
  <c r="D23" i="2" s="1"/>
  <c r="D24" i="2" s="1"/>
  <c r="D25" i="2" s="1"/>
  <c r="D26" i="2" s="1"/>
  <c r="D27" i="2" s="1"/>
  <c r="D28" i="2" s="1"/>
  <c r="D29" i="2" s="1"/>
  <c r="F22" i="2"/>
  <c r="Q11" i="1"/>
  <c r="F31" i="1"/>
  <c r="G33" i="1"/>
  <c r="I10" i="2"/>
  <c r="H9" i="2"/>
  <c r="F9" i="2"/>
  <c r="I6" i="3"/>
  <c r="H6" i="3" s="1"/>
  <c r="I7" i="3" s="1"/>
  <c r="G7" i="3"/>
  <c r="J6" i="3"/>
  <c r="J5" i="3"/>
  <c r="K5" i="3" s="1"/>
  <c r="G11" i="1"/>
  <c r="F11" i="1" s="1"/>
  <c r="H10" i="2" l="1"/>
  <c r="H11" i="2" s="1"/>
  <c r="H12" i="2" s="1"/>
  <c r="H13" i="2" s="1"/>
  <c r="H14" i="2" s="1"/>
  <c r="H15" i="2" s="1"/>
  <c r="J9" i="2"/>
  <c r="G22" i="2"/>
  <c r="I11" i="2"/>
  <c r="D30" i="2"/>
  <c r="E29" i="2"/>
  <c r="H7" i="3"/>
  <c r="I8" i="3" s="1"/>
  <c r="H8" i="3" s="1"/>
  <c r="I9" i="3" s="1"/>
  <c r="Q12" i="1"/>
  <c r="N23" i="1"/>
  <c r="K6" i="3"/>
  <c r="G35" i="1"/>
  <c r="F33" i="1"/>
  <c r="E22" i="2"/>
  <c r="H22" i="2" s="1"/>
  <c r="F10" i="2"/>
  <c r="G8" i="3"/>
  <c r="J7" i="3"/>
  <c r="K7" i="3" s="1"/>
  <c r="G12" i="1"/>
  <c r="F12" i="1" s="1"/>
  <c r="I22" i="2" l="1"/>
  <c r="D31" i="2"/>
  <c r="E30" i="2"/>
  <c r="J10" i="2"/>
  <c r="I12" i="2"/>
  <c r="J11" i="2"/>
  <c r="Q13" i="1"/>
  <c r="J23" i="1"/>
  <c r="F35" i="1"/>
  <c r="G37" i="1"/>
  <c r="E23" i="2"/>
  <c r="F24" i="2" s="1"/>
  <c r="F11" i="2"/>
  <c r="J8" i="3"/>
  <c r="K8" i="3" s="1"/>
  <c r="G9" i="3"/>
  <c r="H9" i="3"/>
  <c r="I10" i="3" s="1"/>
  <c r="G13" i="1"/>
  <c r="F13" i="1" s="1"/>
  <c r="I13" i="2" l="1"/>
  <c r="J12" i="2"/>
  <c r="G24" i="2"/>
  <c r="D32" i="2"/>
  <c r="E31" i="2"/>
  <c r="Q14" i="1"/>
  <c r="K23" i="1"/>
  <c r="L23" i="1" s="1"/>
  <c r="M23" i="1" s="1"/>
  <c r="F37" i="1"/>
  <c r="G39" i="1"/>
  <c r="E24" i="2"/>
  <c r="H24" i="2" s="1"/>
  <c r="F12" i="2"/>
  <c r="J9" i="3"/>
  <c r="K9" i="3" s="1"/>
  <c r="G10" i="3"/>
  <c r="H10" i="3"/>
  <c r="I11" i="3" s="1"/>
  <c r="G14" i="1"/>
  <c r="F14" i="1" s="1"/>
  <c r="I24" i="2" l="1"/>
  <c r="D33" i="2"/>
  <c r="E32" i="2"/>
  <c r="J13" i="2"/>
  <c r="I14" i="2"/>
  <c r="J14" i="2" s="1"/>
  <c r="Q15" i="1"/>
  <c r="N24" i="1"/>
  <c r="F39" i="1"/>
  <c r="G41" i="1"/>
  <c r="F41" i="1" s="1"/>
  <c r="E25" i="2"/>
  <c r="F26" i="2" s="1"/>
  <c r="F13" i="2"/>
  <c r="J10" i="3"/>
  <c r="K10" i="3" s="1"/>
  <c r="G11" i="3"/>
  <c r="H11" i="3"/>
  <c r="I12" i="3" s="1"/>
  <c r="G15" i="1"/>
  <c r="F15" i="1" s="1"/>
  <c r="G26" i="2" l="1"/>
  <c r="I15" i="2"/>
  <c r="J15" i="2" s="1"/>
  <c r="D34" i="2"/>
  <c r="E33" i="2"/>
  <c r="Q16" i="1"/>
  <c r="Q17" i="1"/>
  <c r="J24" i="1"/>
  <c r="E26" i="2"/>
  <c r="H26" i="2" s="1"/>
  <c r="F14" i="2"/>
  <c r="G12" i="3"/>
  <c r="J11" i="3"/>
  <c r="K11" i="3" s="1"/>
  <c r="H12" i="3"/>
  <c r="I13" i="3" s="1"/>
  <c r="G16" i="1"/>
  <c r="F16" i="1" s="1"/>
  <c r="I26" i="2" l="1"/>
  <c r="D35" i="2"/>
  <c r="E34" i="2"/>
  <c r="K24" i="1"/>
  <c r="L24" i="1" s="1"/>
  <c r="M24" i="1" s="1"/>
  <c r="E28" i="2"/>
  <c r="E27" i="2"/>
  <c r="F28" i="2" s="1"/>
  <c r="F15" i="2"/>
  <c r="J12" i="3"/>
  <c r="K12" i="3" s="1"/>
  <c r="G13" i="3"/>
  <c r="H13" i="3"/>
  <c r="I14" i="3" s="1"/>
  <c r="G17" i="1"/>
  <c r="F17" i="1" s="1"/>
  <c r="H28" i="2" l="1"/>
  <c r="G28" i="2"/>
  <c r="F30" i="2"/>
  <c r="D36" i="2"/>
  <c r="E36" i="2" s="1"/>
  <c r="E35" i="2"/>
  <c r="J13" i="3"/>
  <c r="K13" i="3" s="1"/>
  <c r="G14" i="3"/>
  <c r="H14" i="3"/>
  <c r="I15" i="3" s="1"/>
  <c r="F32" i="2" l="1"/>
  <c r="G30" i="2"/>
  <c r="H30" i="2"/>
  <c r="I28" i="2"/>
  <c r="N25" i="1"/>
  <c r="G15" i="3"/>
  <c r="J14" i="3"/>
  <c r="K14" i="3" s="1"/>
  <c r="H15" i="3"/>
  <c r="I16" i="3" s="1"/>
  <c r="H32" i="2" l="1"/>
  <c r="I30" i="2"/>
  <c r="F34" i="2"/>
  <c r="G32" i="2"/>
  <c r="J25" i="1"/>
  <c r="G16" i="3"/>
  <c r="J15" i="3"/>
  <c r="K15" i="3" s="1"/>
  <c r="H16" i="3"/>
  <c r="I17" i="3" s="1"/>
  <c r="F36" i="2" l="1"/>
  <c r="G36" i="2" s="1"/>
  <c r="G34" i="2"/>
  <c r="H34" i="2"/>
  <c r="I32" i="2"/>
  <c r="K25" i="1"/>
  <c r="L25" i="1" s="1"/>
  <c r="M25" i="1" s="1"/>
  <c r="G17" i="3"/>
  <c r="J16" i="3"/>
  <c r="K16" i="3" s="1"/>
  <c r="H17" i="3"/>
  <c r="I18" i="3" s="1"/>
  <c r="H18" i="3" l="1"/>
  <c r="I19" i="3" s="1"/>
  <c r="H19" i="3" s="1"/>
  <c r="I20" i="3" s="1"/>
  <c r="H20" i="3" s="1"/>
  <c r="I21" i="3" s="1"/>
  <c r="H21" i="3" s="1"/>
  <c r="I22" i="3" s="1"/>
  <c r="H22" i="3" s="1"/>
  <c r="I23" i="3" s="1"/>
  <c r="H23" i="3" s="1"/>
  <c r="I24" i="3" s="1"/>
  <c r="H24" i="3" s="1"/>
  <c r="I25" i="3" s="1"/>
  <c r="H25" i="3" s="1"/>
  <c r="I26" i="3" s="1"/>
  <c r="H26" i="3" s="1"/>
  <c r="I27" i="3" s="1"/>
  <c r="H27" i="3" s="1"/>
  <c r="I28" i="3" s="1"/>
  <c r="H28" i="3" s="1"/>
  <c r="I29" i="3" s="1"/>
  <c r="H29" i="3" s="1"/>
  <c r="I30" i="3" s="1"/>
  <c r="H36" i="2"/>
  <c r="I36" i="2" s="1"/>
  <c r="I34" i="2"/>
  <c r="G18" i="3"/>
  <c r="J17" i="3"/>
  <c r="K17" i="3" s="1"/>
  <c r="H30" i="3" l="1"/>
  <c r="I31" i="3" s="1"/>
  <c r="J18" i="3"/>
  <c r="K18" i="3" s="1"/>
  <c r="G19" i="3"/>
  <c r="N26" i="1"/>
  <c r="F23" i="1"/>
  <c r="F24" i="1" s="1"/>
  <c r="G20" i="3" l="1"/>
  <c r="J19" i="3"/>
  <c r="K19" i="3" s="1"/>
  <c r="H31" i="3"/>
  <c r="I32" i="3"/>
  <c r="H32" i="3" s="1"/>
  <c r="I33" i="3" s="1"/>
  <c r="H33" i="3" s="1"/>
  <c r="I34" i="3" s="1"/>
  <c r="J26" i="1"/>
  <c r="H34" i="3" l="1"/>
  <c r="I35" i="3" s="1"/>
  <c r="H35" i="3" s="1"/>
  <c r="I36" i="3" s="1"/>
  <c r="H36" i="3" s="1"/>
  <c r="I37" i="3" s="1"/>
  <c r="G21" i="3"/>
  <c r="J20" i="3"/>
  <c r="K20" i="3" s="1"/>
  <c r="K26" i="1"/>
  <c r="L26" i="1" s="1"/>
  <c r="M26" i="1" s="1"/>
  <c r="G22" i="3" l="1"/>
  <c r="J21" i="3"/>
  <c r="K21" i="3" s="1"/>
  <c r="H37" i="3"/>
  <c r="I38" i="3" s="1"/>
  <c r="N27" i="1"/>
  <c r="G23" i="3" l="1"/>
  <c r="J22" i="3"/>
  <c r="K22" i="3" s="1"/>
  <c r="H38" i="3"/>
  <c r="I39" i="3" s="1"/>
  <c r="J27" i="1"/>
  <c r="G24" i="3" l="1"/>
  <c r="J23" i="3"/>
  <c r="K23" i="3" s="1"/>
  <c r="H39" i="3"/>
  <c r="I40" i="3" s="1"/>
  <c r="K27" i="1"/>
  <c r="G25" i="3" l="1"/>
  <c r="J24" i="3"/>
  <c r="K24" i="3" s="1"/>
  <c r="H40" i="3"/>
  <c r="I41" i="3" s="1"/>
  <c r="L27" i="1"/>
  <c r="M27" i="1" s="1"/>
  <c r="G26" i="3" l="1"/>
  <c r="J25" i="3"/>
  <c r="K25" i="3" s="1"/>
  <c r="H41" i="3"/>
  <c r="I42" i="3" s="1"/>
  <c r="N28" i="1"/>
  <c r="G27" i="3" l="1"/>
  <c r="J26" i="3"/>
  <c r="K26" i="3" s="1"/>
  <c r="H42" i="3"/>
  <c r="I43" i="3" s="1"/>
  <c r="J28" i="1"/>
  <c r="K28" i="1"/>
  <c r="L28" i="1" s="1"/>
  <c r="M28" i="1" s="1"/>
  <c r="G28" i="3" l="1"/>
  <c r="J27" i="3"/>
  <c r="K27" i="3" s="1"/>
  <c r="H43" i="3"/>
  <c r="I44" i="3" s="1"/>
  <c r="N29" i="1"/>
  <c r="G29" i="3" l="1"/>
  <c r="J28" i="3"/>
  <c r="K28" i="3" s="1"/>
  <c r="H44" i="3"/>
  <c r="I45" i="3" s="1"/>
  <c r="J29" i="1"/>
  <c r="G30" i="3" l="1"/>
  <c r="J29" i="3"/>
  <c r="K29" i="3" s="1"/>
  <c r="H45" i="3"/>
  <c r="I46" i="3" s="1"/>
  <c r="K29" i="1"/>
  <c r="L29" i="1" s="1"/>
  <c r="M29" i="1" s="1"/>
  <c r="G31" i="3" l="1"/>
  <c r="J30" i="3"/>
  <c r="K30" i="3" s="1"/>
  <c r="H46" i="3"/>
  <c r="I47" i="3" s="1"/>
  <c r="N30" i="1"/>
  <c r="G32" i="3" l="1"/>
  <c r="J31" i="3"/>
  <c r="K31" i="3" s="1"/>
  <c r="H47" i="3"/>
  <c r="I48" i="3" s="1"/>
  <c r="J30" i="1"/>
  <c r="K30" i="1" s="1"/>
  <c r="L30" i="1" s="1"/>
  <c r="M30" i="1" s="1"/>
  <c r="G33" i="3" l="1"/>
  <c r="J32" i="3"/>
  <c r="K32" i="3" s="1"/>
  <c r="H48" i="3"/>
  <c r="I49" i="3" s="1"/>
  <c r="N31" i="1"/>
  <c r="G34" i="3" l="1"/>
  <c r="J33" i="3"/>
  <c r="K33" i="3" s="1"/>
  <c r="H49" i="3"/>
  <c r="I50" i="3" s="1"/>
  <c r="J31" i="1"/>
  <c r="K31" i="1"/>
  <c r="L31" i="1" s="1"/>
  <c r="M31" i="1" s="1"/>
  <c r="G35" i="3" l="1"/>
  <c r="J34" i="3"/>
  <c r="K34" i="3" s="1"/>
  <c r="H50" i="3"/>
  <c r="I51" i="3" s="1"/>
  <c r="G36" i="3" l="1"/>
  <c r="J35" i="3"/>
  <c r="K35" i="3" s="1"/>
  <c r="H51" i="3"/>
  <c r="I52" i="3" s="1"/>
  <c r="G37" i="3" l="1"/>
  <c r="J36" i="3"/>
  <c r="K36" i="3" s="1"/>
  <c r="H52" i="3"/>
  <c r="I53" i="3" s="1"/>
  <c r="G38" i="3" l="1"/>
  <c r="J37" i="3"/>
  <c r="K37" i="3" s="1"/>
  <c r="H53" i="3"/>
  <c r="I54" i="3" s="1"/>
  <c r="H54" i="3" s="1"/>
  <c r="G39" i="3" l="1"/>
  <c r="J38" i="3"/>
  <c r="K38" i="3" s="1"/>
  <c r="G40" i="3" l="1"/>
  <c r="J39" i="3"/>
  <c r="K39" i="3" s="1"/>
  <c r="G41" i="3" l="1"/>
  <c r="J40" i="3"/>
  <c r="K40" i="3" s="1"/>
  <c r="G42" i="3" l="1"/>
  <c r="J41" i="3"/>
  <c r="K41" i="3" s="1"/>
  <c r="G43" i="3" l="1"/>
  <c r="J42" i="3"/>
  <c r="K42" i="3" s="1"/>
  <c r="G44" i="3" l="1"/>
  <c r="J43" i="3"/>
  <c r="K43" i="3" s="1"/>
  <c r="G45" i="3" l="1"/>
  <c r="J44" i="3"/>
  <c r="K44" i="3" s="1"/>
  <c r="G46" i="3" l="1"/>
  <c r="J45" i="3"/>
  <c r="K45" i="3" s="1"/>
  <c r="G47" i="3" l="1"/>
  <c r="J46" i="3"/>
  <c r="K46" i="3" s="1"/>
  <c r="G48" i="3" l="1"/>
  <c r="J47" i="3"/>
  <c r="K47" i="3" s="1"/>
  <c r="G49" i="3" l="1"/>
  <c r="J48" i="3"/>
  <c r="K48" i="3" s="1"/>
  <c r="G50" i="3" l="1"/>
  <c r="J49" i="3"/>
  <c r="K49" i="3" s="1"/>
  <c r="G51" i="3" l="1"/>
  <c r="J50" i="3"/>
  <c r="K50" i="3" s="1"/>
  <c r="G52" i="3" l="1"/>
  <c r="J51" i="3"/>
  <c r="K51" i="3" s="1"/>
  <c r="G53" i="3" l="1"/>
  <c r="J52" i="3"/>
  <c r="K52" i="3" s="1"/>
  <c r="G54" i="3" l="1"/>
  <c r="J54" i="3" s="1"/>
  <c r="K54" i="3" s="1"/>
  <c r="J53" i="3"/>
  <c r="K53" i="3" s="1"/>
</calcChain>
</file>

<file path=xl/sharedStrings.xml><?xml version="1.0" encoding="utf-8"?>
<sst xmlns="http://schemas.openxmlformats.org/spreadsheetml/2006/main" count="65" uniqueCount="49">
  <si>
    <t>dt</t>
  </si>
  <si>
    <t>g</t>
  </si>
  <si>
    <t>m</t>
  </si>
  <si>
    <t>c</t>
  </si>
  <si>
    <t>t</t>
  </si>
  <si>
    <t>Ejercicio Paracaidista</t>
  </si>
  <si>
    <t>Integrar la coordenada Y</t>
  </si>
  <si>
    <t>X</t>
  </si>
  <si>
    <t>Y Euler</t>
  </si>
  <si>
    <t>Y real</t>
  </si>
  <si>
    <t>dy/dx</t>
  </si>
  <si>
    <t>-2x^3+12x^2-20x+8,5</t>
  </si>
  <si>
    <t>-0,5x^4+4x^3-10x^2+8,5x+1</t>
  </si>
  <si>
    <t>Error</t>
  </si>
  <si>
    <t>V Euler exp</t>
  </si>
  <si>
    <t>Error Euler</t>
  </si>
  <si>
    <t>V Euler semi</t>
  </si>
  <si>
    <t>V heun</t>
  </si>
  <si>
    <t>dx/dy</t>
  </si>
  <si>
    <t>A = dx/dy</t>
  </si>
  <si>
    <t>Y Euler semi</t>
  </si>
  <si>
    <t>V analitica (real)</t>
  </si>
  <si>
    <t>Error exp</t>
  </si>
  <si>
    <t xml:space="preserve">H= </t>
  </si>
  <si>
    <t>=-2,3*Y</t>
  </si>
  <si>
    <t>Y euler</t>
  </si>
  <si>
    <t>real</t>
  </si>
  <si>
    <t>=e^(-2,3*x)</t>
  </si>
  <si>
    <t>Podemos cambiar la H</t>
  </si>
  <si>
    <t>RK2</t>
  </si>
  <si>
    <t>Y heun</t>
  </si>
  <si>
    <t>Euler explicito coge la derivada de la posición anterior (t)</t>
  </si>
  <si>
    <t>Euler semi coge la derivada de la posición actual (t+h)</t>
  </si>
  <si>
    <t>RK2 coge la derivada en  la mitad del intervalo (t + h/2)</t>
  </si>
  <si>
    <t>RK4</t>
  </si>
  <si>
    <t>Error RK2</t>
  </si>
  <si>
    <t>En RK4 observamos que como dy/dx no usa la variable y, K2 y K3 valen lo mismo</t>
  </si>
  <si>
    <t>Error RK4</t>
  </si>
  <si>
    <t>g-c/m*v</t>
  </si>
  <si>
    <t>V RK2</t>
  </si>
  <si>
    <t>V RK4</t>
  </si>
  <si>
    <t>K1</t>
  </si>
  <si>
    <t>K2</t>
  </si>
  <si>
    <t>K3</t>
  </si>
  <si>
    <t>K4</t>
  </si>
  <si>
    <t>Error semi</t>
  </si>
  <si>
    <t>Error   Heun</t>
  </si>
  <si>
    <t>Y RK2</t>
  </si>
  <si>
    <t>Y RK4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</si>
</sst>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5" x14ac:knownFonts="1">
    <font>
      <sz val="11"/>
      <color theme="1"/>
      <name val="Aptos Narrow"/>
      <family val="2"/>
      <scheme val="minor"/>
    </font>
    <font>
      <b/>
      <u/>
      <sz val="2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0" borderId="1" xfId="0" applyNumberFormat="1" applyBorder="1"/>
    <xf numFmtId="0" fontId="1" fillId="0" borderId="0" xfId="0" applyFont="1"/>
    <xf numFmtId="0" fontId="0" fillId="3" borderId="1" xfId="0" applyFill="1" applyBorder="1"/>
    <xf numFmtId="2" fontId="0" fillId="3" borderId="1" xfId="0" applyNumberFormat="1" applyFill="1" applyBorder="1"/>
    <xf numFmtId="0" fontId="0" fillId="3" borderId="1" xfId="0" quotePrefix="1" applyFill="1" applyBorder="1"/>
    <xf numFmtId="2" fontId="2" fillId="0" borderId="1" xfId="0" applyNumberFormat="1" applyFont="1" applyBorder="1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0" fillId="2" borderId="2" xfId="0" applyFill="1" applyBorder="1"/>
    <xf numFmtId="2" fontId="0" fillId="3" borderId="2" xfId="0" applyNumberFormat="1" applyFill="1" applyBorder="1"/>
    <xf numFmtId="0" fontId="0" fillId="0" borderId="2" xfId="0" applyBorder="1"/>
    <xf numFmtId="2" fontId="0" fillId="5" borderId="2" xfId="0" applyNumberFormat="1" applyFill="1" applyBorder="1"/>
    <xf numFmtId="2" fontId="0" fillId="0" borderId="3" xfId="0" applyNumberFormat="1" applyBorder="1"/>
    <xf numFmtId="2" fontId="0" fillId="0" borderId="2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0" fontId="0" fillId="3" borderId="0" xfId="0" applyFill="1"/>
    <xf numFmtId="0" fontId="3" fillId="2" borderId="1" xfId="0" applyFont="1" applyFill="1" applyBorder="1"/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10" xfId="0" applyBorder="1"/>
    <xf numFmtId="1" fontId="0" fillId="5" borderId="1" xfId="0" applyNumberFormat="1" applyFill="1" applyBorder="1"/>
    <xf numFmtId="2" fontId="0" fillId="5" borderId="1" xfId="0" applyNumberFormat="1" applyFill="1" applyBorder="1"/>
  </cellXfs>
  <cellStyles count="1">
    <cellStyle name="Normal" xfId="0" builtinId="0"/>
  </cellStyles>
  <dxfs count="7"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Velocidades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Paracaidista!$G$6</c:f>
              <c:strCache>
                <c:ptCount val="1"/>
                <c:pt idx="0">
                  <c:v>V Euler exp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Paracaidista!$E$7:$E$17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Paracaidista!$G$7:$G$17</c:f>
              <c:numCache>
                <c:formatCode>0.00</c:formatCode>
                <c:ptCount val="11"/>
                <c:pt idx="0">
                  <c:v>0</c:v>
                </c:pt>
                <c:pt idx="1">
                  <c:v>0.98000000000000009</c:v>
                </c:pt>
                <c:pt idx="2">
                  <c:v>1.8293333333333335</c:v>
                </c:pt>
                <c:pt idx="3">
                  <c:v>2.5654222222222227</c:v>
                </c:pt>
                <c:pt idx="4">
                  <c:v>3.2033659259259264</c:v>
                </c:pt>
                <c:pt idx="5">
                  <c:v>3.7562504691358032</c:v>
                </c:pt>
                <c:pt idx="6">
                  <c:v>4.2354170732510292</c:v>
                </c:pt>
                <c:pt idx="7">
                  <c:v>4.6506947968175592</c:v>
                </c:pt>
                <c:pt idx="8">
                  <c:v>5.0106021572418848</c:v>
                </c:pt>
                <c:pt idx="9">
                  <c:v>5.3225218696096332</c:v>
                </c:pt>
                <c:pt idx="10">
                  <c:v>5.5928522869950159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C-41D4-A8FE-FE1B78CC4E83}"/>
            </c:ext>
          </c:extLst>
        </c:ser>
        <c:ser>
          <c:idx val="1"/>
          <c:order val="1"/>
          <c:tx>
            <c:strRef>
              <c:f>Paracaidista!$H$6</c:f>
              <c:strCache>
                <c:ptCount val="1"/>
                <c:pt idx="0">
                  <c:v>V Euler semi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Paracaidista!$E$7:$E$17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Paracaidista!$H$7:$H$17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0.8493333333333335</c:v>
                </c:pt>
                <c:pt idx="2">
                  <c:v>1.5854222222222225</c:v>
                </c:pt>
                <c:pt idx="3">
                  <c:v>2.2233659259259264</c:v>
                </c:pt>
                <c:pt idx="4">
                  <c:v>2.7762504691358032</c:v>
                </c:pt>
                <c:pt idx="5">
                  <c:v>3.2554170732510297</c:v>
                </c:pt>
                <c:pt idx="6">
                  <c:v>3.6706947968175592</c:v>
                </c:pt>
                <c:pt idx="7">
                  <c:v>4.0306021572418844</c:v>
                </c:pt>
                <c:pt idx="8">
                  <c:v>4.3425218696096328</c:v>
                </c:pt>
                <c:pt idx="9">
                  <c:v>4.6128522869950155</c:v>
                </c:pt>
                <c:pt idx="10">
                  <c:v>4.8471386487290138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C-41D4-A8FE-FE1B78CC4E83}"/>
            </c:ext>
          </c:extLst>
        </c:ser>
        <c:ser>
          <c:idx val="2"/>
          <c:order val="2"/>
          <c:tx>
            <c:strRef>
              <c:f>Paracaidista!$I$6</c:f>
              <c:strCache>
                <c:ptCount val="1"/>
                <c:pt idx="0">
                  <c:v>V heun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Paracaidista!$E$7:$E$17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Paracaidista!$I$7:$I$17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0.91466666666666685</c:v>
                </c:pt>
                <c:pt idx="2">
                  <c:v>1.7073777777777779</c:v>
                </c:pt>
                <c:pt idx="3">
                  <c:v>2.3943940740740741</c:v>
                </c:pt>
                <c:pt idx="4">
                  <c:v>2.9898081975308646</c:v>
                </c:pt>
                <c:pt idx="5">
                  <c:v>3.5058337711934162</c:v>
                </c:pt>
                <c:pt idx="6">
                  <c:v>3.9530559350342944</c:v>
                </c:pt>
                <c:pt idx="7">
                  <c:v>4.3406484770297222</c:v>
                </c:pt>
                <c:pt idx="8">
                  <c:v>4.6765620134257597</c:v>
                </c:pt>
                <c:pt idx="9">
                  <c:v>4.9676870783023253</c:v>
                </c:pt>
                <c:pt idx="10">
                  <c:v>5.2199954678620157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FC-41D4-A8FE-FE1B78CC4E83}"/>
            </c:ext>
          </c:extLst>
        </c:ser>
        <c:ser>
          <c:idx val="3"/>
          <c:order val="3"/>
          <c:tx>
            <c:strRef>
              <c:f>Paracaidista!$J$6</c:f>
              <c:strCache>
                <c:ptCount val="1"/>
                <c:pt idx="0">
                  <c:v>V RK2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Paracaidista!$E$7:$E$17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Paracaidista!$J$7:$J$17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0.91466666666666685</c:v>
                </c:pt>
                <c:pt idx="2">
                  <c:v>1.7155081481481482</c:v>
                </c:pt>
                <c:pt idx="3">
                  <c:v>2.4166893563786012</c:v>
                </c:pt>
                <c:pt idx="4">
                  <c:v>3.0306124586959307</c:v>
                </c:pt>
                <c:pt idx="5">
                  <c:v>3.5681362416137707</c:v>
                </c:pt>
                <c:pt idx="6">
                  <c:v>4.0387681759907235</c:v>
                </c:pt>
                <c:pt idx="7">
                  <c:v>4.4508325807563223</c:v>
                </c:pt>
                <c:pt idx="8">
                  <c:v>4.8116178595955352</c:v>
                </c:pt>
                <c:pt idx="9">
                  <c:v>5.127505414845869</c:v>
                </c:pt>
                <c:pt idx="10">
                  <c:v>5.4040825187761605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FC-41D4-A8FE-FE1B78CC4E83}"/>
            </c:ext>
          </c:extLst>
        </c:ser>
        <c:ser>
          <c:idx val="4"/>
          <c:order val="4"/>
          <c:tx>
            <c:strRef>
              <c:f>Paracaidista!$K$6</c:f>
              <c:strCache>
                <c:ptCount val="1"/>
                <c:pt idx="0">
                  <c:v>V RK4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Paracaidista!$E$7:$E$17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Paracaidista!$K$7:$K$17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0.91747358024691361</c:v>
                </c:pt>
                <c:pt idx="2">
                  <c:v>1.7204222937657878</c:v>
                </c:pt>
                <c:pt idx="3">
                  <c:v>2.423141860217068</c:v>
                </c:pt>
                <c:pt idx="4">
                  <c:v>3.0381435169347952</c:v>
                </c:pt>
                <c:pt idx="5">
                  <c:v>3.5763767693196522</c:v>
                </c:pt>
                <c:pt idx="6">
                  <c:v>4.0474243361162809</c:v>
                </c:pt>
                <c:pt idx="7">
                  <c:v>4.4596727603856312</c:v>
                </c:pt>
                <c:pt idx="8">
                  <c:v>4.8204617237344989</c:v>
                </c:pt>
                <c:pt idx="9">
                  <c:v>5.1362147221966641</c:v>
                </c:pt>
                <c:pt idx="10">
                  <c:v>5.4125534303223972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FC-41D4-A8FE-FE1B78CC4E83}"/>
            </c:ext>
          </c:extLst>
        </c:ser>
        <c:ser>
          <c:idx val="5"/>
          <c:order val="5"/>
          <c:tx>
            <c:strRef>
              <c:f>Paracaidista!$L$6</c:f>
              <c:strCache>
                <c:ptCount val="1"/>
                <c:pt idx="0">
                  <c:v>V analitica (real)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Paracaidista!$E$7:$E$17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Paracaidista!$L$7:$L$17</c:f>
              <c:numCache>
                <c:formatCode>0.00</c:formatCode>
                <c:ptCount val="11"/>
                <c:pt idx="0" formatCode="0">
                  <c:v>0</c:v>
                </c:pt>
                <c:pt idx="1">
                  <c:v>0.92</c:v>
                </c:pt>
                <c:pt idx="2">
                  <c:v>1.72</c:v>
                </c:pt>
                <c:pt idx="3">
                  <c:v>2.42</c:v>
                </c:pt>
                <c:pt idx="4">
                  <c:v>3.04</c:v>
                </c:pt>
                <c:pt idx="5">
                  <c:v>3.58</c:v>
                </c:pt>
                <c:pt idx="6">
                  <c:v>4.05</c:v>
                </c:pt>
                <c:pt idx="7">
                  <c:v>4.46</c:v>
                </c:pt>
                <c:pt idx="8">
                  <c:v>4.82</c:v>
                </c:pt>
                <c:pt idx="9">
                  <c:v>5.14</c:v>
                </c:pt>
                <c:pt idx="10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FC-41D4-A8FE-FE1B78CC4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1599"/>
        <c:axId val="155973679"/>
      </c:lineChart>
      <c:catAx>
        <c:axId val="15595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973679"/>
        <c:crosses val="autoZero"/>
        <c:auto val="1"/>
        <c:lblAlgn val="ctr"/>
        <c:lblOffset val="100"/>
        <c:noMultiLvlLbl val="0"/>
      </c:catAx>
      <c:valAx>
        <c:axId val="1559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95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Gráfica comparativa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diap26!$F$6</c:f>
              <c:strCache>
                <c:ptCount val="1"/>
                <c:pt idx="0">
                  <c:v>Y 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diap26!$D$7:$D$15</c:f>
              <c:numCache>
                <c:formatCode>0.00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cat>
          <c:val>
            <c:numRef>
              <c:f>diap26!$F$7:$F$15</c:f>
              <c:numCache>
                <c:formatCode>0.00</c:formatCode>
                <c:ptCount val="9"/>
                <c:pt idx="0">
                  <c:v>1</c:v>
                </c:pt>
                <c:pt idx="1">
                  <c:v>5.25</c:v>
                </c:pt>
                <c:pt idx="2">
                  <c:v>5.875</c:v>
                </c:pt>
                <c:pt idx="3">
                  <c:v>5.125</c:v>
                </c:pt>
                <c:pt idx="4">
                  <c:v>4.5</c:v>
                </c:pt>
                <c:pt idx="5">
                  <c:v>4.75</c:v>
                </c:pt>
                <c:pt idx="6">
                  <c:v>5.875</c:v>
                </c:pt>
                <c:pt idx="7">
                  <c:v>7.125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B-4C16-B3D2-304AC0F12413}"/>
            </c:ext>
          </c:extLst>
        </c:ser>
        <c:ser>
          <c:idx val="1"/>
          <c:order val="1"/>
          <c:tx>
            <c:strRef>
              <c:f>diap26!$G$6</c:f>
              <c:strCache>
                <c:ptCount val="1"/>
                <c:pt idx="0">
                  <c:v>Y 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diap26!$D$7:$D$15</c:f>
              <c:numCache>
                <c:formatCode>0.00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cat>
          <c:val>
            <c:numRef>
              <c:f>diap26!$G$7:$G$15</c:f>
              <c:numCache>
                <c:formatCode>0.00</c:formatCode>
                <c:ptCount val="9"/>
                <c:pt idx="0">
                  <c:v>1</c:v>
                </c:pt>
                <c:pt idx="1">
                  <c:v>3.21875</c:v>
                </c:pt>
                <c:pt idx="2">
                  <c:v>3</c:v>
                </c:pt>
                <c:pt idx="3">
                  <c:v>2.21875</c:v>
                </c:pt>
                <c:pt idx="4">
                  <c:v>2</c:v>
                </c:pt>
                <c:pt idx="5">
                  <c:v>2.71875</c:v>
                </c:pt>
                <c:pt idx="6">
                  <c:v>4</c:v>
                </c:pt>
                <c:pt idx="7">
                  <c:v>4.71875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B-4C16-B3D2-304AC0F12413}"/>
            </c:ext>
          </c:extLst>
        </c:ser>
        <c:ser>
          <c:idx val="2"/>
          <c:order val="2"/>
          <c:tx>
            <c:strRef>
              <c:f>diap26!$H$6</c:f>
              <c:strCache>
                <c:ptCount val="1"/>
                <c:pt idx="0">
                  <c:v>Y heun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diap26!$D$7:$D$15</c:f>
              <c:numCache>
                <c:formatCode>0.00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cat>
          <c:val>
            <c:numRef>
              <c:f>diap26!$H$7:$H$15</c:f>
              <c:numCache>
                <c:formatCode>0.00</c:formatCode>
                <c:ptCount val="9"/>
                <c:pt idx="0">
                  <c:v>1</c:v>
                </c:pt>
                <c:pt idx="1">
                  <c:v>3.4375</c:v>
                </c:pt>
                <c:pt idx="2">
                  <c:v>3.375</c:v>
                </c:pt>
                <c:pt idx="3">
                  <c:v>2.6875</c:v>
                </c:pt>
                <c:pt idx="4">
                  <c:v>2.5</c:v>
                </c:pt>
                <c:pt idx="5">
                  <c:v>3.1875</c:v>
                </c:pt>
                <c:pt idx="6">
                  <c:v>4.375</c:v>
                </c:pt>
                <c:pt idx="7">
                  <c:v>4.9375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B-4C16-B3D2-304AC0F12413}"/>
            </c:ext>
          </c:extLst>
        </c:ser>
        <c:ser>
          <c:idx val="3"/>
          <c:order val="3"/>
          <c:tx>
            <c:strRef>
              <c:f>diap26!$K$6</c:f>
              <c:strCache>
                <c:ptCount val="1"/>
                <c:pt idx="0">
                  <c:v>Y RK2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diap26!$D$7:$D$15</c:f>
              <c:numCache>
                <c:formatCode>0.00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cat>
          <c:val>
            <c:numRef>
              <c:f>diap26!$K$7:$K$15</c:f>
              <c:numCache>
                <c:formatCode>0.00</c:formatCode>
                <c:ptCount val="9"/>
                <c:pt idx="0">
                  <c:v>1</c:v>
                </c:pt>
                <c:pt idx="1">
                  <c:v>3.109375</c:v>
                </c:pt>
                <c:pt idx="2">
                  <c:v>2.8125</c:v>
                </c:pt>
                <c:pt idx="3">
                  <c:v>1.984375</c:v>
                </c:pt>
                <c:pt idx="4">
                  <c:v>1.75</c:v>
                </c:pt>
                <c:pt idx="5">
                  <c:v>2.484375</c:v>
                </c:pt>
                <c:pt idx="6">
                  <c:v>3.8125</c:v>
                </c:pt>
                <c:pt idx="7">
                  <c:v>4.609375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2-436E-8CE2-2D9B96526BFA}"/>
            </c:ext>
          </c:extLst>
        </c:ser>
        <c:ser>
          <c:idx val="4"/>
          <c:order val="4"/>
          <c:tx>
            <c:strRef>
              <c:f>diap26!$L$6</c:f>
              <c:strCache>
                <c:ptCount val="1"/>
                <c:pt idx="0">
                  <c:v>Y RK4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diap26!$D$7:$D$15</c:f>
              <c:numCache>
                <c:formatCode>0.00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cat>
          <c:val>
            <c:numRef>
              <c:f>diap26!$L$7:$L$15</c:f>
              <c:numCache>
                <c:formatCode>0.00</c:formatCode>
                <c:ptCount val="9"/>
                <c:pt idx="0">
                  <c:v>1</c:v>
                </c:pt>
                <c:pt idx="1">
                  <c:v>3.21875</c:v>
                </c:pt>
                <c:pt idx="2">
                  <c:v>3</c:v>
                </c:pt>
                <c:pt idx="3">
                  <c:v>2.21875</c:v>
                </c:pt>
                <c:pt idx="4">
                  <c:v>2</c:v>
                </c:pt>
                <c:pt idx="5">
                  <c:v>2.71875</c:v>
                </c:pt>
                <c:pt idx="6">
                  <c:v>4</c:v>
                </c:pt>
                <c:pt idx="7">
                  <c:v>4.71875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2-436E-8CE2-2D9B96526BFA}"/>
            </c:ext>
          </c:extLst>
        </c:ser>
        <c:ser>
          <c:idx val="5"/>
          <c:order val="5"/>
          <c:tx>
            <c:strRef>
              <c:f>diap26!$I$6</c:f>
              <c:strCache>
                <c:ptCount val="1"/>
                <c:pt idx="0">
                  <c:v>Y Euler semi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diap26!$I$7:$I$15</c:f>
              <c:numCache>
                <c:formatCode>0.00</c:formatCode>
                <c:ptCount val="9"/>
                <c:pt idx="0">
                  <c:v>1</c:v>
                </c:pt>
                <c:pt idx="1">
                  <c:v>1.625</c:v>
                </c:pt>
                <c:pt idx="2">
                  <c:v>0.875</c:v>
                </c:pt>
                <c:pt idx="3">
                  <c:v>0.25</c:v>
                </c:pt>
                <c:pt idx="4">
                  <c:v>0.5</c:v>
                </c:pt>
                <c:pt idx="5">
                  <c:v>1.625</c:v>
                </c:pt>
                <c:pt idx="6">
                  <c:v>2.875</c:v>
                </c:pt>
                <c:pt idx="7">
                  <c:v>2.75</c:v>
                </c:pt>
                <c:pt idx="8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2-436E-8CE2-2D9B9652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070703"/>
        <c:axId val="673069743"/>
      </c:lineChart>
      <c:catAx>
        <c:axId val="67307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069743"/>
        <c:crosses val="autoZero"/>
        <c:auto val="1"/>
        <c:lblAlgn val="ctr"/>
        <c:lblOffset val="100"/>
        <c:noMultiLvlLbl val="0"/>
      </c:catAx>
      <c:valAx>
        <c:axId val="67306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07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Valores de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diap27!$I$3</c:f>
              <c:strCache>
                <c:ptCount val="1"/>
                <c:pt idx="0">
                  <c:v>Y 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diap27!$I$4:$I$18</c:f>
              <c:numCache>
                <c:formatCode>0.00</c:formatCode>
                <c:ptCount val="15"/>
                <c:pt idx="0">
                  <c:v>1</c:v>
                </c:pt>
                <c:pt idx="1">
                  <c:v>0.83899999999999997</c:v>
                </c:pt>
                <c:pt idx="2">
                  <c:v>0.70392100000000002</c:v>
                </c:pt>
                <c:pt idx="3">
                  <c:v>0.59058971900000001</c:v>
                </c:pt>
                <c:pt idx="4">
                  <c:v>0.49550477424100003</c:v>
                </c:pt>
                <c:pt idx="5">
                  <c:v>0.41572850558819902</c:v>
                </c:pt>
                <c:pt idx="6">
                  <c:v>0.34879621618849899</c:v>
                </c:pt>
                <c:pt idx="7">
                  <c:v>0.29264002538215067</c:v>
                </c:pt>
                <c:pt idx="8">
                  <c:v>0.24552498129562442</c:v>
                </c:pt>
                <c:pt idx="9">
                  <c:v>0.20599545930702889</c:v>
                </c:pt>
                <c:pt idx="10">
                  <c:v>0.17283019035859726</c:v>
                </c:pt>
                <c:pt idx="11">
                  <c:v>0.14500452971086308</c:v>
                </c:pt>
                <c:pt idx="12">
                  <c:v>0.12165880042741413</c:v>
                </c:pt>
                <c:pt idx="13">
                  <c:v>0.10207173355860046</c:v>
                </c:pt>
                <c:pt idx="14">
                  <c:v>8.5638184455665789E-2</c:v>
                </c:pt>
              </c:numCache>
            </c:numRef>
          </c:cat>
          <c:val>
            <c:numRef>
              <c:f>diap27!$I$4:$I$18</c:f>
              <c:numCache>
                <c:formatCode>0.00</c:formatCode>
                <c:ptCount val="15"/>
                <c:pt idx="0">
                  <c:v>1</c:v>
                </c:pt>
                <c:pt idx="1">
                  <c:v>0.83899999999999997</c:v>
                </c:pt>
                <c:pt idx="2">
                  <c:v>0.70392100000000002</c:v>
                </c:pt>
                <c:pt idx="3">
                  <c:v>0.59058971900000001</c:v>
                </c:pt>
                <c:pt idx="4">
                  <c:v>0.49550477424100003</c:v>
                </c:pt>
                <c:pt idx="5">
                  <c:v>0.41572850558819902</c:v>
                </c:pt>
                <c:pt idx="6">
                  <c:v>0.34879621618849899</c:v>
                </c:pt>
                <c:pt idx="7">
                  <c:v>0.29264002538215067</c:v>
                </c:pt>
                <c:pt idx="8">
                  <c:v>0.24552498129562442</c:v>
                </c:pt>
                <c:pt idx="9">
                  <c:v>0.20599545930702889</c:v>
                </c:pt>
                <c:pt idx="10">
                  <c:v>0.17283019035859726</c:v>
                </c:pt>
                <c:pt idx="11">
                  <c:v>0.14500452971086308</c:v>
                </c:pt>
                <c:pt idx="12">
                  <c:v>0.12165880042741413</c:v>
                </c:pt>
                <c:pt idx="13">
                  <c:v>0.10207173355860046</c:v>
                </c:pt>
                <c:pt idx="14">
                  <c:v>8.5638184455665789E-2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9-46C0-A5E3-FF958850E00D}"/>
            </c:ext>
          </c:extLst>
        </c:ser>
        <c:ser>
          <c:idx val="2"/>
          <c:order val="2"/>
          <c:tx>
            <c:strRef>
              <c:f>diap27!$J$3</c:f>
              <c:strCache>
                <c:ptCount val="1"/>
                <c:pt idx="0">
                  <c:v>Y real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diap27!$J$4:$J$18</c:f>
              <c:numCache>
                <c:formatCode>0.00</c:formatCode>
                <c:ptCount val="15"/>
                <c:pt idx="0">
                  <c:v>1</c:v>
                </c:pt>
                <c:pt idx="1">
                  <c:v>0.8512920711071511</c:v>
                </c:pt>
                <c:pt idx="2">
                  <c:v>0.7246981903299029</c:v>
                </c:pt>
                <c:pt idx="3">
                  <c:v>0.6169298233735474</c:v>
                </c:pt>
                <c:pt idx="4">
                  <c:v>0.52518746706743613</c:v>
                </c:pt>
                <c:pt idx="5">
                  <c:v>0.44708792655935642</c:v>
                </c:pt>
                <c:pt idx="6">
                  <c:v>0.38060240696771647</c:v>
                </c:pt>
                <c:pt idx="7">
                  <c:v>0.32400381129591416</c:v>
                </c:pt>
                <c:pt idx="8">
                  <c:v>0.27582187556470933</c:v>
                </c:pt>
                <c:pt idx="9">
                  <c:v>0.23480497570614031</c:v>
                </c:pt>
                <c:pt idx="10">
                  <c:v>0.19988761407514444</c:v>
                </c:pt>
                <c:pt idx="11">
                  <c:v>0.17016274097469664</c:v>
                </c:pt>
                <c:pt idx="12">
                  <c:v>0.14485819218961915</c:v>
                </c:pt>
                <c:pt idx="13">
                  <c:v>0.1233166304459386</c:v>
                </c:pt>
                <c:pt idx="14">
                  <c:v>0.10497846973427824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E9-46C0-A5E3-FF958850E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267616"/>
        <c:axId val="585292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diap27!$G$3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diap27!$I$4:$I$18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1</c:v>
                      </c:pt>
                      <c:pt idx="1">
                        <c:v>0.83899999999999997</c:v>
                      </c:pt>
                      <c:pt idx="2">
                        <c:v>0.70392100000000002</c:v>
                      </c:pt>
                      <c:pt idx="3">
                        <c:v>0.59058971900000001</c:v>
                      </c:pt>
                      <c:pt idx="4">
                        <c:v>0.49550477424100003</c:v>
                      </c:pt>
                      <c:pt idx="5">
                        <c:v>0.41572850558819902</c:v>
                      </c:pt>
                      <c:pt idx="6">
                        <c:v>0.34879621618849899</c:v>
                      </c:pt>
                      <c:pt idx="7">
                        <c:v>0.29264002538215067</c:v>
                      </c:pt>
                      <c:pt idx="8">
                        <c:v>0.24552498129562442</c:v>
                      </c:pt>
                      <c:pt idx="9">
                        <c:v>0.20599545930702889</c:v>
                      </c:pt>
                      <c:pt idx="10">
                        <c:v>0.17283019035859726</c:v>
                      </c:pt>
                      <c:pt idx="11">
                        <c:v>0.14500452971086308</c:v>
                      </c:pt>
                      <c:pt idx="12">
                        <c:v>0.12165880042741413</c:v>
                      </c:pt>
                      <c:pt idx="13">
                        <c:v>0.10207173355860046</c:v>
                      </c:pt>
                      <c:pt idx="14">
                        <c:v>8.5638184455665789E-2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diap27!$G$4:$G$18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  <c:pt idx="3">
                        <c:v>0.21000000000000002</c:v>
                      </c:pt>
                      <c:pt idx="4">
                        <c:v>0.28000000000000003</c:v>
                      </c:pt>
                      <c:pt idx="5">
                        <c:v>0.35000000000000003</c:v>
                      </c:pt>
                      <c:pt idx="6">
                        <c:v>0.42000000000000004</c:v>
                      </c:pt>
                      <c:pt idx="7">
                        <c:v>0.49000000000000005</c:v>
                      </c:pt>
                      <c:pt idx="8">
                        <c:v>0.56000000000000005</c:v>
                      </c:pt>
                      <c:pt idx="9">
                        <c:v>0.63000000000000012</c:v>
                      </c:pt>
                      <c:pt idx="10">
                        <c:v>0.70000000000000018</c:v>
                      </c:pt>
                      <c:pt idx="11">
                        <c:v>0.77000000000000024</c:v>
                      </c:pt>
                      <c:pt idx="12">
                        <c:v>0.8400000000000003</c:v>
                      </c:pt>
                      <c:pt idx="13">
                        <c:v>0.91000000000000036</c:v>
                      </c:pt>
                      <c:pt idx="14">
                        <c:v>0.98000000000000043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E9-46C0-A5E3-FF958850E00D}"/>
                  </c:ext>
                </c:extLst>
              </c15:ser>
            </c15:filteredLineSeries>
          </c:ext>
        </c:extLst>
      </c:lineChart>
      <c:catAx>
        <c:axId val="58526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5292096"/>
        <c:crosses val="autoZero"/>
        <c:auto val="1"/>
        <c:lblAlgn val="ctr"/>
        <c:lblOffset val="100"/>
        <c:noMultiLvlLbl val="0"/>
      </c:catAx>
      <c:valAx>
        <c:axId val="5852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52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495300</xdr:colOff>
      <xdr:row>4</xdr:row>
      <xdr:rowOff>163830</xdr:rowOff>
    </xdr:from>
    <xdr:to>
      <xdr:col>26</xdr:col>
      <xdr:colOff>381000</xdr:colOff>
      <xdr:row>23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433FB2-DFB2-3C01-0F30-C8257ADDB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1</xdr:row>
      <xdr:rowOff>35538</xdr:rowOff>
    </xdr:from>
    <xdr:to>
      <xdr:col>20</xdr:col>
      <xdr:colOff>230723</xdr:colOff>
      <xdr:row>17</xdr:row>
      <xdr:rowOff>7619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C3754B-6444-2F9F-19CA-266D08AB0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449580</xdr:colOff>
      <xdr:row>2</xdr:row>
      <xdr:rowOff>87630</xdr:rowOff>
    </xdr:from>
    <xdr:to>
      <xdr:col>17</xdr:col>
      <xdr:colOff>335280</xdr:colOff>
      <xdr:row>20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714EA7-2B1D-002B-73DB-3487A38B6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C6DD2C-F8AD-4413-8A18-6D0B7F1C652E}" name="Tabla1" displayName="Tabla1" ref="E20:G41" totalsRowShown="0" headerRowDxfId="6" headerRowBorderDxfId="5" tableBorderDxfId="4" totalsRowBorderDxfId="3">
  <autoFilter ref="E20:G41" xr:uid="{C9C6DD2C-F8AD-4413-8A18-6D0B7F1C652E}"/>
  <tableColumns count="3">
    <tableColumn id="1" xr3:uid="{8AD5DDD4-98D9-4153-94EA-025989FE492D}" name="t" dataDxfId="2"/>
    <tableColumn id="2" xr3:uid="{F66185F7-E879-4158-8719-1E2770F39829}" name="A = dx/dy" dataDxfId="1">
      <calculatedColumnFormula>C$3-C$5/C$4*G21</calculatedColumnFormula>
    </tableColumn>
    <tableColumn id="3" xr3:uid="{59E14BD4-AB71-4442-8147-4069C3AE95EC}" name="V RK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2492-88F6-4E6D-A889-39C230FC733D}">
  <dimension ref="B1:Q41"/>
  <sheetViews>
    <sheetView topLeftCell="G1" workbookViewId="0">
      <selection activeCell="C11" sqref="C11"/>
    </sheetView>
  </sheetViews>
  <sheetFormatPr baseColWidth="10" defaultRowHeight="14.4" x14ac:dyDescent="0.3"/>
  <cols>
    <col min="3" max="3" width="18.33203125" customWidth="1"/>
    <col min="10" max="10" width="9.21875" customWidth="1"/>
  </cols>
  <sheetData>
    <row r="1" spans="2:17" ht="25.8" x14ac:dyDescent="0.5">
      <c r="D1" s="4" t="s">
        <v>5</v>
      </c>
    </row>
    <row r="2" spans="2:17" x14ac:dyDescent="0.3">
      <c r="B2" s="1" t="s">
        <v>0</v>
      </c>
      <c r="C2" s="1">
        <v>0.1</v>
      </c>
    </row>
    <row r="3" spans="2:17" x14ac:dyDescent="0.3">
      <c r="B3" s="1" t="s">
        <v>1</v>
      </c>
      <c r="C3" s="1">
        <v>9.8000000000000007</v>
      </c>
    </row>
    <row r="4" spans="2:17" x14ac:dyDescent="0.3">
      <c r="B4" s="1" t="s">
        <v>2</v>
      </c>
      <c r="C4" s="1">
        <v>60</v>
      </c>
      <c r="F4" t="s">
        <v>6</v>
      </c>
    </row>
    <row r="5" spans="2:17" x14ac:dyDescent="0.3">
      <c r="B5" s="1" t="s">
        <v>3</v>
      </c>
      <c r="C5" s="1">
        <v>80</v>
      </c>
    </row>
    <row r="6" spans="2:17" x14ac:dyDescent="0.3">
      <c r="B6" s="1" t="s">
        <v>18</v>
      </c>
      <c r="C6" s="1" t="s">
        <v>38</v>
      </c>
      <c r="E6" s="2" t="s">
        <v>4</v>
      </c>
      <c r="F6" s="2" t="s">
        <v>19</v>
      </c>
      <c r="G6" s="2" t="s">
        <v>14</v>
      </c>
      <c r="H6" s="2" t="s">
        <v>16</v>
      </c>
      <c r="I6" s="2" t="s">
        <v>17</v>
      </c>
      <c r="J6" s="12" t="s">
        <v>39</v>
      </c>
      <c r="K6" s="2" t="s">
        <v>40</v>
      </c>
      <c r="L6" s="2" t="s">
        <v>21</v>
      </c>
      <c r="M6" s="2" t="s">
        <v>22</v>
      </c>
      <c r="N6" s="2" t="s">
        <v>45</v>
      </c>
      <c r="O6" s="2" t="s">
        <v>46</v>
      </c>
      <c r="P6" s="2" t="s">
        <v>35</v>
      </c>
      <c r="Q6" s="2" t="s">
        <v>37</v>
      </c>
    </row>
    <row r="7" spans="2:17" x14ac:dyDescent="0.3">
      <c r="B7" s="29"/>
      <c r="C7" s="29"/>
      <c r="E7" s="3">
        <v>0</v>
      </c>
      <c r="F7" s="8">
        <f>C$3-(C$5/C$4)*G7</f>
        <v>9.8000000000000007</v>
      </c>
      <c r="G7" s="6">
        <v>0</v>
      </c>
      <c r="H7" s="5">
        <v>0</v>
      </c>
      <c r="I7" s="5">
        <v>0</v>
      </c>
      <c r="J7" s="24">
        <v>0</v>
      </c>
      <c r="K7" s="5">
        <v>0</v>
      </c>
      <c r="L7" s="30">
        <v>0</v>
      </c>
      <c r="M7" s="3">
        <f>ABS($L7-G7)</f>
        <v>0</v>
      </c>
      <c r="N7" s="3">
        <f t="shared" ref="N7:Q7" si="0">ABS($L7-H7)</f>
        <v>0</v>
      </c>
      <c r="O7" s="3">
        <f t="shared" si="0"/>
        <v>0</v>
      </c>
      <c r="P7" s="3">
        <f t="shared" si="0"/>
        <v>0</v>
      </c>
      <c r="Q7" s="3">
        <f t="shared" si="0"/>
        <v>0</v>
      </c>
    </row>
    <row r="8" spans="2:17" x14ac:dyDescent="0.3">
      <c r="E8" s="3">
        <v>0.1</v>
      </c>
      <c r="F8" s="3">
        <f>C$3-(C$5/C$4)*G8</f>
        <v>8.4933333333333341</v>
      </c>
      <c r="G8" s="3">
        <f>G7+F7*C$2</f>
        <v>0.98000000000000009</v>
      </c>
      <c r="H8" s="3">
        <f>H7+C$2*(F8)</f>
        <v>0.8493333333333335</v>
      </c>
      <c r="I8" s="3">
        <f>I7+(1/2)*(F7+F8)*C$2</f>
        <v>0.91466666666666685</v>
      </c>
      <c r="J8" s="17">
        <v>0.91466666666666685</v>
      </c>
      <c r="K8" s="3">
        <v>0.91747358024691361</v>
      </c>
      <c r="L8" s="31">
        <v>0.92</v>
      </c>
      <c r="M8" s="3">
        <f t="shared" ref="M8:M17" si="1">ABS($L8-G8)</f>
        <v>6.0000000000000053E-2</v>
      </c>
      <c r="N8" s="3">
        <f t="shared" ref="N8:N17" si="2">ABS($L8-H8)</f>
        <v>7.0666666666666544E-2</v>
      </c>
      <c r="O8" s="3">
        <f t="shared" ref="O8:O17" si="3">ABS($L8-I8)</f>
        <v>5.33333333333319E-3</v>
      </c>
      <c r="P8" s="3">
        <f t="shared" ref="P8:P17" si="4">ABS($L8-J8)</f>
        <v>5.33333333333319E-3</v>
      </c>
      <c r="Q8" s="3">
        <f t="shared" ref="Q8:Q17" si="5">ABS($L8-K8)</f>
        <v>2.5264197530864285E-3</v>
      </c>
    </row>
    <row r="9" spans="2:17" x14ac:dyDescent="0.3">
      <c r="E9" s="3">
        <v>0.2</v>
      </c>
      <c r="F9" s="3">
        <f>C$3-(C$5/C$4)*G9</f>
        <v>7.3608888888888897</v>
      </c>
      <c r="G9" s="3">
        <f>G8+F8*C$2</f>
        <v>1.8293333333333335</v>
      </c>
      <c r="H9" s="3">
        <f t="shared" ref="H9:H17" si="6">H8+C$2*(F9)</f>
        <v>1.5854222222222225</v>
      </c>
      <c r="I9" s="3">
        <f t="shared" ref="I9:I17" si="7">I8+(1/2)*(F8+F9)*C$2</f>
        <v>1.7073777777777779</v>
      </c>
      <c r="J9" s="17">
        <v>1.7155081481481482</v>
      </c>
      <c r="K9" s="3">
        <v>1.7204222937657878</v>
      </c>
      <c r="L9" s="31">
        <v>1.72</v>
      </c>
      <c r="M9" s="3">
        <f t="shared" si="1"/>
        <v>0.1093333333333335</v>
      </c>
      <c r="N9" s="3">
        <f t="shared" si="2"/>
        <v>0.13457777777777746</v>
      </c>
      <c r="O9" s="3">
        <f t="shared" si="3"/>
        <v>1.262222222222209E-2</v>
      </c>
      <c r="P9" s="3">
        <f t="shared" si="4"/>
        <v>4.491851851851747E-3</v>
      </c>
      <c r="Q9" s="3">
        <f t="shared" si="5"/>
        <v>4.2229376578784006E-4</v>
      </c>
    </row>
    <row r="10" spans="2:17" x14ac:dyDescent="0.3">
      <c r="E10" s="3">
        <v>0.3</v>
      </c>
      <c r="F10" s="3">
        <f t="shared" ref="F10:F17" si="8">C$3-(C$5/C$4)*G10</f>
        <v>6.3794370370370377</v>
      </c>
      <c r="G10" s="3">
        <f t="shared" ref="G10:G17" si="9">G9+F9*C$2</f>
        <v>2.5654222222222227</v>
      </c>
      <c r="H10" s="3">
        <f t="shared" si="6"/>
        <v>2.2233659259259264</v>
      </c>
      <c r="I10" s="3">
        <f t="shared" si="7"/>
        <v>2.3943940740740741</v>
      </c>
      <c r="J10" s="17">
        <v>2.4166893563786012</v>
      </c>
      <c r="K10" s="3">
        <v>2.423141860217068</v>
      </c>
      <c r="L10" s="31">
        <v>2.42</v>
      </c>
      <c r="M10" s="3">
        <f t="shared" si="1"/>
        <v>0.14542222222222279</v>
      </c>
      <c r="N10" s="3">
        <f t="shared" si="2"/>
        <v>0.19663407407407352</v>
      </c>
      <c r="O10" s="3">
        <f t="shared" si="3"/>
        <v>2.560592592592581E-2</v>
      </c>
      <c r="P10" s="3">
        <f t="shared" si="4"/>
        <v>3.3106436213987678E-3</v>
      </c>
      <c r="Q10" s="3">
        <f t="shared" si="5"/>
        <v>3.1418602170680821E-3</v>
      </c>
    </row>
    <row r="11" spans="2:17" x14ac:dyDescent="0.3">
      <c r="E11" s="3">
        <v>0.4</v>
      </c>
      <c r="F11" s="3">
        <f t="shared" si="8"/>
        <v>5.5288454320987661</v>
      </c>
      <c r="G11" s="3">
        <f t="shared" si="9"/>
        <v>3.2033659259259264</v>
      </c>
      <c r="H11" s="3">
        <f t="shared" si="6"/>
        <v>2.7762504691358032</v>
      </c>
      <c r="I11" s="3">
        <f t="shared" si="7"/>
        <v>2.9898081975308646</v>
      </c>
      <c r="J11" s="17">
        <v>3.0306124586959307</v>
      </c>
      <c r="K11" s="3">
        <v>3.0381435169347952</v>
      </c>
      <c r="L11" s="31">
        <v>3.04</v>
      </c>
      <c r="M11" s="3">
        <f t="shared" si="1"/>
        <v>0.16336592592592636</v>
      </c>
      <c r="N11" s="3">
        <f t="shared" si="2"/>
        <v>0.26374953086419684</v>
      </c>
      <c r="O11" s="3">
        <f t="shared" si="3"/>
        <v>5.019180246913546E-2</v>
      </c>
      <c r="P11" s="3">
        <f t="shared" si="4"/>
        <v>9.38754130406938E-3</v>
      </c>
      <c r="Q11" s="3">
        <f t="shared" si="5"/>
        <v>1.8564830652048059E-3</v>
      </c>
    </row>
    <row r="12" spans="2:17" x14ac:dyDescent="0.3">
      <c r="E12" s="3">
        <v>0.5</v>
      </c>
      <c r="F12" s="3">
        <f t="shared" si="8"/>
        <v>4.7916660411522631</v>
      </c>
      <c r="G12" s="3">
        <f t="shared" si="9"/>
        <v>3.7562504691358032</v>
      </c>
      <c r="H12" s="3">
        <f t="shared" si="6"/>
        <v>3.2554170732510297</v>
      </c>
      <c r="I12" s="3">
        <f t="shared" si="7"/>
        <v>3.5058337711934162</v>
      </c>
      <c r="J12" s="17">
        <v>3.5681362416137707</v>
      </c>
      <c r="K12" s="3">
        <v>3.5763767693196522</v>
      </c>
      <c r="L12" s="31">
        <v>3.58</v>
      </c>
      <c r="M12" s="3">
        <f t="shared" si="1"/>
        <v>0.17625046913580311</v>
      </c>
      <c r="N12" s="3">
        <f t="shared" si="2"/>
        <v>0.32458292674897038</v>
      </c>
      <c r="O12" s="3">
        <f t="shared" si="3"/>
        <v>7.4166228806583856E-2</v>
      </c>
      <c r="P12" s="3">
        <f t="shared" si="4"/>
        <v>1.1863758386229328E-2</v>
      </c>
      <c r="Q12" s="3">
        <f t="shared" si="5"/>
        <v>3.6232306803478664E-3</v>
      </c>
    </row>
    <row r="13" spans="2:17" x14ac:dyDescent="0.3">
      <c r="E13" s="3">
        <v>0.6</v>
      </c>
      <c r="F13" s="3">
        <f t="shared" si="8"/>
        <v>4.1527772356652957</v>
      </c>
      <c r="G13" s="3">
        <f t="shared" si="9"/>
        <v>4.2354170732510292</v>
      </c>
      <c r="H13" s="3">
        <f t="shared" si="6"/>
        <v>3.6706947968175592</v>
      </c>
      <c r="I13" s="3">
        <f t="shared" si="7"/>
        <v>3.9530559350342944</v>
      </c>
      <c r="J13" s="17">
        <v>4.0387681759907235</v>
      </c>
      <c r="K13" s="3">
        <v>4.0474243361162809</v>
      </c>
      <c r="L13" s="31">
        <v>4.05</v>
      </c>
      <c r="M13" s="3">
        <f t="shared" si="1"/>
        <v>0.18541707325102941</v>
      </c>
      <c r="N13" s="3">
        <f t="shared" si="2"/>
        <v>0.37930520318244065</v>
      </c>
      <c r="O13" s="3">
        <f t="shared" si="3"/>
        <v>9.6944064965705401E-2</v>
      </c>
      <c r="P13" s="3">
        <f t="shared" si="4"/>
        <v>1.1231824009276359E-2</v>
      </c>
      <c r="Q13" s="3">
        <f t="shared" si="5"/>
        <v>2.5756638837188817E-3</v>
      </c>
    </row>
    <row r="14" spans="2:17" x14ac:dyDescent="0.3">
      <c r="E14" s="3">
        <v>0.7</v>
      </c>
      <c r="F14" s="3">
        <f t="shared" si="8"/>
        <v>3.5990736042432552</v>
      </c>
      <c r="G14" s="3">
        <f t="shared" si="9"/>
        <v>4.6506947968175592</v>
      </c>
      <c r="H14" s="3">
        <f t="shared" si="6"/>
        <v>4.0306021572418844</v>
      </c>
      <c r="I14" s="3">
        <f t="shared" si="7"/>
        <v>4.3406484770297222</v>
      </c>
      <c r="J14" s="17">
        <v>4.4508325807563223</v>
      </c>
      <c r="K14" s="3">
        <v>4.4596727603856312</v>
      </c>
      <c r="L14" s="31">
        <v>4.46</v>
      </c>
      <c r="M14" s="3">
        <f t="shared" si="1"/>
        <v>0.19069479681755919</v>
      </c>
      <c r="N14" s="3">
        <f t="shared" si="2"/>
        <v>0.42939784275811554</v>
      </c>
      <c r="O14" s="3">
        <f t="shared" si="3"/>
        <v>0.11935152297027773</v>
      </c>
      <c r="P14" s="3">
        <f t="shared" si="4"/>
        <v>9.1674192436776991E-3</v>
      </c>
      <c r="Q14" s="3">
        <f t="shared" si="5"/>
        <v>3.2723961436875726E-4</v>
      </c>
    </row>
    <row r="15" spans="2:17" x14ac:dyDescent="0.3">
      <c r="E15" s="3">
        <v>0.8</v>
      </c>
      <c r="F15" s="3">
        <f t="shared" si="8"/>
        <v>3.1191971236774876</v>
      </c>
      <c r="G15" s="3">
        <f t="shared" si="9"/>
        <v>5.0106021572418848</v>
      </c>
      <c r="H15" s="3">
        <f t="shared" si="6"/>
        <v>4.3425218696096328</v>
      </c>
      <c r="I15" s="3">
        <f t="shared" si="7"/>
        <v>4.6765620134257597</v>
      </c>
      <c r="J15" s="17">
        <v>4.8116178595955352</v>
      </c>
      <c r="K15" s="3">
        <v>4.8204617237344989</v>
      </c>
      <c r="L15" s="31">
        <v>4.82</v>
      </c>
      <c r="M15" s="3">
        <f t="shared" si="1"/>
        <v>0.19060215724188456</v>
      </c>
      <c r="N15" s="3">
        <f t="shared" si="2"/>
        <v>0.47747813039036746</v>
      </c>
      <c r="O15" s="3">
        <f t="shared" si="3"/>
        <v>0.14343798657424056</v>
      </c>
      <c r="P15" s="3">
        <f t="shared" si="4"/>
        <v>8.3821404044650549E-3</v>
      </c>
      <c r="Q15" s="3">
        <f t="shared" si="5"/>
        <v>4.6172373449859805E-4</v>
      </c>
    </row>
    <row r="16" spans="2:17" x14ac:dyDescent="0.3">
      <c r="E16" s="3">
        <v>0.9</v>
      </c>
      <c r="F16" s="3">
        <f t="shared" si="8"/>
        <v>2.703304173853823</v>
      </c>
      <c r="G16" s="3">
        <f t="shared" si="9"/>
        <v>5.3225218696096332</v>
      </c>
      <c r="H16" s="3">
        <f t="shared" si="6"/>
        <v>4.6128522869950155</v>
      </c>
      <c r="I16" s="3">
        <f t="shared" si="7"/>
        <v>4.9676870783023253</v>
      </c>
      <c r="J16" s="17">
        <v>5.127505414845869</v>
      </c>
      <c r="K16" s="3">
        <v>5.1362147221966641</v>
      </c>
      <c r="L16" s="31">
        <v>5.14</v>
      </c>
      <c r="M16" s="3">
        <f t="shared" si="1"/>
        <v>0.18252186960963357</v>
      </c>
      <c r="N16" s="3">
        <f t="shared" si="2"/>
        <v>0.5271477130049842</v>
      </c>
      <c r="O16" s="3">
        <f t="shared" si="3"/>
        <v>0.17231292169767443</v>
      </c>
      <c r="P16" s="3">
        <f t="shared" si="4"/>
        <v>1.2494585154130711E-2</v>
      </c>
      <c r="Q16" s="3">
        <f t="shared" si="5"/>
        <v>3.785277803335596E-3</v>
      </c>
    </row>
    <row r="17" spans="5:17" x14ac:dyDescent="0.3">
      <c r="E17" s="3">
        <v>1</v>
      </c>
      <c r="F17" s="3">
        <f t="shared" si="8"/>
        <v>2.3428636173399795</v>
      </c>
      <c r="G17" s="3">
        <f t="shared" si="9"/>
        <v>5.5928522869950159</v>
      </c>
      <c r="H17" s="3">
        <f t="shared" si="6"/>
        <v>4.8471386487290138</v>
      </c>
      <c r="I17" s="3">
        <f t="shared" si="7"/>
        <v>5.2199954678620157</v>
      </c>
      <c r="J17" s="17">
        <v>5.4040825187761605</v>
      </c>
      <c r="K17" s="3">
        <v>5.4125534303223972</v>
      </c>
      <c r="L17" s="31">
        <v>5.41</v>
      </c>
      <c r="M17" s="3">
        <f t="shared" si="1"/>
        <v>0.18285228699501577</v>
      </c>
      <c r="N17" s="3">
        <f t="shared" si="2"/>
        <v>0.56286135127098635</v>
      </c>
      <c r="O17" s="3">
        <f t="shared" si="3"/>
        <v>0.19000453213798441</v>
      </c>
      <c r="P17" s="3">
        <f t="shared" si="4"/>
        <v>5.9174812238396157E-3</v>
      </c>
      <c r="Q17" s="3">
        <f t="shared" si="5"/>
        <v>2.5534303223970767E-3</v>
      </c>
    </row>
    <row r="20" spans="5:17" x14ac:dyDescent="0.3">
      <c r="E20" s="18" t="s">
        <v>4</v>
      </c>
      <c r="F20" s="19" t="s">
        <v>19</v>
      </c>
      <c r="G20" s="20" t="s">
        <v>39</v>
      </c>
      <c r="I20" s="25" t="s">
        <v>4</v>
      </c>
      <c r="J20" s="25" t="s">
        <v>41</v>
      </c>
      <c r="K20" s="25" t="s">
        <v>42</v>
      </c>
      <c r="L20" s="25" t="s">
        <v>43</v>
      </c>
      <c r="M20" s="25" t="s">
        <v>44</v>
      </c>
      <c r="N20" s="25" t="s">
        <v>40</v>
      </c>
    </row>
    <row r="21" spans="5:17" x14ac:dyDescent="0.3">
      <c r="E21" s="16">
        <v>0</v>
      </c>
      <c r="F21" s="1">
        <f>C$3-C$5/C$4*G21</f>
        <v>9.8000000000000007</v>
      </c>
      <c r="G21" s="17">
        <v>0</v>
      </c>
      <c r="I21" s="1">
        <v>0</v>
      </c>
      <c r="J21" s="3">
        <f t="shared" ref="J21:J31" si="10">$C$3-$C$5/$C$4*$N21</f>
        <v>9.8000000000000007</v>
      </c>
      <c r="K21" s="3">
        <f>$C$3-$C$5/$C$4*(N21+J21*$C$2/2)</f>
        <v>9.1466666666666683</v>
      </c>
      <c r="L21" s="3">
        <f>$C$3-$C$5/$C$4*(N21+K21*$C$2/2)</f>
        <v>9.1902222222222232</v>
      </c>
      <c r="M21" s="3">
        <f>$C$3-$C$5/$C$4*(N21+L21*$C$2)</f>
        <v>8.5746370370370375</v>
      </c>
      <c r="N21" s="3">
        <v>0</v>
      </c>
    </row>
    <row r="22" spans="5:17" x14ac:dyDescent="0.3">
      <c r="E22" s="16">
        <v>0.05</v>
      </c>
      <c r="F22" s="1">
        <f>C$3-C$5/C$4*G22</f>
        <v>9.1466666666666683</v>
      </c>
      <c r="G22" s="17">
        <f>G21+F21*$C$2/2</f>
        <v>0.49000000000000005</v>
      </c>
      <c r="I22" s="28">
        <v>0.1</v>
      </c>
      <c r="J22" s="3">
        <f t="shared" si="10"/>
        <v>8.5767018930041168</v>
      </c>
      <c r="K22" s="3">
        <f t="shared" ref="K22:K31" si="11">$C$3-$C$5/$C$4*(N22+J22*$C$2/2)</f>
        <v>8.0049217668038413</v>
      </c>
      <c r="L22" s="3">
        <f t="shared" ref="L22:L31" si="12">$C$3-$C$5/$C$4*(N22+K22*$C$2/2)</f>
        <v>8.0430404418838606</v>
      </c>
      <c r="M22" s="3">
        <f t="shared" ref="M22:M31" si="13">$C$3-$C$5/$C$4*(N22+L22*$C$2)</f>
        <v>7.5042965007529343</v>
      </c>
      <c r="N22" s="3">
        <f>N21+($C$2/6)*(J21+K21*2+L21*2+M21)</f>
        <v>0.91747358024691361</v>
      </c>
    </row>
    <row r="23" spans="5:17" x14ac:dyDescent="0.3">
      <c r="E23" s="16">
        <v>0.1</v>
      </c>
      <c r="F23" s="1">
        <f>C$3-C$5/C$4*G23</f>
        <v>8.5804444444444457</v>
      </c>
      <c r="G23" s="17">
        <f>G21+F22*C$2</f>
        <v>0.91466666666666685</v>
      </c>
      <c r="I23" s="28">
        <v>0.2</v>
      </c>
      <c r="J23" s="3">
        <f t="shared" si="10"/>
        <v>7.5061036083122836</v>
      </c>
      <c r="K23" s="3">
        <f t="shared" si="11"/>
        <v>7.0056967010914653</v>
      </c>
      <c r="L23" s="3">
        <f t="shared" si="12"/>
        <v>7.0390571615728526</v>
      </c>
      <c r="M23" s="3">
        <f t="shared" si="13"/>
        <v>6.5675626534359033</v>
      </c>
      <c r="N23" s="3">
        <f>N22+($C$2/6)*(J22+K22*2+L22*2+M22)</f>
        <v>1.7204222937657878</v>
      </c>
    </row>
    <row r="24" spans="5:17" x14ac:dyDescent="0.3">
      <c r="E24" s="16">
        <v>0.15</v>
      </c>
      <c r="F24" s="1">
        <f t="shared" ref="F24:F41" si="14">C$3-C$5/C$4*G24</f>
        <v>8.0084148148148149</v>
      </c>
      <c r="G24" s="17">
        <f>G23+F23*$C$2/2</f>
        <v>1.3436888888888892</v>
      </c>
      <c r="I24" s="28">
        <v>0.3</v>
      </c>
      <c r="J24" s="3">
        <f t="shared" si="10"/>
        <v>6.569144186377244</v>
      </c>
      <c r="K24" s="3">
        <f t="shared" si="11"/>
        <v>6.1312012406187604</v>
      </c>
      <c r="L24" s="3">
        <f t="shared" si="12"/>
        <v>6.1603974370026595</v>
      </c>
      <c r="M24" s="3">
        <f t="shared" si="13"/>
        <v>5.7477578614435556</v>
      </c>
      <c r="N24" s="3">
        <f t="shared" ref="N24:N31" si="15">N23+($C$2/6)*(J23+K23*2+L23*2+M23)</f>
        <v>2.423141860217068</v>
      </c>
    </row>
    <row r="25" spans="5:17" x14ac:dyDescent="0.3">
      <c r="E25" s="16">
        <v>0.2</v>
      </c>
      <c r="F25" s="1">
        <f t="shared" si="14"/>
        <v>7.512655802469137</v>
      </c>
      <c r="G25" s="17">
        <f>G23+F24*C$2</f>
        <v>1.7155081481481482</v>
      </c>
      <c r="I25" s="28">
        <v>0.4</v>
      </c>
      <c r="J25" s="3">
        <f t="shared" si="10"/>
        <v>5.7491419774202743</v>
      </c>
      <c r="K25" s="3">
        <f t="shared" si="11"/>
        <v>5.3658658455922552</v>
      </c>
      <c r="L25" s="3">
        <f t="shared" si="12"/>
        <v>5.3914175877141233</v>
      </c>
      <c r="M25" s="3">
        <f t="shared" si="13"/>
        <v>5.0302862990583908</v>
      </c>
      <c r="N25" s="3">
        <f t="shared" si="15"/>
        <v>3.0381435169347952</v>
      </c>
    </row>
    <row r="26" spans="5:17" x14ac:dyDescent="0.3">
      <c r="E26" s="16">
        <v>0.25</v>
      </c>
      <c r="F26" s="1">
        <f t="shared" si="14"/>
        <v>7.0118120823045276</v>
      </c>
      <c r="G26" s="17">
        <f>G25+F25*$C$2/2</f>
        <v>2.0911409382716051</v>
      </c>
      <c r="I26" s="28">
        <v>0.5</v>
      </c>
      <c r="J26" s="3">
        <f t="shared" si="10"/>
        <v>5.0314976409071317</v>
      </c>
      <c r="K26" s="3">
        <f t="shared" si="11"/>
        <v>4.6960644648466561</v>
      </c>
      <c r="L26" s="3">
        <f t="shared" si="12"/>
        <v>4.7184266765840208</v>
      </c>
      <c r="M26" s="3">
        <f t="shared" si="13"/>
        <v>4.4023740840292618</v>
      </c>
      <c r="N26" s="3">
        <f t="shared" si="15"/>
        <v>3.5763767693196522</v>
      </c>
    </row>
    <row r="27" spans="5:17" x14ac:dyDescent="0.3">
      <c r="E27" s="16">
        <v>0.3</v>
      </c>
      <c r="F27" s="1">
        <f t="shared" si="14"/>
        <v>6.5777475248285331</v>
      </c>
      <c r="G27" s="17">
        <f>G25+F26*C$2</f>
        <v>2.4166893563786012</v>
      </c>
      <c r="I27" s="28">
        <v>0.6</v>
      </c>
      <c r="J27" s="3">
        <f t="shared" si="10"/>
        <v>4.4034342185116264</v>
      </c>
      <c r="K27" s="3">
        <f t="shared" si="11"/>
        <v>4.1098719372775179</v>
      </c>
      <c r="L27" s="3">
        <f t="shared" si="12"/>
        <v>4.1294427560264584</v>
      </c>
      <c r="M27" s="3">
        <f t="shared" si="13"/>
        <v>3.8528418510414317</v>
      </c>
      <c r="N27" s="3">
        <f t="shared" si="15"/>
        <v>4.0474243361162809</v>
      </c>
    </row>
    <row r="28" spans="5:17" x14ac:dyDescent="0.3">
      <c r="E28" s="16">
        <v>0.35</v>
      </c>
      <c r="F28" s="1">
        <f t="shared" si="14"/>
        <v>6.1392310231732967</v>
      </c>
      <c r="G28" s="17">
        <f>G27+F27*$C$2/2</f>
        <v>2.745576732620028</v>
      </c>
      <c r="I28" s="28">
        <v>0.7</v>
      </c>
      <c r="J28" s="3">
        <f t="shared" si="10"/>
        <v>3.8537696528191594</v>
      </c>
      <c r="K28" s="3">
        <f t="shared" si="11"/>
        <v>3.5968516759645492</v>
      </c>
      <c r="L28" s="3">
        <f t="shared" si="12"/>
        <v>3.6139795410881899</v>
      </c>
      <c r="M28" s="3">
        <f t="shared" si="13"/>
        <v>3.3719057140074007</v>
      </c>
      <c r="N28" s="3">
        <f t="shared" si="15"/>
        <v>4.4596727603856312</v>
      </c>
    </row>
    <row r="29" spans="5:17" x14ac:dyDescent="0.3">
      <c r="E29" s="16">
        <v>0.4</v>
      </c>
      <c r="F29" s="1">
        <f t="shared" si="14"/>
        <v>5.7591833884054271</v>
      </c>
      <c r="G29" s="17">
        <f>G27+F28*C$2</f>
        <v>3.0306124586959307</v>
      </c>
      <c r="I29" s="28">
        <v>0.8</v>
      </c>
      <c r="J29" s="3">
        <f t="shared" si="10"/>
        <v>3.3727177016873355</v>
      </c>
      <c r="K29" s="3">
        <f t="shared" si="11"/>
        <v>3.1478698549081798</v>
      </c>
      <c r="L29" s="3">
        <f t="shared" si="12"/>
        <v>3.1628597113601238</v>
      </c>
      <c r="M29" s="3">
        <f t="shared" si="13"/>
        <v>2.9510030735059862</v>
      </c>
      <c r="N29" s="3">
        <f t="shared" si="15"/>
        <v>4.8204617237344989</v>
      </c>
    </row>
    <row r="30" spans="5:17" x14ac:dyDescent="0.3">
      <c r="E30" s="16">
        <v>0.45</v>
      </c>
      <c r="F30" s="1">
        <f t="shared" si="14"/>
        <v>5.3752378291783982</v>
      </c>
      <c r="G30" s="17">
        <f>G29+F29*$C$2/2</f>
        <v>3.3185716281162021</v>
      </c>
      <c r="I30" s="28">
        <v>0.9</v>
      </c>
      <c r="J30" s="3">
        <f t="shared" si="10"/>
        <v>2.9517137037377825</v>
      </c>
      <c r="K30" s="3">
        <f t="shared" si="11"/>
        <v>2.754932790155264</v>
      </c>
      <c r="L30" s="3">
        <f t="shared" si="12"/>
        <v>2.7680515177274314</v>
      </c>
      <c r="M30" s="3">
        <f t="shared" si="13"/>
        <v>2.5826401680407916</v>
      </c>
      <c r="N30" s="3">
        <f t="shared" si="15"/>
        <v>5.1362147221966641</v>
      </c>
    </row>
    <row r="31" spans="5:17" x14ac:dyDescent="0.3">
      <c r="E31" s="16">
        <v>0.5</v>
      </c>
      <c r="F31" s="1">
        <f t="shared" si="14"/>
        <v>5.0424850111816397</v>
      </c>
      <c r="G31" s="17">
        <f>G29+F30*C$2</f>
        <v>3.5681362416137707</v>
      </c>
      <c r="I31" s="28">
        <v>1</v>
      </c>
      <c r="J31" s="3">
        <f t="shared" si="10"/>
        <v>2.5832620929034711</v>
      </c>
      <c r="K31" s="3">
        <f t="shared" si="11"/>
        <v>2.4110446200432403</v>
      </c>
      <c r="L31" s="3">
        <f t="shared" si="12"/>
        <v>2.4225257849005883</v>
      </c>
      <c r="M31" s="3">
        <f t="shared" si="13"/>
        <v>2.2602586549167256</v>
      </c>
      <c r="N31" s="3">
        <f t="shared" si="15"/>
        <v>5.4125534303223972</v>
      </c>
    </row>
    <row r="32" spans="5:17" x14ac:dyDescent="0.3">
      <c r="E32" s="16">
        <v>0.55000000000000004</v>
      </c>
      <c r="F32" s="1">
        <f t="shared" si="14"/>
        <v>4.7063193437695308</v>
      </c>
      <c r="G32" s="17">
        <f>G31+F31*$C$2/2</f>
        <v>3.8202604921728529</v>
      </c>
    </row>
    <row r="33" spans="5:7" x14ac:dyDescent="0.3">
      <c r="E33" s="16">
        <v>0.6</v>
      </c>
      <c r="F33" s="1">
        <f t="shared" si="14"/>
        <v>4.4149757653457034</v>
      </c>
      <c r="G33" s="17">
        <f>G31+F32*C$2</f>
        <v>4.0387681759907235</v>
      </c>
    </row>
    <row r="34" spans="5:7" x14ac:dyDescent="0.3">
      <c r="E34" s="16">
        <v>0.65</v>
      </c>
      <c r="F34" s="1">
        <f t="shared" si="14"/>
        <v>4.1206440476559898</v>
      </c>
      <c r="G34" s="17">
        <f>G33+F33*$C$2/2</f>
        <v>4.2595169642580082</v>
      </c>
    </row>
    <row r="35" spans="5:7" x14ac:dyDescent="0.3">
      <c r="E35" s="16">
        <v>0.7</v>
      </c>
      <c r="F35" s="1">
        <f t="shared" si="14"/>
        <v>3.865556558991571</v>
      </c>
      <c r="G35" s="17">
        <f>G33+F34*C$2</f>
        <v>4.4508325807563223</v>
      </c>
    </row>
    <row r="36" spans="5:7" x14ac:dyDescent="0.3">
      <c r="E36" s="16">
        <v>0.75</v>
      </c>
      <c r="F36" s="1">
        <f t="shared" si="14"/>
        <v>3.6078527883921332</v>
      </c>
      <c r="G36" s="17">
        <f>G35+F35*$C$2/2</f>
        <v>4.6441104087059006</v>
      </c>
    </row>
    <row r="37" spans="5:7" x14ac:dyDescent="0.3">
      <c r="E37" s="16">
        <v>0.8</v>
      </c>
      <c r="F37" s="1">
        <f t="shared" si="14"/>
        <v>3.3845095205392877</v>
      </c>
      <c r="G37" s="17">
        <f>G35+F36*C$2</f>
        <v>4.8116178595955352</v>
      </c>
    </row>
    <row r="38" spans="5:7" x14ac:dyDescent="0.3">
      <c r="E38" s="16">
        <v>0.85</v>
      </c>
      <c r="F38" s="1">
        <f t="shared" si="14"/>
        <v>3.1588755525033347</v>
      </c>
      <c r="G38" s="17">
        <f>G37+F37*$C$2/2</f>
        <v>4.9808433356224997</v>
      </c>
    </row>
    <row r="39" spans="5:7" x14ac:dyDescent="0.3">
      <c r="E39" s="16">
        <v>0.9</v>
      </c>
      <c r="F39" s="1">
        <f t="shared" si="14"/>
        <v>2.9633261135388427</v>
      </c>
      <c r="G39" s="17">
        <f>G37+F38*C$2</f>
        <v>5.127505414845869</v>
      </c>
    </row>
    <row r="40" spans="5:7" x14ac:dyDescent="0.3">
      <c r="E40" s="16">
        <v>0.95</v>
      </c>
      <c r="F40" s="1">
        <f t="shared" si="14"/>
        <v>2.7657710393029191</v>
      </c>
      <c r="G40" s="17">
        <f>G39+F39*$C$2/2</f>
        <v>5.2756717205228112</v>
      </c>
    </row>
    <row r="41" spans="5:7" x14ac:dyDescent="0.3">
      <c r="E41" s="21">
        <v>1</v>
      </c>
      <c r="F41" s="22">
        <f t="shared" si="14"/>
        <v>2.5945566416317867</v>
      </c>
      <c r="G41" s="23">
        <f>G39+F40*C$2</f>
        <v>5.4040825187761605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FB26-0E2F-4379-98F1-AB22F74AED62}">
  <dimension ref="C2:L38"/>
  <sheetViews>
    <sheetView topLeftCell="C1" workbookViewId="0">
      <selection activeCell="M13" sqref="M13"/>
    </sheetView>
  </sheetViews>
  <sheetFormatPr baseColWidth="10" defaultRowHeight="14.4" x14ac:dyDescent="0.3"/>
  <cols>
    <col min="9" max="9" width="13.44140625" customWidth="1"/>
  </cols>
  <sheetData>
    <row r="2" spans="3:12" x14ac:dyDescent="0.3">
      <c r="C2" s="5" t="s">
        <v>0</v>
      </c>
      <c r="D2" s="5">
        <v>0.5</v>
      </c>
      <c r="H2" s="5" t="s">
        <v>9</v>
      </c>
      <c r="I2" s="7" t="s">
        <v>12</v>
      </c>
      <c r="J2" s="5"/>
    </row>
    <row r="4" spans="3:12" x14ac:dyDescent="0.3">
      <c r="C4" s="5" t="s">
        <v>10</v>
      </c>
      <c r="D4" s="7" t="s">
        <v>11</v>
      </c>
      <c r="E4" s="5"/>
    </row>
    <row r="6" spans="3:12" x14ac:dyDescent="0.3">
      <c r="D6" s="2" t="s">
        <v>7</v>
      </c>
      <c r="E6" s="2" t="s">
        <v>18</v>
      </c>
      <c r="F6" s="2" t="s">
        <v>8</v>
      </c>
      <c r="G6" s="2" t="s">
        <v>9</v>
      </c>
      <c r="H6" s="2" t="s">
        <v>30</v>
      </c>
      <c r="I6" s="2" t="s">
        <v>20</v>
      </c>
      <c r="J6" s="2" t="s">
        <v>15</v>
      </c>
      <c r="K6" s="2" t="s">
        <v>47</v>
      </c>
      <c r="L6" s="2" t="s">
        <v>48</v>
      </c>
    </row>
    <row r="7" spans="3:12" x14ac:dyDescent="0.3">
      <c r="D7" s="6">
        <v>0</v>
      </c>
      <c r="E7" s="3">
        <f>--2*(D7)^3+12*(D7)^2-20*D7+8.5</f>
        <v>8.5</v>
      </c>
      <c r="F7" s="6">
        <v>1</v>
      </c>
      <c r="G7" s="6">
        <f t="shared" ref="G7:G15" si="0">-0.5*(D7)^4+4*(D7)^3-10*D7^2+8.5*D7+1</f>
        <v>1</v>
      </c>
      <c r="H7" s="6">
        <v>1</v>
      </c>
      <c r="I7" s="6">
        <v>1</v>
      </c>
      <c r="J7" s="3">
        <f>ABS(I7-H7)</f>
        <v>0</v>
      </c>
      <c r="K7" s="6">
        <v>1</v>
      </c>
      <c r="L7" s="6">
        <v>1</v>
      </c>
    </row>
    <row r="8" spans="3:12" x14ac:dyDescent="0.3">
      <c r="D8" s="3">
        <v>0.5</v>
      </c>
      <c r="E8" s="3">
        <f>-2*(D8)^3+12*(D8)^2-20*D8+8.5</f>
        <v>1.25</v>
      </c>
      <c r="F8" s="3">
        <f>F7+D$2*(E7)</f>
        <v>5.25</v>
      </c>
      <c r="G8" s="3">
        <f t="shared" si="0"/>
        <v>3.21875</v>
      </c>
      <c r="H8" s="3">
        <f t="shared" ref="H8:H15" si="1">H7+D$2/2*(E7+E8)</f>
        <v>3.4375</v>
      </c>
      <c r="I8" s="3">
        <f>I7+D$2*E8</f>
        <v>1.625</v>
      </c>
      <c r="J8" s="3">
        <f t="shared" ref="J8:J15" si="2">ABS(I8-H8)</f>
        <v>1.8125</v>
      </c>
      <c r="K8" s="8">
        <v>3.109375</v>
      </c>
      <c r="L8" s="3">
        <v>3.21875</v>
      </c>
    </row>
    <row r="9" spans="3:12" x14ac:dyDescent="0.3">
      <c r="D9" s="3">
        <v>1</v>
      </c>
      <c r="E9" s="3">
        <f t="shared" ref="E9:E15" si="3">-2*(D9)^3+12*(D9)^2-20*D9+8.5</f>
        <v>-1.5</v>
      </c>
      <c r="F9" s="3">
        <f t="shared" ref="F9:F15" si="4">F8+D$2*(E8)</f>
        <v>5.875</v>
      </c>
      <c r="G9" s="3">
        <f t="shared" si="0"/>
        <v>3</v>
      </c>
      <c r="H9" s="3">
        <f t="shared" si="1"/>
        <v>3.375</v>
      </c>
      <c r="I9" s="3">
        <f>I8+D$2*E9</f>
        <v>0.875</v>
      </c>
      <c r="J9" s="3">
        <f t="shared" si="2"/>
        <v>2.5</v>
      </c>
      <c r="K9" s="3">
        <v>2.8125</v>
      </c>
      <c r="L9" s="3">
        <v>3</v>
      </c>
    </row>
    <row r="10" spans="3:12" x14ac:dyDescent="0.3">
      <c r="D10" s="3">
        <v>1.5</v>
      </c>
      <c r="E10" s="3">
        <f t="shared" si="3"/>
        <v>-1.25</v>
      </c>
      <c r="F10" s="3">
        <f t="shared" si="4"/>
        <v>5.125</v>
      </c>
      <c r="G10" s="3">
        <f t="shared" si="0"/>
        <v>2.21875</v>
      </c>
      <c r="H10" s="3">
        <f t="shared" si="1"/>
        <v>2.6875</v>
      </c>
      <c r="I10" s="3">
        <f t="shared" ref="I8:I15" si="5">I9+D$2*E10</f>
        <v>0.25</v>
      </c>
      <c r="J10" s="3">
        <f t="shared" si="2"/>
        <v>2.4375</v>
      </c>
      <c r="K10" s="3">
        <v>1.984375</v>
      </c>
      <c r="L10" s="3">
        <v>2.21875</v>
      </c>
    </row>
    <row r="11" spans="3:12" x14ac:dyDescent="0.3">
      <c r="D11" s="3">
        <v>2</v>
      </c>
      <c r="E11" s="3">
        <f t="shared" si="3"/>
        <v>0.5</v>
      </c>
      <c r="F11" s="3">
        <f t="shared" si="4"/>
        <v>4.5</v>
      </c>
      <c r="G11" s="3">
        <f t="shared" si="0"/>
        <v>2</v>
      </c>
      <c r="H11" s="3">
        <f t="shared" si="1"/>
        <v>2.5</v>
      </c>
      <c r="I11" s="3">
        <f t="shared" si="5"/>
        <v>0.5</v>
      </c>
      <c r="J11" s="3">
        <f t="shared" si="2"/>
        <v>2</v>
      </c>
      <c r="K11" s="3">
        <v>1.75</v>
      </c>
      <c r="L11" s="3">
        <v>2</v>
      </c>
    </row>
    <row r="12" spans="3:12" x14ac:dyDescent="0.3">
      <c r="D12" s="3">
        <v>2.5</v>
      </c>
      <c r="E12" s="3">
        <f t="shared" si="3"/>
        <v>2.25</v>
      </c>
      <c r="F12" s="3">
        <f t="shared" si="4"/>
        <v>4.75</v>
      </c>
      <c r="G12" s="3">
        <f t="shared" si="0"/>
        <v>2.71875</v>
      </c>
      <c r="H12" s="3">
        <f t="shared" si="1"/>
        <v>3.1875</v>
      </c>
      <c r="I12" s="3">
        <f t="shared" si="5"/>
        <v>1.625</v>
      </c>
      <c r="J12" s="3">
        <f t="shared" si="2"/>
        <v>1.5625</v>
      </c>
      <c r="K12" s="3">
        <v>2.484375</v>
      </c>
      <c r="L12" s="3">
        <v>2.71875</v>
      </c>
    </row>
    <row r="13" spans="3:12" x14ac:dyDescent="0.3">
      <c r="D13" s="3">
        <v>3</v>
      </c>
      <c r="E13" s="3">
        <f t="shared" si="3"/>
        <v>2.5</v>
      </c>
      <c r="F13" s="3">
        <f t="shared" si="4"/>
        <v>5.875</v>
      </c>
      <c r="G13" s="3">
        <f t="shared" si="0"/>
        <v>4</v>
      </c>
      <c r="H13" s="3">
        <f t="shared" si="1"/>
        <v>4.375</v>
      </c>
      <c r="I13" s="3">
        <f t="shared" si="5"/>
        <v>2.875</v>
      </c>
      <c r="J13" s="3">
        <f t="shared" si="2"/>
        <v>1.5</v>
      </c>
      <c r="K13" s="3">
        <v>3.8125</v>
      </c>
      <c r="L13" s="3">
        <v>4</v>
      </c>
    </row>
    <row r="14" spans="3:12" x14ac:dyDescent="0.3">
      <c r="D14" s="3">
        <v>3.5</v>
      </c>
      <c r="E14" s="3">
        <f t="shared" si="3"/>
        <v>-0.25</v>
      </c>
      <c r="F14" s="3">
        <f t="shared" si="4"/>
        <v>7.125</v>
      </c>
      <c r="G14" s="3">
        <f t="shared" si="0"/>
        <v>4.71875</v>
      </c>
      <c r="H14" s="3">
        <f t="shared" si="1"/>
        <v>4.9375</v>
      </c>
      <c r="I14" s="3">
        <f>I13+D$2*E14</f>
        <v>2.75</v>
      </c>
      <c r="J14" s="3">
        <f t="shared" si="2"/>
        <v>2.1875</v>
      </c>
      <c r="K14" s="3">
        <v>4.609375</v>
      </c>
      <c r="L14" s="3">
        <v>4.71875</v>
      </c>
    </row>
    <row r="15" spans="3:12" x14ac:dyDescent="0.3">
      <c r="D15" s="3">
        <v>4</v>
      </c>
      <c r="E15" s="3">
        <f t="shared" si="3"/>
        <v>-7.5</v>
      </c>
      <c r="F15" s="3">
        <f t="shared" si="4"/>
        <v>7</v>
      </c>
      <c r="G15" s="3">
        <f t="shared" si="0"/>
        <v>3</v>
      </c>
      <c r="H15" s="3">
        <f t="shared" si="1"/>
        <v>3</v>
      </c>
      <c r="I15" s="3">
        <f t="shared" si="5"/>
        <v>-1</v>
      </c>
      <c r="J15" s="3">
        <f t="shared" si="2"/>
        <v>4</v>
      </c>
      <c r="K15" s="3">
        <v>3</v>
      </c>
      <c r="L15" s="3">
        <v>3</v>
      </c>
    </row>
    <row r="19" spans="4:11" x14ac:dyDescent="0.3">
      <c r="D19" s="2" t="s">
        <v>7</v>
      </c>
      <c r="E19" s="2" t="s">
        <v>18</v>
      </c>
      <c r="F19" s="12" t="s">
        <v>29</v>
      </c>
      <c r="G19" s="2" t="s">
        <v>35</v>
      </c>
      <c r="H19" s="2" t="s">
        <v>34</v>
      </c>
      <c r="I19" s="2" t="s">
        <v>37</v>
      </c>
      <c r="K19" t="s">
        <v>31</v>
      </c>
    </row>
    <row r="20" spans="4:11" x14ac:dyDescent="0.3">
      <c r="D20" s="6">
        <v>0</v>
      </c>
      <c r="E20" s="3">
        <f>--2*(D20)^3+12*(D20)^2-20*D20+8.5</f>
        <v>8.5</v>
      </c>
      <c r="F20" s="13">
        <v>1</v>
      </c>
      <c r="G20" s="3">
        <f>G7-F20</f>
        <v>0</v>
      </c>
      <c r="H20" s="6">
        <v>1</v>
      </c>
      <c r="I20" s="3">
        <f>G7-H20</f>
        <v>0</v>
      </c>
      <c r="K20" t="s">
        <v>32</v>
      </c>
    </row>
    <row r="21" spans="4:11" x14ac:dyDescent="0.3">
      <c r="D21" s="3">
        <f>D20 + (D$2/2)</f>
        <v>0.25</v>
      </c>
      <c r="E21" s="3">
        <f>-2*(D21)^3+12*(D21)^2-20*D21+8.5</f>
        <v>4.21875</v>
      </c>
      <c r="F21" s="14"/>
      <c r="G21" s="3"/>
      <c r="H21" s="1"/>
      <c r="I21" s="3"/>
      <c r="K21" t="s">
        <v>33</v>
      </c>
    </row>
    <row r="22" spans="4:11" x14ac:dyDescent="0.3">
      <c r="D22" s="6">
        <f t="shared" ref="D22:D36" si="6">D21 + (D$2/2)</f>
        <v>0.5</v>
      </c>
      <c r="E22" s="3">
        <f t="shared" ref="E22:E36" si="7">-2*(D22)^3+12*(D22)^2-20*D22+8.5</f>
        <v>1.25</v>
      </c>
      <c r="F22" s="15">
        <f>F20+E21*D$2</f>
        <v>3.109375</v>
      </c>
      <c r="G22" s="3">
        <f>$G$8-F22</f>
        <v>0.109375</v>
      </c>
      <c r="H22" s="11">
        <f>H20+(D2/6)*(E20+2*E21+2*E21+E22)</f>
        <v>3.21875</v>
      </c>
      <c r="I22" s="3">
        <f>G8-H22</f>
        <v>0</v>
      </c>
    </row>
    <row r="23" spans="4:11" x14ac:dyDescent="0.3">
      <c r="D23" s="3">
        <f t="shared" si="6"/>
        <v>0.75</v>
      </c>
      <c r="E23" s="3">
        <f t="shared" si="7"/>
        <v>-0.59375</v>
      </c>
      <c r="G23" s="3"/>
      <c r="H23" s="1"/>
      <c r="I23" s="3"/>
    </row>
    <row r="24" spans="4:11" x14ac:dyDescent="0.3">
      <c r="D24" s="6">
        <f t="shared" si="6"/>
        <v>1</v>
      </c>
      <c r="E24" s="3">
        <f t="shared" si="7"/>
        <v>-1.5</v>
      </c>
      <c r="F24" s="15">
        <f t="shared" ref="F24:F36" si="8">F22+E23*D$2</f>
        <v>2.8125</v>
      </c>
      <c r="G24" s="3">
        <f>G9-F24</f>
        <v>0.1875</v>
      </c>
      <c r="H24" s="11">
        <f>H22+D2/6*(E22+E23*2+E23*2+E24)</f>
        <v>3</v>
      </c>
      <c r="I24" s="3">
        <f>G9-H24</f>
        <v>0</v>
      </c>
    </row>
    <row r="25" spans="4:11" x14ac:dyDescent="0.3">
      <c r="D25" s="3">
        <f t="shared" si="6"/>
        <v>1.25</v>
      </c>
      <c r="E25" s="3">
        <f t="shared" si="7"/>
        <v>-1.65625</v>
      </c>
      <c r="G25" s="3"/>
      <c r="H25" s="1"/>
      <c r="I25" s="3"/>
    </row>
    <row r="26" spans="4:11" x14ac:dyDescent="0.3">
      <c r="D26" s="6">
        <f t="shared" si="6"/>
        <v>1.5</v>
      </c>
      <c r="E26" s="3">
        <f t="shared" si="7"/>
        <v>-1.25</v>
      </c>
      <c r="F26" s="15">
        <f t="shared" si="8"/>
        <v>1.984375</v>
      </c>
      <c r="G26" s="3">
        <f>G10-F26</f>
        <v>0.234375</v>
      </c>
      <c r="H26" s="11">
        <f>H24+(D$2/6)*(E24+2*E25+2*E25+E26)</f>
        <v>2.21875</v>
      </c>
      <c r="I26" s="3">
        <f>G10-H26</f>
        <v>0</v>
      </c>
    </row>
    <row r="27" spans="4:11" x14ac:dyDescent="0.3">
      <c r="D27" s="3">
        <f t="shared" si="6"/>
        <v>1.75</v>
      </c>
      <c r="E27" s="3">
        <f t="shared" si="7"/>
        <v>-0.46875</v>
      </c>
      <c r="G27" s="3"/>
      <c r="H27" s="1"/>
      <c r="I27" s="3"/>
    </row>
    <row r="28" spans="4:11" x14ac:dyDescent="0.3">
      <c r="D28" s="6">
        <f t="shared" si="6"/>
        <v>2</v>
      </c>
      <c r="E28" s="3">
        <f t="shared" si="7"/>
        <v>0.5</v>
      </c>
      <c r="F28" s="15">
        <f t="shared" si="8"/>
        <v>1.75</v>
      </c>
      <c r="G28" s="3">
        <f>G11-F28</f>
        <v>0.25</v>
      </c>
      <c r="H28" s="11">
        <f t="shared" ref="H28:H36" si="9">H26+(D$2/6)*(E26+2*E27+2*E27+E28)</f>
        <v>2</v>
      </c>
      <c r="I28" s="3">
        <f>G11-H28</f>
        <v>0</v>
      </c>
    </row>
    <row r="29" spans="4:11" x14ac:dyDescent="0.3">
      <c r="D29" s="3">
        <f t="shared" si="6"/>
        <v>2.25</v>
      </c>
      <c r="E29" s="3">
        <f t="shared" si="7"/>
        <v>1.46875</v>
      </c>
      <c r="G29" s="3"/>
      <c r="H29" s="1"/>
      <c r="I29" s="3"/>
    </row>
    <row r="30" spans="4:11" x14ac:dyDescent="0.3">
      <c r="D30" s="6">
        <f t="shared" si="6"/>
        <v>2.5</v>
      </c>
      <c r="E30" s="3">
        <f t="shared" si="7"/>
        <v>2.25</v>
      </c>
      <c r="F30" s="15">
        <f>F28+E29*D$2</f>
        <v>2.484375</v>
      </c>
      <c r="G30" s="3">
        <f>G12-F30</f>
        <v>0.234375</v>
      </c>
      <c r="H30" s="11">
        <f t="shared" si="9"/>
        <v>2.71875</v>
      </c>
      <c r="I30" s="3">
        <f>G12-H30</f>
        <v>0</v>
      </c>
    </row>
    <row r="31" spans="4:11" x14ac:dyDescent="0.3">
      <c r="D31" s="3">
        <f t="shared" si="6"/>
        <v>2.75</v>
      </c>
      <c r="E31" s="3">
        <f t="shared" si="7"/>
        <v>2.65625</v>
      </c>
      <c r="G31" s="3"/>
      <c r="H31" s="1"/>
      <c r="I31" s="3"/>
    </row>
    <row r="32" spans="4:11" x14ac:dyDescent="0.3">
      <c r="D32" s="6">
        <f t="shared" si="6"/>
        <v>3</v>
      </c>
      <c r="E32" s="3">
        <f t="shared" si="7"/>
        <v>2.5</v>
      </c>
      <c r="F32" s="15">
        <f t="shared" si="8"/>
        <v>3.8125</v>
      </c>
      <c r="G32" s="3">
        <f>G13-F32</f>
        <v>0.1875</v>
      </c>
      <c r="H32" s="11">
        <f t="shared" si="9"/>
        <v>4</v>
      </c>
      <c r="I32" s="3">
        <f>G13-H32</f>
        <v>0</v>
      </c>
    </row>
    <row r="33" spans="4:9" x14ac:dyDescent="0.3">
      <c r="D33" s="3">
        <f t="shared" si="6"/>
        <v>3.25</v>
      </c>
      <c r="E33" s="3">
        <f t="shared" si="7"/>
        <v>1.59375</v>
      </c>
      <c r="G33" s="3"/>
      <c r="H33" s="1"/>
      <c r="I33" s="3"/>
    </row>
    <row r="34" spans="4:9" x14ac:dyDescent="0.3">
      <c r="D34" s="6">
        <f t="shared" si="6"/>
        <v>3.5</v>
      </c>
      <c r="E34" s="3">
        <f t="shared" si="7"/>
        <v>-0.25</v>
      </c>
      <c r="F34" s="15">
        <f t="shared" si="8"/>
        <v>4.609375</v>
      </c>
      <c r="G34" s="3">
        <f>G14-F34</f>
        <v>0.109375</v>
      </c>
      <c r="H34" s="11">
        <f t="shared" si="9"/>
        <v>4.71875</v>
      </c>
      <c r="I34" s="3">
        <f>G14-H34</f>
        <v>0</v>
      </c>
    </row>
    <row r="35" spans="4:9" x14ac:dyDescent="0.3">
      <c r="D35" s="3">
        <f t="shared" si="6"/>
        <v>3.75</v>
      </c>
      <c r="E35" s="3">
        <f t="shared" si="7"/>
        <v>-3.21875</v>
      </c>
      <c r="G35" s="3"/>
      <c r="H35" s="1"/>
      <c r="I35" s="3"/>
    </row>
    <row r="36" spans="4:9" x14ac:dyDescent="0.3">
      <c r="D36" s="6">
        <f t="shared" si="6"/>
        <v>4</v>
      </c>
      <c r="E36" s="3">
        <f t="shared" si="7"/>
        <v>-7.5</v>
      </c>
      <c r="F36" s="15">
        <f t="shared" si="8"/>
        <v>3</v>
      </c>
      <c r="G36" s="3">
        <f>G15-F36</f>
        <v>0</v>
      </c>
      <c r="H36" s="11">
        <f t="shared" si="9"/>
        <v>3</v>
      </c>
      <c r="I36" s="3">
        <f>G15-H36</f>
        <v>0</v>
      </c>
    </row>
    <row r="38" spans="4:9" x14ac:dyDescent="0.3">
      <c r="H38" t="s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335C5-71D3-4406-B6BE-D38AD4670773}">
  <dimension ref="C2:K54"/>
  <sheetViews>
    <sheetView tabSelected="1" workbookViewId="0">
      <selection activeCell="E18" sqref="E18"/>
    </sheetView>
  </sheetViews>
  <sheetFormatPr baseColWidth="10" defaultRowHeight="14.4" x14ac:dyDescent="0.3"/>
  <sheetData>
    <row r="2" spans="3:11" x14ac:dyDescent="0.3">
      <c r="D2" t="s">
        <v>28</v>
      </c>
    </row>
    <row r="3" spans="3:11" x14ac:dyDescent="0.3">
      <c r="C3" s="1" t="s">
        <v>23</v>
      </c>
      <c r="D3" s="10">
        <v>7.0000000000000007E-2</v>
      </c>
      <c r="G3" s="9" t="s">
        <v>7</v>
      </c>
      <c r="H3" s="9" t="s">
        <v>18</v>
      </c>
      <c r="I3" s="9" t="s">
        <v>25</v>
      </c>
      <c r="J3" s="9" t="s">
        <v>9</v>
      </c>
      <c r="K3" s="9" t="s">
        <v>13</v>
      </c>
    </row>
    <row r="4" spans="3:11" x14ac:dyDescent="0.3">
      <c r="C4" s="5" t="s">
        <v>10</v>
      </c>
      <c r="D4" s="7" t="s">
        <v>24</v>
      </c>
      <c r="G4" s="26">
        <v>0</v>
      </c>
      <c r="H4" s="27">
        <f>-2.3*I4</f>
        <v>-2.2999999999999998</v>
      </c>
      <c r="I4" s="27">
        <v>1</v>
      </c>
      <c r="J4" s="27">
        <v>1</v>
      </c>
      <c r="K4" s="27">
        <f>J4-I4</f>
        <v>0</v>
      </c>
    </row>
    <row r="5" spans="3:11" x14ac:dyDescent="0.3">
      <c r="C5" s="5" t="s">
        <v>26</v>
      </c>
      <c r="D5" s="7" t="s">
        <v>27</v>
      </c>
      <c r="G5" s="26">
        <f>G4+D$3</f>
        <v>7.0000000000000007E-2</v>
      </c>
      <c r="H5" s="27">
        <f t="shared" ref="H5:H54" si="0">-2.3*I5</f>
        <v>-1.9296999999999997</v>
      </c>
      <c r="I5" s="27">
        <f>I4+D$3*H4</f>
        <v>0.83899999999999997</v>
      </c>
      <c r="J5" s="27">
        <f>EXP(-2.3*G5)</f>
        <v>0.8512920711071511</v>
      </c>
      <c r="K5" s="27">
        <f t="shared" ref="K5:K17" si="1">J5-I5</f>
        <v>1.2292071107151137E-2</v>
      </c>
    </row>
    <row r="6" spans="3:11" x14ac:dyDescent="0.3">
      <c r="G6" s="26">
        <f t="shared" ref="G6:G17" si="2">G5+D$3</f>
        <v>0.14000000000000001</v>
      </c>
      <c r="H6" s="27">
        <f t="shared" si="0"/>
        <v>-1.6190183</v>
      </c>
      <c r="I6" s="27">
        <f t="shared" ref="I6:I18" si="3">I5+D$3*H5</f>
        <v>0.70392100000000002</v>
      </c>
      <c r="J6" s="27">
        <f t="shared" ref="J6:J54" si="4">EXP(-2.3*G6)</f>
        <v>0.7246981903299029</v>
      </c>
      <c r="K6" s="27">
        <f t="shared" si="1"/>
        <v>2.0777190329902884E-2</v>
      </c>
    </row>
    <row r="7" spans="3:11" x14ac:dyDescent="0.3">
      <c r="G7" s="26">
        <f t="shared" si="2"/>
        <v>0.21000000000000002</v>
      </c>
      <c r="H7" s="27">
        <f t="shared" si="0"/>
        <v>-1.3583563536999999</v>
      </c>
      <c r="I7" s="27">
        <f t="shared" si="3"/>
        <v>0.59058971900000001</v>
      </c>
      <c r="J7" s="27">
        <f t="shared" si="4"/>
        <v>0.6169298233735474</v>
      </c>
      <c r="K7" s="27">
        <f t="shared" si="1"/>
        <v>2.6340104373547391E-2</v>
      </c>
    </row>
    <row r="8" spans="3:11" x14ac:dyDescent="0.3">
      <c r="G8" s="26">
        <f t="shared" si="2"/>
        <v>0.28000000000000003</v>
      </c>
      <c r="H8" s="27">
        <f t="shared" si="0"/>
        <v>-1.1396609807542999</v>
      </c>
      <c r="I8" s="27">
        <f t="shared" si="3"/>
        <v>0.49550477424100003</v>
      </c>
      <c r="J8" s="27">
        <f t="shared" si="4"/>
        <v>0.52518746706743613</v>
      </c>
      <c r="K8" s="27">
        <f t="shared" si="1"/>
        <v>2.9682692826436097E-2</v>
      </c>
    </row>
    <row r="9" spans="3:11" x14ac:dyDescent="0.3">
      <c r="G9" s="26">
        <f t="shared" si="2"/>
        <v>0.35000000000000003</v>
      </c>
      <c r="H9" s="27">
        <f t="shared" si="0"/>
        <v>-0.95617556285285765</v>
      </c>
      <c r="I9" s="27">
        <f t="shared" si="3"/>
        <v>0.41572850558819902</v>
      </c>
      <c r="J9" s="27">
        <f t="shared" si="4"/>
        <v>0.44708792655935642</v>
      </c>
      <c r="K9" s="27">
        <f t="shared" si="1"/>
        <v>3.1359420971157403E-2</v>
      </c>
    </row>
    <row r="10" spans="3:11" x14ac:dyDescent="0.3">
      <c r="G10" s="26">
        <f t="shared" si="2"/>
        <v>0.42000000000000004</v>
      </c>
      <c r="H10" s="27">
        <f t="shared" si="0"/>
        <v>-0.80223129723354758</v>
      </c>
      <c r="I10" s="27">
        <f t="shared" si="3"/>
        <v>0.34879621618849899</v>
      </c>
      <c r="J10" s="27">
        <f t="shared" si="4"/>
        <v>0.38060240696771647</v>
      </c>
      <c r="K10" s="27">
        <f t="shared" si="1"/>
        <v>3.180619077921748E-2</v>
      </c>
    </row>
    <row r="11" spans="3:11" x14ac:dyDescent="0.3">
      <c r="G11" s="26">
        <f t="shared" si="2"/>
        <v>0.49000000000000005</v>
      </c>
      <c r="H11" s="27">
        <f t="shared" si="0"/>
        <v>-0.67307205837894646</v>
      </c>
      <c r="I11" s="27">
        <f t="shared" si="3"/>
        <v>0.29264002538215067</v>
      </c>
      <c r="J11" s="27">
        <f t="shared" si="4"/>
        <v>0.32400381129591416</v>
      </c>
      <c r="K11" s="27">
        <f t="shared" si="1"/>
        <v>3.1363785913763487E-2</v>
      </c>
    </row>
    <row r="12" spans="3:11" x14ac:dyDescent="0.3">
      <c r="G12" s="26">
        <f t="shared" si="2"/>
        <v>0.56000000000000005</v>
      </c>
      <c r="H12" s="27">
        <f t="shared" si="0"/>
        <v>-0.56470745697993607</v>
      </c>
      <c r="I12" s="27">
        <f t="shared" si="3"/>
        <v>0.24552498129562442</v>
      </c>
      <c r="J12" s="27">
        <f t="shared" si="4"/>
        <v>0.27582187556470933</v>
      </c>
      <c r="K12" s="27">
        <f t="shared" si="1"/>
        <v>3.0296894269084912E-2</v>
      </c>
    </row>
    <row r="13" spans="3:11" x14ac:dyDescent="0.3">
      <c r="G13" s="26">
        <f t="shared" si="2"/>
        <v>0.63000000000000012</v>
      </c>
      <c r="H13" s="27">
        <f t="shared" si="0"/>
        <v>-0.47378955640616643</v>
      </c>
      <c r="I13" s="27">
        <f t="shared" si="3"/>
        <v>0.20599545930702889</v>
      </c>
      <c r="J13" s="27">
        <f t="shared" si="4"/>
        <v>0.23480497570614031</v>
      </c>
      <c r="K13" s="27">
        <f t="shared" si="1"/>
        <v>2.8809516399111418E-2</v>
      </c>
    </row>
    <row r="14" spans="3:11" x14ac:dyDescent="0.3">
      <c r="G14" s="26">
        <f t="shared" si="2"/>
        <v>0.70000000000000018</v>
      </c>
      <c r="H14" s="27">
        <f t="shared" si="0"/>
        <v>-0.39750943782477366</v>
      </c>
      <c r="I14" s="27">
        <f t="shared" si="3"/>
        <v>0.17283019035859726</v>
      </c>
      <c r="J14" s="27">
        <f t="shared" si="4"/>
        <v>0.19988761407514444</v>
      </c>
      <c r="K14" s="27">
        <f t="shared" si="1"/>
        <v>2.705742371654718E-2</v>
      </c>
    </row>
    <row r="15" spans="3:11" x14ac:dyDescent="0.3">
      <c r="G15" s="26">
        <f t="shared" si="2"/>
        <v>0.77000000000000024</v>
      </c>
      <c r="H15" s="27">
        <f t="shared" si="0"/>
        <v>-0.33351041833498507</v>
      </c>
      <c r="I15" s="27">
        <f t="shared" si="3"/>
        <v>0.14500452971086308</v>
      </c>
      <c r="J15" s="27">
        <f t="shared" si="4"/>
        <v>0.17016274097469664</v>
      </c>
      <c r="K15" s="27">
        <f t="shared" si="1"/>
        <v>2.5158211263833552E-2</v>
      </c>
    </row>
    <row r="16" spans="3:11" x14ac:dyDescent="0.3">
      <c r="G16" s="26">
        <f t="shared" si="2"/>
        <v>0.8400000000000003</v>
      </c>
      <c r="H16" s="27">
        <f t="shared" si="0"/>
        <v>-0.27981524098305249</v>
      </c>
      <c r="I16" s="27">
        <f t="shared" si="3"/>
        <v>0.12165880042741413</v>
      </c>
      <c r="J16" s="27">
        <f t="shared" si="4"/>
        <v>0.14485819218961915</v>
      </c>
      <c r="K16" s="27">
        <f t="shared" si="1"/>
        <v>2.3199391762205021E-2</v>
      </c>
    </row>
    <row r="17" spans="7:11" x14ac:dyDescent="0.3">
      <c r="G17" s="26">
        <f t="shared" si="2"/>
        <v>0.91000000000000036</v>
      </c>
      <c r="H17" s="27">
        <f t="shared" si="0"/>
        <v>-0.23476498718478103</v>
      </c>
      <c r="I17" s="27">
        <f t="shared" si="3"/>
        <v>0.10207173355860046</v>
      </c>
      <c r="J17" s="27">
        <f t="shared" si="4"/>
        <v>0.1233166304459386</v>
      </c>
      <c r="K17" s="27">
        <f t="shared" si="1"/>
        <v>2.1244896887338147E-2</v>
      </c>
    </row>
    <row r="18" spans="7:11" x14ac:dyDescent="0.3">
      <c r="G18" s="26">
        <f>G17+D$3</f>
        <v>0.98000000000000043</v>
      </c>
      <c r="H18" s="27">
        <f>-2.3*I18</f>
        <v>-0.1969678242480313</v>
      </c>
      <c r="I18" s="27">
        <f>I17+D$3*H17</f>
        <v>8.5638184455665789E-2</v>
      </c>
      <c r="J18" s="27">
        <f t="shared" si="4"/>
        <v>0.10497846973427824</v>
      </c>
      <c r="K18" s="27">
        <f>J18-I18</f>
        <v>1.9340285278612451E-2</v>
      </c>
    </row>
    <row r="19" spans="7:11" x14ac:dyDescent="0.3">
      <c r="G19" s="26">
        <f t="shared" ref="G19:G54" si="5">G18+D$3</f>
        <v>1.0500000000000005</v>
      </c>
      <c r="H19" s="27">
        <f t="shared" si="0"/>
        <v>-0.16525600454409828</v>
      </c>
      <c r="I19" s="27">
        <f>I18+D$3*H18</f>
        <v>7.1850436758303604E-2</v>
      </c>
      <c r="J19" s="27">
        <f t="shared" si="4"/>
        <v>8.9367338921753109E-2</v>
      </c>
      <c r="K19" s="27">
        <f t="shared" ref="K19:K54" si="6">J19-I19</f>
        <v>1.7516902163449505E-2</v>
      </c>
    </row>
    <row r="20" spans="7:11" x14ac:dyDescent="0.3">
      <c r="G20" s="26">
        <f t="shared" si="5"/>
        <v>1.1200000000000006</v>
      </c>
      <c r="H20" s="27">
        <f t="shared" si="0"/>
        <v>-0.13864978781249845</v>
      </c>
      <c r="I20" s="27">
        <f t="shared" ref="I19:I54" si="7">I19+D$3*H19</f>
        <v>6.0282516440216725E-2</v>
      </c>
      <c r="J20" s="27">
        <f t="shared" si="4"/>
        <v>7.6077707040033915E-2</v>
      </c>
      <c r="K20" s="27">
        <f t="shared" si="6"/>
        <v>1.579519059981719E-2</v>
      </c>
    </row>
    <row r="21" spans="7:11" x14ac:dyDescent="0.3">
      <c r="G21" s="26">
        <f t="shared" si="5"/>
        <v>1.1900000000000006</v>
      </c>
      <c r="H21" s="27">
        <f t="shared" si="0"/>
        <v>-0.1163271719746862</v>
      </c>
      <c r="I21" s="27">
        <f t="shared" si="7"/>
        <v>5.0577031293341831E-2</v>
      </c>
      <c r="J21" s="27">
        <f t="shared" si="4"/>
        <v>6.4764348791193568E-2</v>
      </c>
      <c r="K21" s="27">
        <f t="shared" si="6"/>
        <v>1.4187317497851737E-2</v>
      </c>
    </row>
    <row r="22" spans="7:11" x14ac:dyDescent="0.3">
      <c r="G22" s="26">
        <f t="shared" si="5"/>
        <v>1.2600000000000007</v>
      </c>
      <c r="H22" s="27">
        <f t="shared" si="0"/>
        <v>-9.7598497286761732E-2</v>
      </c>
      <c r="I22" s="27">
        <f t="shared" si="7"/>
        <v>4.2434129255113799E-2</v>
      </c>
      <c r="J22" s="27">
        <f t="shared" si="4"/>
        <v>5.5133376616361064E-2</v>
      </c>
      <c r="K22" s="27">
        <f t="shared" si="6"/>
        <v>1.2699247361247265E-2</v>
      </c>
    </row>
    <row r="23" spans="7:11" x14ac:dyDescent="0.3">
      <c r="G23" s="26">
        <f t="shared" si="5"/>
        <v>1.3300000000000007</v>
      </c>
      <c r="H23" s="27">
        <f t="shared" si="0"/>
        <v>-8.1885139223593098E-2</v>
      </c>
      <c r="I23" s="27">
        <f t="shared" si="7"/>
        <v>3.560223444504048E-2</v>
      </c>
      <c r="J23" s="27">
        <f t="shared" si="4"/>
        <v>4.6934606366872585E-2</v>
      </c>
      <c r="K23" s="27">
        <f t="shared" si="6"/>
        <v>1.1332371921832105E-2</v>
      </c>
    </row>
    <row r="24" spans="7:11" x14ac:dyDescent="0.3">
      <c r="G24" s="26">
        <f t="shared" si="5"/>
        <v>1.4000000000000008</v>
      </c>
      <c r="H24" s="27">
        <f t="shared" si="0"/>
        <v>-6.8701631808594607E-2</v>
      </c>
      <c r="I24" s="27">
        <f t="shared" si="7"/>
        <v>2.9870274699388962E-2</v>
      </c>
      <c r="J24" s="27">
        <f t="shared" si="4"/>
        <v>3.9955058260653847E-2</v>
      </c>
      <c r="K24" s="27">
        <f t="shared" si="6"/>
        <v>1.0084783561264885E-2</v>
      </c>
    </row>
    <row r="25" spans="7:11" x14ac:dyDescent="0.3">
      <c r="G25" s="26">
        <f t="shared" si="5"/>
        <v>1.4700000000000009</v>
      </c>
      <c r="H25" s="27">
        <f t="shared" si="0"/>
        <v>-5.7640669087410876E-2</v>
      </c>
      <c r="I25" s="27">
        <f t="shared" si="7"/>
        <v>2.506116047278734E-2</v>
      </c>
      <c r="J25" s="27">
        <f t="shared" si="4"/>
        <v>3.4013424297918898E-2</v>
      </c>
      <c r="K25" s="27">
        <f t="shared" si="6"/>
        <v>8.9522638251315588E-3</v>
      </c>
    </row>
    <row r="26" spans="7:11" x14ac:dyDescent="0.3">
      <c r="G26" s="26">
        <f t="shared" si="5"/>
        <v>1.5400000000000009</v>
      </c>
      <c r="H26" s="27">
        <f t="shared" si="0"/>
        <v>-4.8360521364337723E-2</v>
      </c>
      <c r="I26" s="27">
        <f t="shared" si="7"/>
        <v>2.1026313636668577E-2</v>
      </c>
      <c r="J26" s="27">
        <f t="shared" si="4"/>
        <v>2.8955358416021666E-2</v>
      </c>
      <c r="K26" s="27">
        <f t="shared" si="6"/>
        <v>7.9290447793530887E-3</v>
      </c>
    </row>
    <row r="27" spans="7:11" x14ac:dyDescent="0.3">
      <c r="G27" s="26">
        <f t="shared" si="5"/>
        <v>1.610000000000001</v>
      </c>
      <c r="H27" s="27">
        <f t="shared" si="0"/>
        <v>-4.0574477424679345E-2</v>
      </c>
      <c r="I27" s="27">
        <f t="shared" si="7"/>
        <v>1.7641077141164935E-2</v>
      </c>
      <c r="J27" s="27">
        <f t="shared" si="4"/>
        <v>2.4649467035624963E-2</v>
      </c>
      <c r="K27" s="27">
        <f t="shared" si="6"/>
        <v>7.0083898944600272E-3</v>
      </c>
    </row>
    <row r="28" spans="7:11" x14ac:dyDescent="0.3">
      <c r="G28" s="26">
        <f t="shared" si="5"/>
        <v>1.680000000000001</v>
      </c>
      <c r="H28" s="27">
        <f t="shared" si="0"/>
        <v>-3.4041986559305973E-2</v>
      </c>
      <c r="I28" s="27">
        <f t="shared" si="7"/>
        <v>1.4800863721437381E-2</v>
      </c>
      <c r="J28" s="27">
        <f t="shared" si="4"/>
        <v>2.0983895844444621E-2</v>
      </c>
      <c r="K28" s="27">
        <f t="shared" si="6"/>
        <v>6.1830321230072396E-3</v>
      </c>
    </row>
    <row r="29" spans="7:11" x14ac:dyDescent="0.3">
      <c r="G29" s="26">
        <f t="shared" si="5"/>
        <v>1.7500000000000011</v>
      </c>
      <c r="H29" s="27">
        <f t="shared" si="0"/>
        <v>-2.8561226723257713E-2</v>
      </c>
      <c r="I29" s="27">
        <f t="shared" si="7"/>
        <v>1.2417924662285963E-2</v>
      </c>
      <c r="J29" s="27">
        <f t="shared" si="4"/>
        <v>1.7863424153314003E-2</v>
      </c>
      <c r="K29" s="27">
        <f t="shared" si="6"/>
        <v>5.4454994910280406E-3</v>
      </c>
    </row>
    <row r="30" spans="7:11" x14ac:dyDescent="0.3">
      <c r="G30" s="26">
        <f t="shared" si="5"/>
        <v>1.8200000000000012</v>
      </c>
      <c r="H30" s="27">
        <f t="shared" si="0"/>
        <v>-2.396286922081322E-2</v>
      </c>
      <c r="I30" s="27">
        <f t="shared" si="7"/>
        <v>1.0418638791657922E-2</v>
      </c>
      <c r="J30" s="27">
        <f t="shared" si="4"/>
        <v>1.5206991344540179E-2</v>
      </c>
      <c r="K30" s="27">
        <f t="shared" si="6"/>
        <v>4.7883525528822565E-3</v>
      </c>
    </row>
    <row r="31" spans="7:11" x14ac:dyDescent="0.3">
      <c r="G31" s="26">
        <f t="shared" si="5"/>
        <v>1.8900000000000012</v>
      </c>
      <c r="H31" s="27">
        <f t="shared" si="0"/>
        <v>-2.0104847276262289E-2</v>
      </c>
      <c r="I31" s="27">
        <f t="shared" si="7"/>
        <v>8.7412379462009967E-3</v>
      </c>
      <c r="J31" s="27">
        <f t="shared" si="4"/>
        <v>1.2945591157002135E-2</v>
      </c>
      <c r="K31" s="27">
        <f t="shared" si="6"/>
        <v>4.2043532108011379E-3</v>
      </c>
    </row>
    <row r="32" spans="7:11" x14ac:dyDescent="0.3">
      <c r="G32" s="26">
        <f t="shared" si="5"/>
        <v>1.9600000000000013</v>
      </c>
      <c r="H32" s="27">
        <f t="shared" si="0"/>
        <v>-1.6867966864784062E-2</v>
      </c>
      <c r="I32" s="27">
        <f t="shared" si="7"/>
        <v>7.3338986368626366E-3</v>
      </c>
      <c r="J32" s="27">
        <f t="shared" si="4"/>
        <v>1.1020479107750763E-2</v>
      </c>
      <c r="K32" s="27">
        <f t="shared" si="6"/>
        <v>3.6865804708881263E-3</v>
      </c>
    </row>
    <row r="33" spans="7:11" x14ac:dyDescent="0.3">
      <c r="G33" s="26">
        <f t="shared" si="5"/>
        <v>2.0300000000000011</v>
      </c>
      <c r="H33" s="27">
        <f t="shared" si="0"/>
        <v>-1.4152224199553828E-2</v>
      </c>
      <c r="I33" s="27">
        <f t="shared" si="7"/>
        <v>6.1531409563277519E-3</v>
      </c>
      <c r="J33" s="27">
        <f t="shared" si="4"/>
        <v>9.3816464842302414E-3</v>
      </c>
      <c r="K33" s="27">
        <f t="shared" si="6"/>
        <v>3.2285055279024895E-3</v>
      </c>
    </row>
    <row r="34" spans="7:11" x14ac:dyDescent="0.3">
      <c r="G34" s="26">
        <f t="shared" si="5"/>
        <v>2.100000000000001</v>
      </c>
      <c r="H34" s="27">
        <f t="shared" si="0"/>
        <v>-1.1873716103425662E-2</v>
      </c>
      <c r="I34" s="27">
        <f t="shared" si="7"/>
        <v>5.162485262358984E-3</v>
      </c>
      <c r="J34" s="27">
        <f t="shared" si="4"/>
        <v>7.9865212659554884E-3</v>
      </c>
      <c r="K34" s="27">
        <f t="shared" si="6"/>
        <v>2.8240360035965044E-3</v>
      </c>
    </row>
    <row r="35" spans="7:11" x14ac:dyDescent="0.3">
      <c r="G35" s="26">
        <f t="shared" si="5"/>
        <v>2.1700000000000008</v>
      </c>
      <c r="H35" s="27">
        <f t="shared" si="0"/>
        <v>-9.9620478107741318E-3</v>
      </c>
      <c r="I35" s="27">
        <f t="shared" si="7"/>
        <v>4.331325135119188E-3</v>
      </c>
      <c r="J35" s="27">
        <f t="shared" si="4"/>
        <v>6.7988622294365567E-3</v>
      </c>
      <c r="K35" s="27">
        <f t="shared" si="6"/>
        <v>2.4675370943173687E-3</v>
      </c>
    </row>
    <row r="36" spans="7:11" x14ac:dyDescent="0.3">
      <c r="G36" s="26">
        <f t="shared" si="5"/>
        <v>2.2400000000000007</v>
      </c>
      <c r="H36" s="27">
        <f t="shared" si="0"/>
        <v>-8.3581581132394969E-3</v>
      </c>
      <c r="I36" s="27">
        <f t="shared" si="7"/>
        <v>3.6339817883649988E-3</v>
      </c>
      <c r="J36" s="27">
        <f t="shared" si="4"/>
        <v>5.7878175084692318E-3</v>
      </c>
      <c r="K36" s="27">
        <f t="shared" si="6"/>
        <v>2.153835720104233E-3</v>
      </c>
    </row>
    <row r="37" spans="7:11" x14ac:dyDescent="0.3">
      <c r="G37" s="26">
        <f t="shared" si="5"/>
        <v>2.3100000000000005</v>
      </c>
      <c r="H37" s="27">
        <f t="shared" si="0"/>
        <v>-7.0124946570079378E-3</v>
      </c>
      <c r="I37" s="27">
        <f t="shared" si="7"/>
        <v>3.048910720438234E-3</v>
      </c>
      <c r="J37" s="27">
        <f t="shared" si="4"/>
        <v>4.9271231539750058E-3</v>
      </c>
      <c r="K37" s="27">
        <f t="shared" si="6"/>
        <v>1.8782124335367718E-3</v>
      </c>
    </row>
    <row r="38" spans="7:11" x14ac:dyDescent="0.3">
      <c r="G38" s="26">
        <f t="shared" si="5"/>
        <v>2.3800000000000003</v>
      </c>
      <c r="H38" s="27">
        <f t="shared" si="0"/>
        <v>-5.8834830172296597E-3</v>
      </c>
      <c r="I38" s="27">
        <f t="shared" si="7"/>
        <v>2.5580360944476785E-3</v>
      </c>
      <c r="J38" s="27">
        <f t="shared" si="4"/>
        <v>4.1944208743473835E-3</v>
      </c>
      <c r="K38" s="27">
        <f t="shared" si="6"/>
        <v>1.636384779899705E-3</v>
      </c>
    </row>
    <row r="39" spans="7:11" x14ac:dyDescent="0.3">
      <c r="G39" s="26">
        <f t="shared" si="5"/>
        <v>2.4500000000000002</v>
      </c>
      <c r="H39" s="27">
        <f t="shared" si="0"/>
        <v>-4.9362422514556848E-3</v>
      </c>
      <c r="I39" s="27">
        <f t="shared" si="7"/>
        <v>2.1461922832416024E-3</v>
      </c>
      <c r="J39" s="27">
        <f t="shared" si="4"/>
        <v>3.5706772332182528E-3</v>
      </c>
      <c r="K39" s="27">
        <f t="shared" si="6"/>
        <v>1.4244849499766505E-3</v>
      </c>
    </row>
    <row r="40" spans="7:11" x14ac:dyDescent="0.3">
      <c r="G40" s="26">
        <f t="shared" si="5"/>
        <v>2.52</v>
      </c>
      <c r="H40" s="27">
        <f t="shared" si="0"/>
        <v>-4.1415072489713201E-3</v>
      </c>
      <c r="I40" s="27">
        <f t="shared" si="7"/>
        <v>1.8006553256397044E-3</v>
      </c>
      <c r="J40" s="27">
        <f t="shared" si="4"/>
        <v>3.0396892171215199E-3</v>
      </c>
      <c r="K40" s="27">
        <f t="shared" si="6"/>
        <v>1.2390338914818155E-3</v>
      </c>
    </row>
    <row r="41" spans="7:11" x14ac:dyDescent="0.3">
      <c r="G41" s="26">
        <f t="shared" si="5"/>
        <v>2.59</v>
      </c>
      <c r="H41" s="27">
        <f t="shared" si="0"/>
        <v>-3.4747245818869373E-3</v>
      </c>
      <c r="I41" s="27">
        <f t="shared" si="7"/>
        <v>1.510749818211712E-3</v>
      </c>
      <c r="J41" s="27">
        <f t="shared" si="4"/>
        <v>2.5876633291654545E-3</v>
      </c>
      <c r="K41" s="27">
        <f t="shared" si="6"/>
        <v>1.0769135109537425E-3</v>
      </c>
    </row>
    <row r="42" spans="7:11" x14ac:dyDescent="0.3">
      <c r="G42" s="26">
        <f t="shared" si="5"/>
        <v>2.6599999999999997</v>
      </c>
      <c r="H42" s="27">
        <f t="shared" si="0"/>
        <v>-2.9152939242031405E-3</v>
      </c>
      <c r="I42" s="27">
        <f t="shared" si="7"/>
        <v>1.2675190974796263E-3</v>
      </c>
      <c r="J42" s="27">
        <f t="shared" si="4"/>
        <v>2.2028572748132866E-3</v>
      </c>
      <c r="K42" s="27">
        <f t="shared" si="6"/>
        <v>9.3533817733366031E-4</v>
      </c>
    </row>
    <row r="43" spans="7:11" x14ac:dyDescent="0.3">
      <c r="G43" s="26">
        <f t="shared" si="5"/>
        <v>2.7299999999999995</v>
      </c>
      <c r="H43" s="27">
        <f t="shared" si="0"/>
        <v>-2.4459316024064343E-3</v>
      </c>
      <c r="I43" s="27">
        <f t="shared" si="7"/>
        <v>1.0634485227854064E-3</v>
      </c>
      <c r="J43" s="27">
        <f t="shared" si="4"/>
        <v>1.8752749318292584E-3</v>
      </c>
      <c r="K43" s="27">
        <f t="shared" si="6"/>
        <v>8.1182640904385204E-4</v>
      </c>
    </row>
    <row r="44" spans="7:11" x14ac:dyDescent="0.3">
      <c r="G44" s="26">
        <f t="shared" si="5"/>
        <v>2.7999999999999994</v>
      </c>
      <c r="H44" s="27">
        <f t="shared" si="0"/>
        <v>-2.0521366144189987E-3</v>
      </c>
      <c r="I44" s="27">
        <f t="shared" si="7"/>
        <v>8.9223331061695596E-4</v>
      </c>
      <c r="J44" s="27">
        <f t="shared" si="4"/>
        <v>1.5964066806122515E-3</v>
      </c>
      <c r="K44" s="27">
        <f t="shared" si="6"/>
        <v>7.0417336999529557E-4</v>
      </c>
    </row>
    <row r="45" spans="7:11" x14ac:dyDescent="0.3">
      <c r="G45" s="26">
        <f t="shared" si="5"/>
        <v>2.8699999999999992</v>
      </c>
      <c r="H45" s="27">
        <f t="shared" si="0"/>
        <v>-1.7217426194975397E-3</v>
      </c>
      <c r="I45" s="27">
        <f t="shared" si="7"/>
        <v>7.4858374760762602E-4</v>
      </c>
      <c r="J45" s="27">
        <f t="shared" si="4"/>
        <v>1.3590083494676966E-3</v>
      </c>
      <c r="K45" s="27">
        <f t="shared" si="6"/>
        <v>6.1042460186007061E-4</v>
      </c>
    </row>
    <row r="46" spans="7:11" x14ac:dyDescent="0.3">
      <c r="G46" s="26">
        <f t="shared" si="5"/>
        <v>2.9399999999999991</v>
      </c>
      <c r="H46" s="27">
        <f t="shared" si="0"/>
        <v>-1.4445420577584359E-3</v>
      </c>
      <c r="I46" s="27">
        <f t="shared" si="7"/>
        <v>6.2806176424279824E-4</v>
      </c>
      <c r="J46" s="27">
        <f t="shared" si="4"/>
        <v>1.156913032470267E-3</v>
      </c>
      <c r="K46" s="27">
        <f t="shared" si="6"/>
        <v>5.2885126822746877E-4</v>
      </c>
    </row>
    <row r="47" spans="7:11" x14ac:dyDescent="0.3">
      <c r="G47" s="26">
        <f t="shared" si="5"/>
        <v>3.0099999999999989</v>
      </c>
      <c r="H47" s="27">
        <f t="shared" si="0"/>
        <v>-1.2119707864593277E-3</v>
      </c>
      <c r="I47" s="27">
        <f t="shared" si="7"/>
        <v>5.2694382019970773E-4</v>
      </c>
      <c r="J47" s="27">
        <f t="shared" si="4"/>
        <v>9.8487089150246874E-4</v>
      </c>
      <c r="K47" s="27">
        <f t="shared" si="6"/>
        <v>4.5792707130276101E-4</v>
      </c>
    </row>
    <row r="48" spans="7:11" x14ac:dyDescent="0.3">
      <c r="G48" s="26">
        <f t="shared" si="5"/>
        <v>3.0799999999999987</v>
      </c>
      <c r="H48" s="27">
        <f t="shared" si="0"/>
        <v>-1.0168434898393758E-3</v>
      </c>
      <c r="I48" s="27">
        <f t="shared" si="7"/>
        <v>4.4210586514755476E-4</v>
      </c>
      <c r="J48" s="27">
        <f t="shared" si="4"/>
        <v>8.3841278100028264E-4</v>
      </c>
      <c r="K48" s="27">
        <f t="shared" si="6"/>
        <v>3.9630691585272788E-4</v>
      </c>
    </row>
    <row r="49" spans="7:11" x14ac:dyDescent="0.3">
      <c r="G49" s="26">
        <f t="shared" si="5"/>
        <v>3.1499999999999986</v>
      </c>
      <c r="H49" s="27">
        <f t="shared" si="0"/>
        <v>-8.5313168797523638E-4</v>
      </c>
      <c r="I49" s="27">
        <f t="shared" si="7"/>
        <v>3.7092682085879846E-4</v>
      </c>
      <c r="J49" s="27">
        <f t="shared" si="4"/>
        <v>7.1373415278043722E-4</v>
      </c>
      <c r="K49" s="27">
        <f t="shared" si="6"/>
        <v>3.4280733192163876E-4</v>
      </c>
    </row>
    <row r="50" spans="7:11" x14ac:dyDescent="0.3">
      <c r="G50" s="26">
        <f t="shared" si="5"/>
        <v>3.2199999999999984</v>
      </c>
      <c r="H50" s="27">
        <f t="shared" si="0"/>
        <v>-7.1577748621122342E-4</v>
      </c>
      <c r="I50" s="27">
        <f t="shared" si="7"/>
        <v>3.1120760270053193E-4</v>
      </c>
      <c r="J50" s="27">
        <f t="shared" si="4"/>
        <v>6.0759622514036649E-4</v>
      </c>
      <c r="K50" s="27">
        <f t="shared" si="6"/>
        <v>2.9638862243983456E-4</v>
      </c>
    </row>
    <row r="51" spans="7:11" x14ac:dyDescent="0.3">
      <c r="G51" s="26">
        <f t="shared" si="5"/>
        <v>3.2899999999999983</v>
      </c>
      <c r="H51" s="27">
        <f t="shared" si="0"/>
        <v>-6.0053731093121648E-4</v>
      </c>
      <c r="I51" s="27">
        <f t="shared" si="7"/>
        <v>2.6110317866574631E-4</v>
      </c>
      <c r="J51" s="27">
        <f t="shared" si="4"/>
        <v>5.1724184889662974E-4</v>
      </c>
      <c r="K51" s="27">
        <f t="shared" si="6"/>
        <v>2.5613867023088343E-4</v>
      </c>
    </row>
    <row r="52" spans="7:11" x14ac:dyDescent="0.3">
      <c r="G52" s="26">
        <f t="shared" si="5"/>
        <v>3.3599999999999981</v>
      </c>
      <c r="H52" s="27">
        <f t="shared" si="0"/>
        <v>-5.0385080387129063E-4</v>
      </c>
      <c r="I52" s="27">
        <f t="shared" si="7"/>
        <v>2.1906556690056117E-4</v>
      </c>
      <c r="J52" s="27">
        <f t="shared" si="4"/>
        <v>4.4032388481050417E-4</v>
      </c>
      <c r="K52" s="27">
        <f t="shared" si="6"/>
        <v>2.21258317909943E-4</v>
      </c>
    </row>
    <row r="53" spans="7:11" x14ac:dyDescent="0.3">
      <c r="G53" s="26">
        <f t="shared" si="5"/>
        <v>3.4299999999999979</v>
      </c>
      <c r="H53" s="27">
        <f t="shared" si="0"/>
        <v>-4.227308244480128E-4</v>
      </c>
      <c r="I53" s="27">
        <f t="shared" si="7"/>
        <v>1.837960106295708E-4</v>
      </c>
      <c r="J53" s="27">
        <f t="shared" si="4"/>
        <v>3.7484423185828094E-4</v>
      </c>
      <c r="K53" s="27">
        <f t="shared" si="6"/>
        <v>1.9104822122871013E-4</v>
      </c>
    </row>
    <row r="54" spans="7:11" x14ac:dyDescent="0.3">
      <c r="G54" s="26">
        <f t="shared" si="5"/>
        <v>3.4999999999999978</v>
      </c>
      <c r="H54" s="27">
        <f t="shared" si="0"/>
        <v>-3.5467116171188274E-4</v>
      </c>
      <c r="I54" s="27">
        <f t="shared" si="7"/>
        <v>1.542048529182099E-4</v>
      </c>
      <c r="J54" s="27">
        <f t="shared" si="4"/>
        <v>3.1910192248120554E-4</v>
      </c>
      <c r="K54" s="27">
        <f t="shared" si="6"/>
        <v>1.6489706956299564E-4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B4C9F4052F1C478AFAFD6FB26445A5" ma:contentTypeVersion="9" ma:contentTypeDescription="Crear nuevo documento." ma:contentTypeScope="" ma:versionID="24271168c374c323367fd88276bdc118">
  <xsd:schema xmlns:xsd="http://www.w3.org/2001/XMLSchema" xmlns:xs="http://www.w3.org/2001/XMLSchema" xmlns:p="http://schemas.microsoft.com/office/2006/metadata/properties" xmlns:ns3="fceb9716-d6af-496c-a623-7d5f69ba4f3a" xmlns:ns4="f4981f11-ce01-49c3-a08c-28441d08c3b6" targetNamespace="http://schemas.microsoft.com/office/2006/metadata/properties" ma:root="true" ma:fieldsID="3d82b20b9a4fb78dac4d0d178f61c016" ns3:_="" ns4:_="">
    <xsd:import namespace="fceb9716-d6af-496c-a623-7d5f69ba4f3a"/>
    <xsd:import namespace="f4981f11-ce01-49c3-a08c-28441d08c3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eb9716-d6af-496c-a623-7d5f69ba4f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981f11-ce01-49c3-a08c-28441d08c3b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eb9716-d6af-496c-a623-7d5f69ba4f3a" xsi:nil="true"/>
  </documentManagement>
</p:properties>
</file>

<file path=customXml/itemProps1.xml><?xml version="1.0" encoding="utf-8"?>
<ds:datastoreItem xmlns:ds="http://schemas.openxmlformats.org/officeDocument/2006/customXml" ds:itemID="{3BA02041-E93A-4295-A4C3-4F10671DEE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881413-08FD-4A63-9169-563F4DA7FD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eb9716-d6af-496c-a623-7d5f69ba4f3a"/>
    <ds:schemaRef ds:uri="f4981f11-ce01-49c3-a08c-28441d08c3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972F02-D7C2-40F4-8ED8-9580F0626BCD}">
  <ds:schemaRefs>
    <ds:schemaRef ds:uri="http://www.w3.org/XML/1998/namespace"/>
    <ds:schemaRef ds:uri="http://schemas.microsoft.com/office/2006/documentManagement/types"/>
    <ds:schemaRef ds:uri="http://purl.org/dc/dcmitype/"/>
    <ds:schemaRef ds:uri="fceb9716-d6af-496c-a623-7d5f69ba4f3a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f4981f11-ce01-49c3-a08c-28441d08c3b6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Paracaidista</vt:lpstr>
      <vt:lpstr>diap26</vt:lpstr>
      <vt:lpstr>diap27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Estrella Le Blanco Rodríguez</dc:creator>
  <cp:lastModifiedBy>Estrella Le Blanco Rodríguez</cp:lastModifiedBy>
  <dcterms:created xsi:type="dcterms:W3CDTF">2025-02-09T20:01:19Z</dcterms:created>
  <dcterms:modified xsi:type="dcterms:W3CDTF">2025-03-09T22:25:57Z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0x010100C7B4C9F4052F1C478AFAFD6FB26445A5</vt:lpwstr>
  </property>
</Properties>
</file>