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กถผ\HIPPS\งานเดี่ยว\"/>
    </mc:Choice>
  </mc:AlternateContent>
  <xr:revisionPtr revIDLastSave="0" documentId="13_ncr:1_{5CAEF092-C7B7-40BF-A949-411CDD696643}" xr6:coauthVersionLast="47" xr6:coauthVersionMax="47" xr10:uidLastSave="{00000000-0000-0000-0000-000000000000}"/>
  <bookViews>
    <workbookView xWindow="-120" yWindow="-120" windowWidth="29040" windowHeight="15720" xr2:uid="{D53B5BCD-EABD-46C3-A233-002E7D960D5F}"/>
  </bookViews>
  <sheets>
    <sheet name="Sheet1" sheetId="1" r:id="rId1"/>
    <sheet name="Sheet2" sheetId="2" r:id="rId2"/>
  </sheets>
  <definedNames>
    <definedName name="_xlnm._FilterDatabase" localSheetId="0" hidden="1">Sheet1!$D$2:$D$100</definedName>
    <definedName name="_xlnm._FilterDatabase" localSheetId="1" hidden="1">Sheet2!$A$1:$B$1</definedName>
    <definedName name="_xlnm.Criteria" localSheetId="0">Sheet1!$D$2:$D$100</definedName>
    <definedName name="_xlnm.Extract" localSheetId="0">Sheet1!$M$5</definedName>
    <definedName name="_xlnm.Extract" localSheetId="1">Sheet2!$A$2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 a="1"/>
  <c r="M1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J17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J33" i="1" s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J49" i="1" s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J65" i="1" s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J80" i="1" s="1"/>
  <c r="I81" i="1"/>
  <c r="J81" i="1" s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J96" i="1" s="1"/>
  <c r="I97" i="1"/>
  <c r="J97" i="1" s="1"/>
  <c r="I98" i="1"/>
  <c r="I99" i="1"/>
  <c r="I100" i="1"/>
  <c r="J100" i="1" s="1"/>
  <c r="P41" i="1"/>
  <c r="G100" i="1"/>
  <c r="G99" i="1"/>
  <c r="J99" i="1"/>
  <c r="G98" i="1"/>
  <c r="J98" i="1"/>
  <c r="G97" i="1"/>
  <c r="G96" i="1"/>
  <c r="G95" i="1"/>
  <c r="J95" i="1"/>
  <c r="G94" i="1"/>
  <c r="J94" i="1"/>
  <c r="G93" i="1"/>
  <c r="J93" i="1"/>
  <c r="G92" i="1"/>
  <c r="J92" i="1"/>
  <c r="G91" i="1"/>
  <c r="J91" i="1"/>
  <c r="G90" i="1"/>
  <c r="J90" i="1"/>
  <c r="G89" i="1"/>
  <c r="J89" i="1"/>
  <c r="G88" i="1"/>
  <c r="J88" i="1"/>
  <c r="G87" i="1"/>
  <c r="J87" i="1"/>
  <c r="G86" i="1"/>
  <c r="J86" i="1"/>
  <c r="G85" i="1"/>
  <c r="J85" i="1"/>
  <c r="G84" i="1"/>
  <c r="J84" i="1"/>
  <c r="G83" i="1"/>
  <c r="J83" i="1"/>
  <c r="C82" i="1"/>
  <c r="G82" i="1"/>
  <c r="J82" i="1"/>
  <c r="C81" i="1"/>
  <c r="C80" i="1"/>
  <c r="C79" i="1"/>
  <c r="C78" i="1"/>
  <c r="G81" i="1"/>
  <c r="G80" i="1"/>
  <c r="G79" i="1"/>
  <c r="G78" i="1"/>
  <c r="J78" i="1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50" i="1"/>
  <c r="J51" i="1"/>
  <c r="J53" i="1"/>
  <c r="J54" i="1"/>
  <c r="J55" i="1"/>
  <c r="J56" i="1"/>
  <c r="J57" i="1"/>
  <c r="J58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P40" i="1"/>
  <c r="G77" i="1"/>
  <c r="G76" i="1"/>
  <c r="G75" i="1"/>
  <c r="G74" i="1"/>
  <c r="G73" i="1"/>
  <c r="G72" i="1"/>
  <c r="G4" i="1"/>
  <c r="G6" i="1"/>
  <c r="P39" i="1"/>
  <c r="P38" i="1"/>
  <c r="G69" i="1"/>
  <c r="G70" i="1"/>
  <c r="G71" i="1"/>
  <c r="G68" i="1"/>
  <c r="G67" i="1"/>
  <c r="G66" i="1"/>
  <c r="G65" i="1"/>
  <c r="G64" i="1"/>
  <c r="B2" i="2" a="1"/>
  <c r="B2" i="2" s="1"/>
  <c r="J2" i="1"/>
  <c r="J5" i="1"/>
  <c r="J52" i="1"/>
  <c r="M7" i="1"/>
  <c r="M5" i="1" a="1"/>
  <c r="M5" i="1" s="1"/>
  <c r="P37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P36" i="1"/>
  <c r="G49" i="1"/>
  <c r="G48" i="1"/>
  <c r="G47" i="1"/>
  <c r="G46" i="1"/>
  <c r="G45" i="1"/>
  <c r="P3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" i="1"/>
  <c r="G3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R41" i="1"/>
  <c r="R35" i="1"/>
  <c r="R38" i="1"/>
  <c r="R39" i="1"/>
  <c r="R36" i="1"/>
  <c r="R37" i="1"/>
  <c r="R40" i="1"/>
  <c r="O41" i="1" l="1"/>
  <c r="Q41" i="1" s="1"/>
  <c r="J79" i="1"/>
  <c r="M3" i="1" s="1" a="1"/>
  <c r="M3" i="1" s="1"/>
  <c r="O40" i="1"/>
  <c r="Q40" i="1" s="1"/>
  <c r="O38" i="1"/>
  <c r="Q38" i="1" s="1"/>
  <c r="O39" i="1"/>
  <c r="Q39" i="1" s="1"/>
  <c r="O37" i="1"/>
  <c r="Q37" i="1" s="1"/>
  <c r="O36" i="1"/>
  <c r="Q36" i="1" s="1"/>
  <c r="O35" i="1"/>
  <c r="Q35" i="1" s="1"/>
  <c r="M10" i="1"/>
  <c r="M8" i="1"/>
  <c r="M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<sst xmlns="http://schemas.openxmlformats.org/spreadsheetml/2006/main" count="196" uniqueCount="51">
  <si>
    <t>kW</t>
  </si>
  <si>
    <t>cost</t>
  </si>
  <si>
    <t>ppms</t>
  </si>
  <si>
    <t>epc solar</t>
  </si>
  <si>
    <t>esg solar</t>
  </si>
  <si>
    <t>innergy solution</t>
  </si>
  <si>
    <t>Cost/kW</t>
  </si>
  <si>
    <t>tf energy</t>
  </si>
  <si>
    <t>sy electric system</t>
  </si>
  <si>
    <t>xml solar</t>
  </si>
  <si>
    <t>solar hub</t>
  </si>
  <si>
    <t>validation</t>
  </si>
  <si>
    <t>error</t>
  </si>
  <si>
    <t>index</t>
  </si>
  <si>
    <t>สมการ</t>
  </si>
  <si>
    <t>ราคาประเมิน</t>
  </si>
  <si>
    <t>asiasolar</t>
  </si>
  <si>
    <t>yes</t>
  </si>
  <si>
    <t>phase</t>
  </si>
  <si>
    <t>ขอขนานไฟ</t>
  </si>
  <si>
    <t>i-solarplus</t>
  </si>
  <si>
    <t>no</t>
  </si>
  <si>
    <t>radiant solar</t>
  </si>
  <si>
    <t>avg error</t>
  </si>
  <si>
    <t>model2</t>
  </si>
  <si>
    <t>excellent solar</t>
  </si>
  <si>
    <t>rezeca engineering</t>
  </si>
  <si>
    <t>model1</t>
  </si>
  <si>
    <t>model3</t>
  </si>
  <si>
    <t>MinCost/kW</t>
  </si>
  <si>
    <t>MaxCost/kW</t>
  </si>
  <si>
    <t>AvgCost/kW</t>
  </si>
  <si>
    <t>year</t>
  </si>
  <si>
    <t>seller</t>
  </si>
  <si>
    <t>number of seller</t>
  </si>
  <si>
    <t>number of list</t>
  </si>
  <si>
    <t>model4</t>
  </si>
  <si>
    <t>distinct kW</t>
  </si>
  <si>
    <t>avageif</t>
  </si>
  <si>
    <t>average</t>
  </si>
  <si>
    <t>diff avg</t>
  </si>
  <si>
    <t>meetang solarcell</t>
  </si>
  <si>
    <t>model5</t>
  </si>
  <si>
    <t>innoworld</t>
  </si>
  <si>
    <t>model6</t>
  </si>
  <si>
    <t>MEA</t>
  </si>
  <si>
    <t>INNO SOLAR</t>
  </si>
  <si>
    <t>PEA</t>
  </si>
  <si>
    <t>model7</t>
  </si>
  <si>
    <t>model7 &lt;=20 kW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</si>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</sst>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0.0%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87" fontId="0" fillId="0" borderId="0" xfId="1" applyNumberFormat="1" applyFont="1"/>
    <xf numFmtId="187" fontId="0" fillId="0" borderId="0" xfId="0" applyNumberFormat="1"/>
    <xf numFmtId="9" fontId="0" fillId="0" borderId="0" xfId="2" applyFont="1"/>
    <xf numFmtId="0" fontId="2" fillId="0" borderId="0" xfId="0" applyFont="1"/>
    <xf numFmtId="0" fontId="0" fillId="0" borderId="0" xfId="0" applyNumberFormat="1"/>
    <xf numFmtId="0" fontId="0" fillId="0" borderId="3" xfId="0" applyBorder="1"/>
    <xf numFmtId="188" fontId="0" fillId="0" borderId="3" xfId="2" applyNumberFormat="1" applyFont="1" applyBorder="1"/>
    <xf numFmtId="187" fontId="0" fillId="0" borderId="3" xfId="1" applyNumberFormat="1" applyFont="1" applyBorder="1"/>
    <xf numFmtId="0" fontId="0" fillId="0" borderId="1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187" fontId="0" fillId="3" borderId="5" xfId="1" applyNumberFormat="1" applyFont="1" applyFill="1" applyBorder="1"/>
    <xf numFmtId="187" fontId="0" fillId="0" borderId="5" xfId="1" applyNumberFormat="1" applyFont="1" applyBorder="1"/>
    <xf numFmtId="187" fontId="0" fillId="0" borderId="2" xfId="1" applyNumberFormat="1" applyFont="1" applyBorder="1"/>
    <xf numFmtId="0" fontId="0" fillId="4" borderId="0" xfId="0" applyFill="1"/>
  </cellXfs>
  <cellStyles count="3">
    <cellStyle name="จุลภาค" xfId="1" builtinId="3"/>
    <cellStyle name="ปกติ" xfId="0" builtinId="0"/>
    <cellStyle name="เปอร์เซ็นต์" xfId="2" builtinId="5"/>
  </cellStyles>
  <dxfs count="7">
    <dxf>
      <numFmt numFmtId="187" formatCode="_-* #,##0_-;\-* #,##0_-;_-* &quot;-&quot;??_-;_-@_-"/>
    </dxf>
    <dxf>
      <numFmt numFmtId="0" formatCode="General"/>
    </dxf>
    <dxf>
      <numFmt numFmtId="187" formatCode="_-* #,##0_-;\-* #,##0_-;_-* &quot;-&quot;??_-;_-@_-"/>
    </dxf>
    <dxf>
      <numFmt numFmtId="187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rgb="FFFF0000"/>
        <name val="Tahoma"/>
        <family val="2"/>
        <charset val="222"/>
        <scheme val="minor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050095962677134"/>
                  <c:y val="-5.85989880367798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Sheet1!$B$2:$B$100</c:f>
              <c:numCache>
                <c:formatCode>General</c:formatCode>
                <c:ptCount val="9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20</c:v>
                </c:pt>
                <c:pt idx="18">
                  <c:v>1.5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20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5.76</c:v>
                </c:pt>
                <c:pt idx="31">
                  <c:v>5.92</c:v>
                </c:pt>
                <c:pt idx="32">
                  <c:v>5.92</c:v>
                </c:pt>
                <c:pt idx="33">
                  <c:v>11.52</c:v>
                </c:pt>
                <c:pt idx="34">
                  <c:v>11.84</c:v>
                </c:pt>
                <c:pt idx="35">
                  <c:v>11.84</c:v>
                </c:pt>
                <c:pt idx="36">
                  <c:v>3</c:v>
                </c:pt>
                <c:pt idx="37">
                  <c:v>5</c:v>
                </c:pt>
                <c:pt idx="38">
                  <c:v>3.24</c:v>
                </c:pt>
                <c:pt idx="39">
                  <c:v>5.4</c:v>
                </c:pt>
                <c:pt idx="40">
                  <c:v>10.8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10</c:v>
                </c:pt>
                <c:pt idx="45">
                  <c:v>3.3</c:v>
                </c:pt>
                <c:pt idx="46">
                  <c:v>20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10</c:v>
                </c:pt>
                <c:pt idx="51">
                  <c:v>4.9000000000000004</c:v>
                </c:pt>
                <c:pt idx="52">
                  <c:v>6.54</c:v>
                </c:pt>
                <c:pt idx="53">
                  <c:v>9.81</c:v>
                </c:pt>
                <c:pt idx="54">
                  <c:v>3.24</c:v>
                </c:pt>
                <c:pt idx="55">
                  <c:v>5.4</c:v>
                </c:pt>
                <c:pt idx="56">
                  <c:v>5.4</c:v>
                </c:pt>
                <c:pt idx="57">
                  <c:v>10.26</c:v>
                </c:pt>
                <c:pt idx="58">
                  <c:v>3.24</c:v>
                </c:pt>
                <c:pt idx="59">
                  <c:v>5.4</c:v>
                </c:pt>
                <c:pt idx="60">
                  <c:v>5.4</c:v>
                </c:pt>
                <c:pt idx="61">
                  <c:v>10.26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10</c:v>
                </c:pt>
                <c:pt idx="66">
                  <c:v>15</c:v>
                </c:pt>
                <c:pt idx="67">
                  <c:v>20</c:v>
                </c:pt>
                <c:pt idx="68">
                  <c:v>2</c:v>
                </c:pt>
                <c:pt idx="69">
                  <c:v>4</c:v>
                </c:pt>
                <c:pt idx="70">
                  <c:v>5</c:v>
                </c:pt>
                <c:pt idx="71">
                  <c:v>10</c:v>
                </c:pt>
                <c:pt idx="72">
                  <c:v>20</c:v>
                </c:pt>
                <c:pt idx="73">
                  <c:v>3.3</c:v>
                </c:pt>
                <c:pt idx="74">
                  <c:v>4.95</c:v>
                </c:pt>
                <c:pt idx="75">
                  <c:v>9.9</c:v>
                </c:pt>
                <c:pt idx="76">
                  <c:v>15.4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10</c:v>
                </c:pt>
                <c:pt idx="81">
                  <c:v>15</c:v>
                </c:pt>
                <c:pt idx="82">
                  <c:v>20</c:v>
                </c:pt>
                <c:pt idx="83">
                  <c:v>3</c:v>
                </c:pt>
                <c:pt idx="84">
                  <c:v>5</c:v>
                </c:pt>
                <c:pt idx="85">
                  <c:v>5</c:v>
                </c:pt>
                <c:pt idx="86">
                  <c:v>10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10</c:v>
                </c:pt>
              </c:numCache>
            </c:numRef>
          </c:xVal>
          <c:yVal>
            <c:numRef>
              <c:f>Sheet1!$C$2:$C$100</c:f>
              <c:numCache>
                <c:formatCode>_-* #,##0_-;\-* #,##0_-;_-* "-"??_-;_-@_-</c:formatCode>
                <c:ptCount val="91"/>
                <c:pt idx="0">
                  <c:v>103900</c:v>
                </c:pt>
                <c:pt idx="1">
                  <c:v>165900</c:v>
                </c:pt>
                <c:pt idx="2">
                  <c:v>172900</c:v>
                </c:pt>
                <c:pt idx="3">
                  <c:v>275900</c:v>
                </c:pt>
                <c:pt idx="4">
                  <c:v>520000</c:v>
                </c:pt>
                <c:pt idx="5">
                  <c:v>289000</c:v>
                </c:pt>
                <c:pt idx="6">
                  <c:v>180000</c:v>
                </c:pt>
                <c:pt idx="7">
                  <c:v>185000</c:v>
                </c:pt>
                <c:pt idx="8">
                  <c:v>130000</c:v>
                </c:pt>
                <c:pt idx="9">
                  <c:v>119000</c:v>
                </c:pt>
                <c:pt idx="10">
                  <c:v>170900</c:v>
                </c:pt>
                <c:pt idx="11">
                  <c:v>192900</c:v>
                </c:pt>
                <c:pt idx="12">
                  <c:v>295000</c:v>
                </c:pt>
                <c:pt idx="13">
                  <c:v>115500</c:v>
                </c:pt>
                <c:pt idx="14">
                  <c:v>165900</c:v>
                </c:pt>
                <c:pt idx="15">
                  <c:v>172900</c:v>
                </c:pt>
                <c:pt idx="16">
                  <c:v>275900</c:v>
                </c:pt>
                <c:pt idx="17">
                  <c:v>590000</c:v>
                </c:pt>
                <c:pt idx="18">
                  <c:v>69000</c:v>
                </c:pt>
                <c:pt idx="19">
                  <c:v>95000</c:v>
                </c:pt>
                <c:pt idx="20">
                  <c:v>149000</c:v>
                </c:pt>
                <c:pt idx="21">
                  <c:v>169000</c:v>
                </c:pt>
                <c:pt idx="22">
                  <c:v>269000</c:v>
                </c:pt>
                <c:pt idx="23">
                  <c:v>565000</c:v>
                </c:pt>
                <c:pt idx="24">
                  <c:v>445000</c:v>
                </c:pt>
                <c:pt idx="25">
                  <c:v>395000</c:v>
                </c:pt>
                <c:pt idx="26">
                  <c:v>335000</c:v>
                </c:pt>
                <c:pt idx="27">
                  <c:v>199000</c:v>
                </c:pt>
                <c:pt idx="28">
                  <c:v>185000</c:v>
                </c:pt>
                <c:pt idx="29">
                  <c:v>125000</c:v>
                </c:pt>
                <c:pt idx="30">
                  <c:v>192000</c:v>
                </c:pt>
                <c:pt idx="31">
                  <c:v>205000</c:v>
                </c:pt>
                <c:pt idx="32">
                  <c:v>230000</c:v>
                </c:pt>
                <c:pt idx="33">
                  <c:v>340000</c:v>
                </c:pt>
                <c:pt idx="34">
                  <c:v>363000</c:v>
                </c:pt>
                <c:pt idx="35">
                  <c:v>415000</c:v>
                </c:pt>
                <c:pt idx="36">
                  <c:v>105000</c:v>
                </c:pt>
                <c:pt idx="37">
                  <c:v>175000</c:v>
                </c:pt>
                <c:pt idx="38">
                  <c:v>90000</c:v>
                </c:pt>
                <c:pt idx="39">
                  <c:v>157000</c:v>
                </c:pt>
                <c:pt idx="40">
                  <c:v>250000</c:v>
                </c:pt>
                <c:pt idx="41">
                  <c:v>155000</c:v>
                </c:pt>
                <c:pt idx="42">
                  <c:v>199000</c:v>
                </c:pt>
                <c:pt idx="43">
                  <c:v>209000</c:v>
                </c:pt>
                <c:pt idx="44">
                  <c:v>309000</c:v>
                </c:pt>
                <c:pt idx="45">
                  <c:v>132000</c:v>
                </c:pt>
                <c:pt idx="46">
                  <c:v>545000</c:v>
                </c:pt>
                <c:pt idx="47">
                  <c:v>133000</c:v>
                </c:pt>
                <c:pt idx="48">
                  <c:v>189000</c:v>
                </c:pt>
                <c:pt idx="49">
                  <c:v>199000</c:v>
                </c:pt>
                <c:pt idx="50">
                  <c:v>319000</c:v>
                </c:pt>
                <c:pt idx="51">
                  <c:v>215000</c:v>
                </c:pt>
                <c:pt idx="52">
                  <c:v>249000</c:v>
                </c:pt>
                <c:pt idx="53">
                  <c:v>349000</c:v>
                </c:pt>
                <c:pt idx="54">
                  <c:v>115000</c:v>
                </c:pt>
                <c:pt idx="55">
                  <c:v>165000</c:v>
                </c:pt>
                <c:pt idx="56">
                  <c:v>175000</c:v>
                </c:pt>
                <c:pt idx="57">
                  <c:v>285000</c:v>
                </c:pt>
                <c:pt idx="58">
                  <c:v>135000</c:v>
                </c:pt>
                <c:pt idx="59">
                  <c:v>185000</c:v>
                </c:pt>
                <c:pt idx="60">
                  <c:v>195000</c:v>
                </c:pt>
                <c:pt idx="61">
                  <c:v>320000</c:v>
                </c:pt>
                <c:pt idx="62">
                  <c:v>110000</c:v>
                </c:pt>
                <c:pt idx="63">
                  <c:v>159000</c:v>
                </c:pt>
                <c:pt idx="64">
                  <c:v>169000</c:v>
                </c:pt>
                <c:pt idx="65">
                  <c:v>284000</c:v>
                </c:pt>
                <c:pt idx="66">
                  <c:v>399000</c:v>
                </c:pt>
                <c:pt idx="67">
                  <c:v>499000</c:v>
                </c:pt>
                <c:pt idx="68">
                  <c:v>112350</c:v>
                </c:pt>
                <c:pt idx="69">
                  <c:v>188320</c:v>
                </c:pt>
                <c:pt idx="70">
                  <c:v>223630</c:v>
                </c:pt>
                <c:pt idx="71">
                  <c:v>437630</c:v>
                </c:pt>
                <c:pt idx="72">
                  <c:v>813200</c:v>
                </c:pt>
                <c:pt idx="73">
                  <c:v>194000</c:v>
                </c:pt>
                <c:pt idx="74">
                  <c:v>230000</c:v>
                </c:pt>
                <c:pt idx="75">
                  <c:v>400000</c:v>
                </c:pt>
                <c:pt idx="76">
                  <c:v>579000</c:v>
                </c:pt>
                <c:pt idx="77">
                  <c:v>145000</c:v>
                </c:pt>
                <c:pt idx="78">
                  <c:v>200000</c:v>
                </c:pt>
                <c:pt idx="79">
                  <c:v>220000</c:v>
                </c:pt>
                <c:pt idx="80">
                  <c:v>330000</c:v>
                </c:pt>
                <c:pt idx="81">
                  <c:v>455000</c:v>
                </c:pt>
                <c:pt idx="82">
                  <c:v>550000</c:v>
                </c:pt>
                <c:pt idx="83">
                  <c:v>130000</c:v>
                </c:pt>
                <c:pt idx="84">
                  <c:v>185000</c:v>
                </c:pt>
                <c:pt idx="85">
                  <c:v>210000</c:v>
                </c:pt>
                <c:pt idx="86">
                  <c:v>305000</c:v>
                </c:pt>
                <c:pt idx="87">
                  <c:v>120000</c:v>
                </c:pt>
                <c:pt idx="88">
                  <c:v>170000</c:v>
                </c:pt>
                <c:pt idx="89">
                  <c:v>195000</c:v>
                </c:pt>
                <c:pt idx="90">
                  <c:v>275000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D-4472-A672-B0EC3E03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12591"/>
        <c:axId val="569014671"/>
      </c:scatterChart>
      <c:valAx>
        <c:axId val="56901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9014671"/>
        <c:crosses val="autoZero"/>
        <c:crossBetween val="midCat"/>
      </c:valAx>
      <c:valAx>
        <c:axId val="5690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901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>
      <c:oddHeader>&amp;Cความสัมพันธ์ของราคาติดตั้งและกำลังผลิต
</c:oddHead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4543262115396066E-2"/>
                  <c:y val="-0.36964057433997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Sheet1!$B$2:$B$100</c:f>
              <c:numCache>
                <c:formatCode>General</c:formatCode>
                <c:ptCount val="9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10</c:v>
                </c:pt>
                <c:pt idx="17">
                  <c:v>20</c:v>
                </c:pt>
                <c:pt idx="18">
                  <c:v>1.5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20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5.76</c:v>
                </c:pt>
                <c:pt idx="31">
                  <c:v>5.92</c:v>
                </c:pt>
                <c:pt idx="32">
                  <c:v>5.92</c:v>
                </c:pt>
                <c:pt idx="33">
                  <c:v>11.52</c:v>
                </c:pt>
                <c:pt idx="34">
                  <c:v>11.84</c:v>
                </c:pt>
                <c:pt idx="35">
                  <c:v>11.84</c:v>
                </c:pt>
                <c:pt idx="36">
                  <c:v>3</c:v>
                </c:pt>
                <c:pt idx="37">
                  <c:v>5</c:v>
                </c:pt>
                <c:pt idx="38">
                  <c:v>3.24</c:v>
                </c:pt>
                <c:pt idx="39">
                  <c:v>5.4</c:v>
                </c:pt>
                <c:pt idx="40">
                  <c:v>10.8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10</c:v>
                </c:pt>
                <c:pt idx="45">
                  <c:v>3.3</c:v>
                </c:pt>
                <c:pt idx="46">
                  <c:v>20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10</c:v>
                </c:pt>
                <c:pt idx="51">
                  <c:v>4.9000000000000004</c:v>
                </c:pt>
                <c:pt idx="52">
                  <c:v>6.54</c:v>
                </c:pt>
                <c:pt idx="53">
                  <c:v>9.81</c:v>
                </c:pt>
                <c:pt idx="54">
                  <c:v>3.24</c:v>
                </c:pt>
                <c:pt idx="55">
                  <c:v>5.4</c:v>
                </c:pt>
                <c:pt idx="56">
                  <c:v>5.4</c:v>
                </c:pt>
                <c:pt idx="57">
                  <c:v>10.26</c:v>
                </c:pt>
                <c:pt idx="58">
                  <c:v>3.24</c:v>
                </c:pt>
                <c:pt idx="59">
                  <c:v>5.4</c:v>
                </c:pt>
                <c:pt idx="60">
                  <c:v>5.4</c:v>
                </c:pt>
                <c:pt idx="61">
                  <c:v>10.26</c:v>
                </c:pt>
                <c:pt idx="62">
                  <c:v>3</c:v>
                </c:pt>
                <c:pt idx="63">
                  <c:v>5</c:v>
                </c:pt>
                <c:pt idx="64">
                  <c:v>5</c:v>
                </c:pt>
                <c:pt idx="65">
                  <c:v>10</c:v>
                </c:pt>
                <c:pt idx="66">
                  <c:v>15</c:v>
                </c:pt>
                <c:pt idx="67">
                  <c:v>20</c:v>
                </c:pt>
                <c:pt idx="68">
                  <c:v>2</c:v>
                </c:pt>
                <c:pt idx="69">
                  <c:v>4</c:v>
                </c:pt>
                <c:pt idx="70">
                  <c:v>5</c:v>
                </c:pt>
                <c:pt idx="71">
                  <c:v>10</c:v>
                </c:pt>
                <c:pt idx="72">
                  <c:v>20</c:v>
                </c:pt>
                <c:pt idx="73">
                  <c:v>3.3</c:v>
                </c:pt>
                <c:pt idx="74">
                  <c:v>4.95</c:v>
                </c:pt>
                <c:pt idx="75">
                  <c:v>9.9</c:v>
                </c:pt>
                <c:pt idx="76">
                  <c:v>15.4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10</c:v>
                </c:pt>
                <c:pt idx="81">
                  <c:v>15</c:v>
                </c:pt>
                <c:pt idx="82">
                  <c:v>20</c:v>
                </c:pt>
                <c:pt idx="83">
                  <c:v>3</c:v>
                </c:pt>
                <c:pt idx="84">
                  <c:v>5</c:v>
                </c:pt>
                <c:pt idx="85">
                  <c:v>5</c:v>
                </c:pt>
                <c:pt idx="86">
                  <c:v>10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10</c:v>
                </c:pt>
              </c:numCache>
            </c:numRef>
          </c:xVal>
          <c:yVal>
            <c:numRef>
              <c:f>Sheet1!$G$2:$G$100</c:f>
              <c:numCache>
                <c:formatCode>_-* #,##0_-;\-* #,##0_-;_-* "-"??_-;_-@_-</c:formatCode>
                <c:ptCount val="91"/>
                <c:pt idx="0">
                  <c:v>34633.333333333336</c:v>
                </c:pt>
                <c:pt idx="1">
                  <c:v>33180</c:v>
                </c:pt>
                <c:pt idx="2">
                  <c:v>34580</c:v>
                </c:pt>
                <c:pt idx="3">
                  <c:v>27590</c:v>
                </c:pt>
                <c:pt idx="4">
                  <c:v>26000</c:v>
                </c:pt>
                <c:pt idx="5">
                  <c:v>28900</c:v>
                </c:pt>
                <c:pt idx="6">
                  <c:v>36000</c:v>
                </c:pt>
                <c:pt idx="7">
                  <c:v>37000</c:v>
                </c:pt>
                <c:pt idx="8">
                  <c:v>43333.333333333336</c:v>
                </c:pt>
                <c:pt idx="9">
                  <c:v>39666.666666666664</c:v>
                </c:pt>
                <c:pt idx="10">
                  <c:v>34180</c:v>
                </c:pt>
                <c:pt idx="11">
                  <c:v>38580</c:v>
                </c:pt>
                <c:pt idx="12">
                  <c:v>29500</c:v>
                </c:pt>
                <c:pt idx="13">
                  <c:v>38500</c:v>
                </c:pt>
                <c:pt idx="14">
                  <c:v>33180</c:v>
                </c:pt>
                <c:pt idx="15">
                  <c:v>34580</c:v>
                </c:pt>
                <c:pt idx="16">
                  <c:v>27590</c:v>
                </c:pt>
                <c:pt idx="17">
                  <c:v>29500</c:v>
                </c:pt>
                <c:pt idx="18">
                  <c:v>46000</c:v>
                </c:pt>
                <c:pt idx="19">
                  <c:v>31666.666666666668</c:v>
                </c:pt>
                <c:pt idx="20">
                  <c:v>29800</c:v>
                </c:pt>
                <c:pt idx="21">
                  <c:v>33800</c:v>
                </c:pt>
                <c:pt idx="22">
                  <c:v>26900</c:v>
                </c:pt>
                <c:pt idx="23">
                  <c:v>28250</c:v>
                </c:pt>
                <c:pt idx="24">
                  <c:v>29666.666666666668</c:v>
                </c:pt>
                <c:pt idx="25">
                  <c:v>32916.666666666664</c:v>
                </c:pt>
                <c:pt idx="26">
                  <c:v>33500</c:v>
                </c:pt>
                <c:pt idx="27">
                  <c:v>39800</c:v>
                </c:pt>
                <c:pt idx="28">
                  <c:v>37000</c:v>
                </c:pt>
                <c:pt idx="29">
                  <c:v>41666.666666666664</c:v>
                </c:pt>
                <c:pt idx="30">
                  <c:v>33333.333333333336</c:v>
                </c:pt>
                <c:pt idx="31">
                  <c:v>34628.37837837838</c:v>
                </c:pt>
                <c:pt idx="32">
                  <c:v>38851.351351351354</c:v>
                </c:pt>
                <c:pt idx="33">
                  <c:v>29513.888888888891</c:v>
                </c:pt>
                <c:pt idx="34">
                  <c:v>30658.783783783783</c:v>
                </c:pt>
                <c:pt idx="35">
                  <c:v>35050.675675675673</c:v>
                </c:pt>
                <c:pt idx="36">
                  <c:v>35000</c:v>
                </c:pt>
                <c:pt idx="37">
                  <c:v>35000</c:v>
                </c:pt>
                <c:pt idx="38">
                  <c:v>27777.777777777777</c:v>
                </c:pt>
                <c:pt idx="39">
                  <c:v>29074.074074074073</c:v>
                </c:pt>
                <c:pt idx="40">
                  <c:v>23148.148148148146</c:v>
                </c:pt>
                <c:pt idx="41">
                  <c:v>31000</c:v>
                </c:pt>
                <c:pt idx="42">
                  <c:v>36181.818181818184</c:v>
                </c:pt>
                <c:pt idx="43">
                  <c:v>38000</c:v>
                </c:pt>
                <c:pt idx="44">
                  <c:v>30900</c:v>
                </c:pt>
                <c:pt idx="45">
                  <c:v>40000</c:v>
                </c:pt>
                <c:pt idx="46">
                  <c:v>27250</c:v>
                </c:pt>
                <c:pt idx="47">
                  <c:v>44333.333333333336</c:v>
                </c:pt>
                <c:pt idx="48">
                  <c:v>37800</c:v>
                </c:pt>
                <c:pt idx="49">
                  <c:v>39800</c:v>
                </c:pt>
                <c:pt idx="50">
                  <c:v>31900</c:v>
                </c:pt>
                <c:pt idx="51">
                  <c:v>43877.551020408158</c:v>
                </c:pt>
                <c:pt idx="52">
                  <c:v>38073.394495412846</c:v>
                </c:pt>
                <c:pt idx="53">
                  <c:v>35575.942915392458</c:v>
                </c:pt>
                <c:pt idx="54">
                  <c:v>35493.827160493827</c:v>
                </c:pt>
                <c:pt idx="55">
                  <c:v>30555.555555555555</c:v>
                </c:pt>
                <c:pt idx="56">
                  <c:v>32407.407407407405</c:v>
                </c:pt>
                <c:pt idx="57">
                  <c:v>27777.777777777777</c:v>
                </c:pt>
                <c:pt idx="58">
                  <c:v>41666.666666666664</c:v>
                </c:pt>
                <c:pt idx="59">
                  <c:v>34259.259259259255</c:v>
                </c:pt>
                <c:pt idx="60">
                  <c:v>36111.111111111109</c:v>
                </c:pt>
                <c:pt idx="61">
                  <c:v>31189.08382066277</c:v>
                </c:pt>
                <c:pt idx="62">
                  <c:v>36666.666666666664</c:v>
                </c:pt>
                <c:pt idx="63">
                  <c:v>31800</c:v>
                </c:pt>
                <c:pt idx="64">
                  <c:v>33800</c:v>
                </c:pt>
                <c:pt idx="65">
                  <c:v>28400</c:v>
                </c:pt>
                <c:pt idx="66">
                  <c:v>26600</c:v>
                </c:pt>
                <c:pt idx="67">
                  <c:v>24950</c:v>
                </c:pt>
                <c:pt idx="68">
                  <c:v>56175</c:v>
                </c:pt>
                <c:pt idx="69">
                  <c:v>47080</c:v>
                </c:pt>
                <c:pt idx="70">
                  <c:v>44726</c:v>
                </c:pt>
                <c:pt idx="71">
                  <c:v>43763</c:v>
                </c:pt>
                <c:pt idx="72">
                  <c:v>40660</c:v>
                </c:pt>
                <c:pt idx="73">
                  <c:v>58787.878787878792</c:v>
                </c:pt>
                <c:pt idx="74">
                  <c:v>46464.646464646466</c:v>
                </c:pt>
                <c:pt idx="75">
                  <c:v>40404.040404040403</c:v>
                </c:pt>
                <c:pt idx="76">
                  <c:v>37597.402597402594</c:v>
                </c:pt>
                <c:pt idx="77">
                  <c:v>48333.333333333336</c:v>
                </c:pt>
                <c:pt idx="78">
                  <c:v>40000</c:v>
                </c:pt>
                <c:pt idx="79">
                  <c:v>44000</c:v>
                </c:pt>
                <c:pt idx="80">
                  <c:v>33000</c:v>
                </c:pt>
                <c:pt idx="81">
                  <c:v>30333.333333333332</c:v>
                </c:pt>
                <c:pt idx="82">
                  <c:v>27500</c:v>
                </c:pt>
                <c:pt idx="83">
                  <c:v>43333.333333333336</c:v>
                </c:pt>
                <c:pt idx="84">
                  <c:v>37000</c:v>
                </c:pt>
                <c:pt idx="85">
                  <c:v>42000</c:v>
                </c:pt>
                <c:pt idx="86">
                  <c:v>30500</c:v>
                </c:pt>
                <c:pt idx="87">
                  <c:v>40000</c:v>
                </c:pt>
                <c:pt idx="88">
                  <c:v>34000</c:v>
                </c:pt>
                <c:pt idx="89">
                  <c:v>39000</c:v>
                </c:pt>
                <c:pt idx="90">
                  <c:v>27500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A-4996-8361-22FA8064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850016"/>
        <c:axId val="1295848768"/>
      </c:scatterChart>
      <c:valAx>
        <c:axId val="12958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95848768"/>
        <c:crosses val="autoZero"/>
        <c:crossBetween val="midCat"/>
      </c:valAx>
      <c:valAx>
        <c:axId val="1295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Cost/kW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958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261936</xdr:colOff>
      <xdr:row>1</xdr:row>
      <xdr:rowOff>76200</xdr:rowOff>
    </xdr:from>
    <xdr:to>
      <xdr:col>25</xdr:col>
      <xdr:colOff>447675</xdr:colOff>
      <xdr:row>31</xdr:row>
      <xdr:rowOff>104775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C9354504-78D6-85A2-4914-FC180412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109537</xdr:colOff>
      <xdr:row>56</xdr:row>
      <xdr:rowOff>47625</xdr:rowOff>
    </xdr:from>
    <xdr:to>
      <xdr:col>20</xdr:col>
      <xdr:colOff>400050</xdr:colOff>
      <xdr:row>74</xdr:row>
      <xdr:rowOff>28575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1C818B12-9F3A-3170-6314-8135CB58D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0AF32-E673-48E7-8AE5-2B3C9FFF2F16}" name="costkW" displayName="costkW" ref="A1:J100" totalsRowShown="0">
  <autoFilter ref="A1:J100" xr:uid="{6FD0AF32-E673-48E7-8AE5-2B3C9FFF2F16}">
    <filterColumn colId="1">
      <customFilters>
        <customFilter operator="lessThanOrEqual" val="20"/>
      </customFilters>
    </filterColumn>
  </autoFilter>
  <tableColumns count="10">
    <tableColumn id="8" xr3:uid="{040E807C-3C67-4B2C-8CEB-3079515BDA0C}" name="index" dataDxfId="4"/>
    <tableColumn id="1" xr3:uid="{79B1BB43-C575-4C27-9166-17298AC1C4AE}" name="kW"/>
    <tableColumn id="2" xr3:uid="{C9F0DCCC-B2E8-4898-BE04-CFECCB42BE01}" name="cost" dataDxfId="3" dataCellStyle="จุลภาค"/>
    <tableColumn id="3" xr3:uid="{3C21E3DD-51A8-467B-A1C2-E0BF4B29F61E}" name="seller"/>
    <tableColumn id="10" xr3:uid="{8C9E6F6C-B6B2-41A4-A83A-730A3623D55A}" name="phase"/>
    <tableColumn id="9" xr3:uid="{70CA214F-DB7C-473B-B223-B218F4EA01E5}" name="ขอขนานไฟ"/>
    <tableColumn id="4" xr3:uid="{43A2DCAA-9722-4B4B-BD0E-6017F5D23A4C}" name="Cost/kW" dataDxfId="2">
      <calculatedColumnFormula>costkW[[#This Row],[cost]]/costkW[[#This Row],[kW]]</calculatedColumnFormula>
    </tableColumn>
    <tableColumn id="5" xr3:uid="{6E1F0DFE-E787-4C80-92E0-F93CFD0F4DBE}" name="year" dataDxfId="1"/>
    <tableColumn id="6" xr3:uid="{C5A32A50-6190-4429-860B-330926A7A4D4}" name="validation" dataDxfId="0" dataCellStyle="จุลภาค">
      <calculatedColumnFormula>-39.274*costkW[[#This Row],[kW]]^2+27970*costkW[[#This Row],[kW]]+42006</calculatedColumnFormula>
    </tableColumn>
    <tableColumn id="7" xr3:uid="{8E654BAD-1EEC-442D-82BE-F85D242972A9}" name="error" dataCellStyle="เปอร์เซ็นต์">
      <calculatedColumnFormula>(I2-C2)/C2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C3FD-B38E-4D01-8943-9D9EACC53028}">
  <dimension ref="A1:R100"/>
  <sheetViews>
    <sheetView tabSelected="1" zoomScaleNormal="100" workbookViewId="0">
      <selection activeCell="S50" sqref="S50"/>
    </sheetView>
  </sheetViews>
  <sheetFormatPr defaultRowHeight="14.25" x14ac:dyDescent="0.2"/>
  <cols>
    <col min="1" max="1" width="7.5" customWidth="1"/>
    <col min="2" max="2" width="11.375" bestFit="1" customWidth="1"/>
    <col min="3" max="3" width="13.5" bestFit="1" customWidth="1"/>
    <col min="4" max="4" width="15.625" bestFit="1" customWidth="1"/>
    <col min="6" max="6" width="14.75" bestFit="1" customWidth="1"/>
    <col min="7" max="7" width="11.25" customWidth="1"/>
    <col min="8" max="8" width="15.75" bestFit="1" customWidth="1"/>
    <col min="9" max="9" width="12.5" bestFit="1" customWidth="1"/>
    <col min="11" max="11" width="14.125" bestFit="1" customWidth="1"/>
    <col min="12" max="12" width="15.5" bestFit="1" customWidth="1"/>
    <col min="13" max="13" width="10.375" bestFit="1" customWidth="1"/>
    <col min="14" max="14" width="13.5" bestFit="1" customWidth="1"/>
    <col min="15" max="15" width="13.5" customWidth="1"/>
    <col min="16" max="16" width="10.375" bestFit="1" customWidth="1"/>
    <col min="17" max="17" width="10.375" customWidth="1"/>
  </cols>
  <sheetData>
    <row r="1" spans="1:13" x14ac:dyDescent="0.2">
      <c r="A1" t="s">
        <v>13</v>
      </c>
      <c r="B1" t="s">
        <v>0</v>
      </c>
      <c r="C1" t="s">
        <v>1</v>
      </c>
      <c r="D1" t="s">
        <v>33</v>
      </c>
      <c r="E1" t="s">
        <v>18</v>
      </c>
      <c r="F1" t="s">
        <v>19</v>
      </c>
      <c r="G1" t="s">
        <v>6</v>
      </c>
      <c r="H1" t="s">
        <v>32</v>
      </c>
      <c r="I1" t="s">
        <v>11</v>
      </c>
      <c r="J1" s="3" t="s">
        <v>12</v>
      </c>
    </row>
    <row r="2" spans="1:13" x14ac:dyDescent="0.2">
      <c r="A2" s="4">
        <v>1</v>
      </c>
      <c r="B2">
        <v>3</v>
      </c>
      <c r="C2" s="1">
        <v>103900</v>
      </c>
      <c r="D2" t="s">
        <v>2</v>
      </c>
      <c r="E2">
        <v>1</v>
      </c>
      <c r="F2" t="s">
        <v>17</v>
      </c>
      <c r="G2" s="2">
        <f>costkW[[#This Row],[cost]]/costkW[[#This Row],[kW]]</f>
        <v>34633.333333333336</v>
      </c>
      <c r="H2" s="5">
        <v>2022</v>
      </c>
      <c r="I2" s="1">
        <f>-39.274*costkW[[#This Row],[kW]]^2+27970*costkW[[#This Row],[kW]]+42006</f>
        <v>125562.534</v>
      </c>
      <c r="J2" s="3">
        <f t="shared" ref="J2:J35" si="0">(I2-C2)/C2</f>
        <v>0.20849407122232916</v>
      </c>
      <c r="L2" t="s">
        <v>49</v>
      </c>
    </row>
    <row r="3" spans="1:13" x14ac:dyDescent="0.2">
      <c r="A3" s="4">
        <v>2</v>
      </c>
      <c r="B3">
        <v>5</v>
      </c>
      <c r="C3" s="1">
        <v>165900</v>
      </c>
      <c r="D3" t="s">
        <v>2</v>
      </c>
      <c r="E3">
        <v>1</v>
      </c>
      <c r="F3" t="s">
        <v>17</v>
      </c>
      <c r="G3" s="2">
        <f>costkW[[#This Row],[cost]]/costkW[[#This Row],[kW]]</f>
        <v>33180</v>
      </c>
      <c r="H3" s="5">
        <v>2022</v>
      </c>
      <c r="I3" s="1">
        <f>-39.274*costkW[[#This Row],[kW]]^2+27970*costkW[[#This Row],[kW]]+42006</f>
        <v>180874.15</v>
      </c>
      <c r="J3" s="3">
        <f t="shared" si="0"/>
        <v>9.0260096443640705E-2</v>
      </c>
      <c r="L3" s="6" t="s">
        <v>23</v>
      </c>
      <c r="M3" s="7" cm="1">
        <f t="array" ref="M3">AVERAGE(ABS(costkW[error]))</f>
        <v>0.10507324697574938</v>
      </c>
    </row>
    <row r="4" spans="1:13" x14ac:dyDescent="0.2">
      <c r="A4" s="4">
        <v>3</v>
      </c>
      <c r="B4">
        <v>5</v>
      </c>
      <c r="C4" s="1">
        <v>172900</v>
      </c>
      <c r="D4" t="s">
        <v>2</v>
      </c>
      <c r="E4">
        <v>3</v>
      </c>
      <c r="F4" t="s">
        <v>17</v>
      </c>
      <c r="G4" s="2">
        <f>costkW[[#This Row],[cost]]/costkW[[#This Row],[kW]]</f>
        <v>34580</v>
      </c>
      <c r="H4" s="5">
        <v>2022</v>
      </c>
      <c r="I4" s="1">
        <f>-39.274*costkW[[#This Row],[kW]]^2+27970*costkW[[#This Row],[kW]]+42006</f>
        <v>180874.15</v>
      </c>
      <c r="J4" s="3">
        <f>(I4-C4)/C4</f>
        <v>4.6120011567379958E-2</v>
      </c>
      <c r="L4" s="6"/>
      <c r="M4" s="7"/>
    </row>
    <row r="5" spans="1:13" x14ac:dyDescent="0.2">
      <c r="A5" s="4">
        <v>4</v>
      </c>
      <c r="B5">
        <v>10</v>
      </c>
      <c r="C5" s="1">
        <v>275900</v>
      </c>
      <c r="D5" t="s">
        <v>2</v>
      </c>
      <c r="E5">
        <v>3</v>
      </c>
      <c r="F5" t="s">
        <v>17</v>
      </c>
      <c r="G5" s="2">
        <f>costkW[[#This Row],[cost]]/costkW[[#This Row],[kW]]</f>
        <v>27590</v>
      </c>
      <c r="H5" s="5">
        <v>2022</v>
      </c>
      <c r="I5" s="1">
        <f>-39.274*costkW[[#This Row],[kW]]^2+27970*costkW[[#This Row],[kW]]+42006</f>
        <v>317778.59999999998</v>
      </c>
      <c r="J5" s="3">
        <f t="shared" si="0"/>
        <v>0.15178905400507423</v>
      </c>
      <c r="L5" s="6" t="s">
        <v>34</v>
      </c>
      <c r="M5" s="6" cm="1">
        <f t="array" ref="M5">SUM(IF(_xlnm.Criteria&lt;&gt;"",1/COUNTIF(_xlnm.Criteria, _xlnm.Criteria), 0))</f>
        <v>18.000000000000014</v>
      </c>
    </row>
    <row r="6" spans="1:13" x14ac:dyDescent="0.2">
      <c r="A6" s="4">
        <v>5</v>
      </c>
      <c r="B6">
        <v>20</v>
      </c>
      <c r="C6" s="1">
        <v>520000</v>
      </c>
      <c r="D6" t="s">
        <v>2</v>
      </c>
      <c r="E6">
        <v>3</v>
      </c>
      <c r="F6" t="s">
        <v>17</v>
      </c>
      <c r="G6" s="2">
        <f>costkW[[#This Row],[cost]]/costkW[[#This Row],[kW]]</f>
        <v>26000</v>
      </c>
      <c r="H6" s="5">
        <v>2022</v>
      </c>
      <c r="I6" s="1">
        <f>-39.274*costkW[[#This Row],[kW]]^2+27970*costkW[[#This Row],[kW]]+42006</f>
        <v>585696.4</v>
      </c>
      <c r="J6" s="3">
        <f>(I6-C6)/C6</f>
        <v>0.12633923076923081</v>
      </c>
      <c r="L6" s="6"/>
      <c r="M6" s="6"/>
    </row>
    <row r="7" spans="1:13" x14ac:dyDescent="0.2">
      <c r="A7" s="4">
        <v>6</v>
      </c>
      <c r="B7">
        <v>10</v>
      </c>
      <c r="C7" s="1">
        <v>289000</v>
      </c>
      <c r="D7" t="s">
        <v>3</v>
      </c>
      <c r="E7">
        <v>3</v>
      </c>
      <c r="F7" t="s">
        <v>17</v>
      </c>
      <c r="G7" s="2">
        <f>costkW[[#This Row],[cost]]/costkW[[#This Row],[kW]]</f>
        <v>28900</v>
      </c>
      <c r="H7" s="5">
        <v>2022</v>
      </c>
      <c r="I7" s="1">
        <f>-39.274*costkW[[#This Row],[kW]]^2+27970*costkW[[#This Row],[kW]]+42006</f>
        <v>317778.59999999998</v>
      </c>
      <c r="J7" s="3">
        <f t="shared" si="0"/>
        <v>9.9579930795847676E-2</v>
      </c>
      <c r="L7" s="6" t="s">
        <v>35</v>
      </c>
      <c r="M7" s="6">
        <f>ROWS(costkW[index])</f>
        <v>99</v>
      </c>
    </row>
    <row r="8" spans="1:13" x14ac:dyDescent="0.2">
      <c r="A8" s="4">
        <v>7</v>
      </c>
      <c r="B8">
        <v>5</v>
      </c>
      <c r="C8" s="1">
        <v>180000</v>
      </c>
      <c r="D8" t="s">
        <v>3</v>
      </c>
      <c r="E8">
        <v>1</v>
      </c>
      <c r="F8" t="s">
        <v>17</v>
      </c>
      <c r="G8" s="2">
        <f>costkW[[#This Row],[cost]]/costkW[[#This Row],[kW]]</f>
        <v>36000</v>
      </c>
      <c r="H8" s="5">
        <v>2022</v>
      </c>
      <c r="I8" s="1">
        <f>-39.274*costkW[[#This Row],[kW]]^2+27970*costkW[[#This Row],[kW]]+42006</f>
        <v>180874.15</v>
      </c>
      <c r="J8" s="3">
        <f t="shared" si="0"/>
        <v>4.8563888888888563E-3</v>
      </c>
      <c r="L8" s="6" t="s">
        <v>29</v>
      </c>
      <c r="M8" s="8">
        <f>MIN(costkW[Cost/kW])</f>
        <v>22727.272727272728</v>
      </c>
    </row>
    <row r="9" spans="1:13" x14ac:dyDescent="0.2">
      <c r="A9" s="4">
        <v>8</v>
      </c>
      <c r="B9">
        <v>5</v>
      </c>
      <c r="C9" s="1">
        <v>185000</v>
      </c>
      <c r="D9" t="s">
        <v>3</v>
      </c>
      <c r="E9">
        <v>3</v>
      </c>
      <c r="F9" t="s">
        <v>17</v>
      </c>
      <c r="G9" s="2">
        <f>costkW[[#This Row],[cost]]/costkW[[#This Row],[kW]]</f>
        <v>37000</v>
      </c>
      <c r="H9" s="5">
        <v>2022</v>
      </c>
      <c r="I9" s="1">
        <f>-39.274*costkW[[#This Row],[kW]]^2+27970*costkW[[#This Row],[kW]]+42006</f>
        <v>180874.15</v>
      </c>
      <c r="J9" s="3">
        <f t="shared" si="0"/>
        <v>-2.2301891891891922E-2</v>
      </c>
      <c r="L9" s="6" t="s">
        <v>30</v>
      </c>
      <c r="M9" s="8">
        <f>MAX(costkW[Cost/kW])</f>
        <v>58787.878787878792</v>
      </c>
    </row>
    <row r="10" spans="1:13" x14ac:dyDescent="0.2">
      <c r="A10" s="4">
        <v>9</v>
      </c>
      <c r="B10">
        <v>3</v>
      </c>
      <c r="C10" s="1">
        <v>130000</v>
      </c>
      <c r="D10" t="s">
        <v>3</v>
      </c>
      <c r="E10">
        <v>1</v>
      </c>
      <c r="F10" t="s">
        <v>17</v>
      </c>
      <c r="G10" s="2">
        <f>costkW[[#This Row],[cost]]/costkW[[#This Row],[kW]]</f>
        <v>43333.333333333336</v>
      </c>
      <c r="H10" s="5">
        <v>2022</v>
      </c>
      <c r="I10" s="1">
        <f>-39.274*costkW[[#This Row],[kW]]^2+27970*costkW[[#This Row],[kW]]+42006</f>
        <v>125562.534</v>
      </c>
      <c r="J10" s="3">
        <f t="shared" si="0"/>
        <v>-3.4134353846153848E-2</v>
      </c>
      <c r="L10" s="6" t="s">
        <v>31</v>
      </c>
      <c r="M10" s="8">
        <f>AVERAGE(costkW[Cost/kW])</f>
        <v>34841.902839373251</v>
      </c>
    </row>
    <row r="11" spans="1:13" hidden="1" x14ac:dyDescent="0.2">
      <c r="A11" s="4">
        <v>10</v>
      </c>
      <c r="B11">
        <v>44</v>
      </c>
      <c r="C11" s="1">
        <v>1000000</v>
      </c>
      <c r="D11" t="s">
        <v>3</v>
      </c>
      <c r="G11" s="2">
        <f>costkW[[#This Row],[cost]]/costkW[[#This Row],[kW]]</f>
        <v>22727.272727272728</v>
      </c>
      <c r="H11" s="5">
        <v>2022</v>
      </c>
      <c r="I11" s="1">
        <f>-39.274*costkW[[#This Row],[kW]]^2+27970*costkW[[#This Row],[kW]]+42006</f>
        <v>1196651.5360000001</v>
      </c>
      <c r="J11" s="3">
        <f t="shared" si="0"/>
        <v>0.19665153600000007</v>
      </c>
    </row>
    <row r="12" spans="1:13" x14ac:dyDescent="0.2">
      <c r="A12" s="4">
        <v>11</v>
      </c>
      <c r="B12">
        <v>3</v>
      </c>
      <c r="C12" s="1">
        <v>119000</v>
      </c>
      <c r="D12" t="s">
        <v>4</v>
      </c>
      <c r="E12">
        <v>1</v>
      </c>
      <c r="G12" s="2">
        <f>costkW[[#This Row],[cost]]/costkW[[#This Row],[kW]]</f>
        <v>39666.666666666664</v>
      </c>
      <c r="H12" s="5">
        <v>2022</v>
      </c>
      <c r="I12" s="1">
        <f>-39.274*costkW[[#This Row],[kW]]^2+27970*costkW[[#This Row],[kW]]+42006</f>
        <v>125562.534</v>
      </c>
      <c r="J12" s="3">
        <f t="shared" si="0"/>
        <v>5.514734453781512E-2</v>
      </c>
      <c r="L12" s="6" t="s">
        <v>50</v>
      </c>
      <c r="M12" s="8" cm="1">
        <f t="array" ref="M12">SQRT(SUMSQ(costkW[validation]-costkW[cost])/COUNTA(costkW[validation]))</f>
        <v>73181.118981316235</v>
      </c>
    </row>
    <row r="13" spans="1:13" x14ac:dyDescent="0.2">
      <c r="A13" s="4">
        <v>12</v>
      </c>
      <c r="B13">
        <v>5</v>
      </c>
      <c r="C13" s="1">
        <v>170900</v>
      </c>
      <c r="D13" t="s">
        <v>4</v>
      </c>
      <c r="E13">
        <v>1</v>
      </c>
      <c r="G13" s="2">
        <f>costkW[[#This Row],[cost]]/costkW[[#This Row],[kW]]</f>
        <v>34180</v>
      </c>
      <c r="H13" s="5">
        <v>2022</v>
      </c>
      <c r="I13" s="1">
        <f>-39.274*costkW[[#This Row],[kW]]^2+27970*costkW[[#This Row],[kW]]+42006</f>
        <v>180874.15</v>
      </c>
      <c r="J13" s="3">
        <f t="shared" si="0"/>
        <v>5.8362492685781121E-2</v>
      </c>
    </row>
    <row r="14" spans="1:13" x14ac:dyDescent="0.2">
      <c r="A14" s="4">
        <v>13</v>
      </c>
      <c r="B14">
        <v>5</v>
      </c>
      <c r="C14" s="1">
        <v>192900</v>
      </c>
      <c r="D14" t="s">
        <v>4</v>
      </c>
      <c r="E14">
        <v>3</v>
      </c>
      <c r="G14" s="2">
        <f>costkW[[#This Row],[cost]]/costkW[[#This Row],[kW]]</f>
        <v>38580</v>
      </c>
      <c r="H14" s="5">
        <v>2022</v>
      </c>
      <c r="I14" s="1">
        <f>-39.274*costkW[[#This Row],[kW]]^2+27970*costkW[[#This Row],[kW]]+42006</f>
        <v>180874.15</v>
      </c>
      <c r="J14" s="3">
        <f t="shared" si="0"/>
        <v>-6.2342405391394538E-2</v>
      </c>
    </row>
    <row r="15" spans="1:13" x14ac:dyDescent="0.2">
      <c r="A15" s="4">
        <v>14</v>
      </c>
      <c r="B15">
        <v>10</v>
      </c>
      <c r="C15" s="1">
        <v>295000</v>
      </c>
      <c r="D15" t="s">
        <v>4</v>
      </c>
      <c r="E15">
        <v>3</v>
      </c>
      <c r="G15" s="2">
        <f>costkW[[#This Row],[cost]]/costkW[[#This Row],[kW]]</f>
        <v>29500</v>
      </c>
      <c r="H15" s="5">
        <v>2022</v>
      </c>
      <c r="I15" s="1">
        <f>-39.274*costkW[[#This Row],[kW]]^2+27970*costkW[[#This Row],[kW]]+42006</f>
        <v>317778.59999999998</v>
      </c>
      <c r="J15" s="3">
        <f t="shared" si="0"/>
        <v>7.7215593220338899E-2</v>
      </c>
    </row>
    <row r="16" spans="1:13" x14ac:dyDescent="0.2">
      <c r="A16" s="4">
        <v>15</v>
      </c>
      <c r="B16">
        <v>3</v>
      </c>
      <c r="C16" s="1">
        <v>115500</v>
      </c>
      <c r="D16" t="s">
        <v>5</v>
      </c>
      <c r="E16">
        <v>1</v>
      </c>
      <c r="F16" t="s">
        <v>17</v>
      </c>
      <c r="G16" s="2">
        <f>costkW[[#This Row],[cost]]/costkW[[#This Row],[kW]]</f>
        <v>38500</v>
      </c>
      <c r="H16" s="5">
        <v>2022</v>
      </c>
      <c r="I16" s="1">
        <f>-39.274*costkW[[#This Row],[kW]]^2+27970*costkW[[#This Row],[kW]]+42006</f>
        <v>125562.534</v>
      </c>
      <c r="J16" s="3">
        <f t="shared" si="0"/>
        <v>8.7121506493506487E-2</v>
      </c>
    </row>
    <row r="17" spans="1:10" x14ac:dyDescent="0.2">
      <c r="A17" s="4">
        <v>16</v>
      </c>
      <c r="B17">
        <v>5</v>
      </c>
      <c r="C17" s="1">
        <v>165900</v>
      </c>
      <c r="D17" t="s">
        <v>5</v>
      </c>
      <c r="E17">
        <v>1</v>
      </c>
      <c r="F17" t="s">
        <v>17</v>
      </c>
      <c r="G17" s="2">
        <f>costkW[[#This Row],[cost]]/costkW[[#This Row],[kW]]</f>
        <v>33180</v>
      </c>
      <c r="H17" s="5">
        <v>2022</v>
      </c>
      <c r="I17" s="1">
        <f>-39.274*costkW[[#This Row],[kW]]^2+27970*costkW[[#This Row],[kW]]+42006</f>
        <v>180874.15</v>
      </c>
      <c r="J17" s="3">
        <f t="shared" si="0"/>
        <v>9.0260096443640705E-2</v>
      </c>
    </row>
    <row r="18" spans="1:10" x14ac:dyDescent="0.2">
      <c r="A18" s="4">
        <v>17</v>
      </c>
      <c r="B18">
        <v>5</v>
      </c>
      <c r="C18" s="1">
        <v>172900</v>
      </c>
      <c r="D18" t="s">
        <v>5</v>
      </c>
      <c r="E18">
        <v>3</v>
      </c>
      <c r="F18" t="s">
        <v>17</v>
      </c>
      <c r="G18" s="2">
        <f>costkW[[#This Row],[cost]]/costkW[[#This Row],[kW]]</f>
        <v>34580</v>
      </c>
      <c r="H18" s="5">
        <v>2022</v>
      </c>
      <c r="I18" s="1">
        <f>-39.274*costkW[[#This Row],[kW]]^2+27970*costkW[[#This Row],[kW]]+42006</f>
        <v>180874.15</v>
      </c>
      <c r="J18" s="3">
        <f t="shared" si="0"/>
        <v>4.6120011567379958E-2</v>
      </c>
    </row>
    <row r="19" spans="1:10" x14ac:dyDescent="0.2">
      <c r="A19" s="4">
        <v>18</v>
      </c>
      <c r="B19">
        <v>10</v>
      </c>
      <c r="C19" s="1">
        <v>275900</v>
      </c>
      <c r="D19" t="s">
        <v>5</v>
      </c>
      <c r="E19">
        <v>3</v>
      </c>
      <c r="F19" t="s">
        <v>17</v>
      </c>
      <c r="G19" s="2">
        <f>costkW[[#This Row],[cost]]/costkW[[#This Row],[kW]]</f>
        <v>27590</v>
      </c>
      <c r="H19" s="5">
        <v>2022</v>
      </c>
      <c r="I19" s="1">
        <f>-39.274*costkW[[#This Row],[kW]]^2+27970*costkW[[#This Row],[kW]]+42006</f>
        <v>317778.59999999998</v>
      </c>
      <c r="J19" s="3">
        <f t="shared" si="0"/>
        <v>0.15178905400507423</v>
      </c>
    </row>
    <row r="20" spans="1:10" x14ac:dyDescent="0.2">
      <c r="A20" s="4">
        <v>19</v>
      </c>
      <c r="B20">
        <v>20</v>
      </c>
      <c r="C20" s="1">
        <v>590000</v>
      </c>
      <c r="D20" t="s">
        <v>5</v>
      </c>
      <c r="E20">
        <v>3</v>
      </c>
      <c r="F20" t="s">
        <v>17</v>
      </c>
      <c r="G20" s="2">
        <f>costkW[[#This Row],[cost]]/costkW[[#This Row],[kW]]</f>
        <v>29500</v>
      </c>
      <c r="H20" s="5">
        <v>2022</v>
      </c>
      <c r="I20" s="1">
        <f>-39.274*costkW[[#This Row],[kW]]^2+27970*costkW[[#This Row],[kW]]+42006</f>
        <v>585696.4</v>
      </c>
      <c r="J20" s="3">
        <f t="shared" si="0"/>
        <v>-7.2942372881355539E-3</v>
      </c>
    </row>
    <row r="21" spans="1:10" x14ac:dyDescent="0.2">
      <c r="A21" s="4">
        <v>20</v>
      </c>
      <c r="B21">
        <v>1.5</v>
      </c>
      <c r="C21" s="1">
        <v>69000</v>
      </c>
      <c r="D21" t="s">
        <v>7</v>
      </c>
      <c r="G21" s="2">
        <f>costkW[[#This Row],[cost]]/costkW[[#This Row],[kW]]</f>
        <v>46000</v>
      </c>
      <c r="H21" s="5">
        <v>2022</v>
      </c>
      <c r="I21" s="1">
        <f>-39.274*costkW[[#This Row],[kW]]^2+27970*costkW[[#This Row],[kW]]+42006</f>
        <v>83872.633499999996</v>
      </c>
      <c r="J21" s="3">
        <f t="shared" si="0"/>
        <v>0.21554541304347821</v>
      </c>
    </row>
    <row r="22" spans="1:10" x14ac:dyDescent="0.2">
      <c r="A22" s="4">
        <v>21</v>
      </c>
      <c r="B22">
        <v>3</v>
      </c>
      <c r="C22" s="1">
        <v>95000</v>
      </c>
      <c r="D22" t="s">
        <v>7</v>
      </c>
      <c r="G22" s="2">
        <f>costkW[[#This Row],[cost]]/costkW[[#This Row],[kW]]</f>
        <v>31666.666666666668</v>
      </c>
      <c r="H22" s="5">
        <v>2022</v>
      </c>
      <c r="I22" s="1">
        <f>-39.274*costkW[[#This Row],[kW]]^2+27970*costkW[[#This Row],[kW]]+42006</f>
        <v>125562.534</v>
      </c>
      <c r="J22" s="3">
        <f t="shared" si="0"/>
        <v>0.32171088421052629</v>
      </c>
    </row>
    <row r="23" spans="1:10" x14ac:dyDescent="0.2">
      <c r="A23" s="4">
        <v>22</v>
      </c>
      <c r="B23">
        <v>5</v>
      </c>
      <c r="C23" s="1">
        <v>149000</v>
      </c>
      <c r="D23" t="s">
        <v>7</v>
      </c>
      <c r="G23" s="2">
        <f>costkW[[#This Row],[cost]]/costkW[[#This Row],[kW]]</f>
        <v>29800</v>
      </c>
      <c r="H23" s="5">
        <v>2022</v>
      </c>
      <c r="I23" s="1">
        <f>-39.274*costkW[[#This Row],[kW]]^2+27970*costkW[[#This Row],[kW]]+42006</f>
        <v>180874.15</v>
      </c>
      <c r="J23" s="3">
        <f t="shared" si="0"/>
        <v>0.21392046979865767</v>
      </c>
    </row>
    <row r="24" spans="1:10" x14ac:dyDescent="0.2">
      <c r="A24" s="4">
        <v>23</v>
      </c>
      <c r="B24">
        <v>5</v>
      </c>
      <c r="C24" s="1">
        <v>169000</v>
      </c>
      <c r="D24" t="s">
        <v>7</v>
      </c>
      <c r="G24" s="2">
        <f>costkW[[#This Row],[cost]]/costkW[[#This Row],[kW]]</f>
        <v>33800</v>
      </c>
      <c r="H24" s="5">
        <v>2022</v>
      </c>
      <c r="I24" s="1">
        <f>-39.274*costkW[[#This Row],[kW]]^2+27970*costkW[[#This Row],[kW]]+42006</f>
        <v>180874.15</v>
      </c>
      <c r="J24" s="3">
        <f t="shared" si="0"/>
        <v>7.0261242603550267E-2</v>
      </c>
    </row>
    <row r="25" spans="1:10" x14ac:dyDescent="0.2">
      <c r="A25" s="4">
        <v>24</v>
      </c>
      <c r="B25">
        <v>10</v>
      </c>
      <c r="C25" s="1">
        <v>269000</v>
      </c>
      <c r="D25" t="s">
        <v>7</v>
      </c>
      <c r="G25" s="2">
        <f>costkW[[#This Row],[cost]]/costkW[[#This Row],[kW]]</f>
        <v>26900</v>
      </c>
      <c r="H25" s="5">
        <v>2022</v>
      </c>
      <c r="I25" s="1">
        <f>-39.274*costkW[[#This Row],[kW]]^2+27970*costkW[[#This Row],[kW]]+42006</f>
        <v>317778.59999999998</v>
      </c>
      <c r="J25" s="3">
        <f t="shared" si="0"/>
        <v>0.18133308550185864</v>
      </c>
    </row>
    <row r="26" spans="1:10" hidden="1" x14ac:dyDescent="0.2">
      <c r="A26" s="4">
        <v>25</v>
      </c>
      <c r="B26">
        <v>100</v>
      </c>
      <c r="C26" s="1">
        <v>2500000</v>
      </c>
      <c r="D26" t="s">
        <v>8</v>
      </c>
      <c r="G26" s="2">
        <f>costkW[[#This Row],[cost]]/costkW[[#This Row],[kW]]</f>
        <v>25000</v>
      </c>
      <c r="H26" s="5">
        <v>2022</v>
      </c>
      <c r="I26" s="1">
        <f>-39.274*costkW[[#This Row],[kW]]^2+27970*costkW[[#This Row],[kW]]+42006</f>
        <v>2446266</v>
      </c>
      <c r="J26" s="3">
        <f t="shared" si="0"/>
        <v>-2.1493600000000002E-2</v>
      </c>
    </row>
    <row r="27" spans="1:10" hidden="1" x14ac:dyDescent="0.2">
      <c r="A27" s="4">
        <v>26</v>
      </c>
      <c r="B27">
        <v>60</v>
      </c>
      <c r="C27" s="1">
        <v>1590000</v>
      </c>
      <c r="D27" t="s">
        <v>8</v>
      </c>
      <c r="G27" s="2">
        <f>costkW[[#This Row],[cost]]/costkW[[#This Row],[kW]]</f>
        <v>26500</v>
      </c>
      <c r="H27" s="5">
        <v>2022</v>
      </c>
      <c r="I27" s="1">
        <f>-39.274*costkW[[#This Row],[kW]]^2+27970*costkW[[#This Row],[kW]]+42006</f>
        <v>1578819.6</v>
      </c>
      <c r="J27" s="3">
        <f t="shared" si="0"/>
        <v>-7.0316981132074888E-3</v>
      </c>
    </row>
    <row r="28" spans="1:10" hidden="1" x14ac:dyDescent="0.2">
      <c r="A28" s="4">
        <v>27</v>
      </c>
      <c r="B28">
        <v>40</v>
      </c>
      <c r="C28" s="1">
        <v>1150000</v>
      </c>
      <c r="D28" t="s">
        <v>8</v>
      </c>
      <c r="G28" s="2">
        <f>costkW[[#This Row],[cost]]/costkW[[#This Row],[kW]]</f>
        <v>28750</v>
      </c>
      <c r="H28" s="5">
        <v>2022</v>
      </c>
      <c r="I28" s="1">
        <f>-39.274*costkW[[#This Row],[kW]]^2+27970*costkW[[#This Row],[kW]]+42006</f>
        <v>1097967.6000000001</v>
      </c>
      <c r="J28" s="3">
        <f t="shared" si="0"/>
        <v>-4.5245565217391225E-2</v>
      </c>
    </row>
    <row r="29" spans="1:10" hidden="1" x14ac:dyDescent="0.2">
      <c r="A29" s="4">
        <v>28</v>
      </c>
      <c r="B29">
        <v>36</v>
      </c>
      <c r="C29" s="1">
        <v>990000</v>
      </c>
      <c r="D29" t="s">
        <v>8</v>
      </c>
      <c r="G29" s="2">
        <f>costkW[[#This Row],[cost]]/costkW[[#This Row],[kW]]</f>
        <v>27500</v>
      </c>
      <c r="H29" s="5">
        <v>2022</v>
      </c>
      <c r="I29" s="1">
        <f>-39.274*costkW[[#This Row],[kW]]^2+27970*costkW[[#This Row],[kW]]+42006</f>
        <v>998026.89599999995</v>
      </c>
      <c r="J29" s="3">
        <f t="shared" si="0"/>
        <v>8.1079757575757069E-3</v>
      </c>
    </row>
    <row r="30" spans="1:10" hidden="1" x14ac:dyDescent="0.2">
      <c r="A30" s="4">
        <v>29</v>
      </c>
      <c r="B30">
        <v>30</v>
      </c>
      <c r="C30" s="1">
        <v>835000</v>
      </c>
      <c r="D30" t="s">
        <v>8</v>
      </c>
      <c r="G30" s="2">
        <f>costkW[[#This Row],[cost]]/costkW[[#This Row],[kW]]</f>
        <v>27833.333333333332</v>
      </c>
      <c r="H30" s="5">
        <v>2022</v>
      </c>
      <c r="I30" s="1">
        <f>-39.274*costkW[[#This Row],[kW]]^2+27970*costkW[[#This Row],[kW]]+42006</f>
        <v>845759.4</v>
      </c>
      <c r="J30" s="3">
        <f t="shared" si="0"/>
        <v>1.2885508982035956E-2</v>
      </c>
    </row>
    <row r="31" spans="1:10" x14ac:dyDescent="0.2">
      <c r="A31" s="4">
        <v>30</v>
      </c>
      <c r="B31">
        <v>20</v>
      </c>
      <c r="C31" s="1">
        <v>565000</v>
      </c>
      <c r="D31" t="s">
        <v>8</v>
      </c>
      <c r="G31" s="2">
        <f>costkW[[#This Row],[cost]]/costkW[[#This Row],[kW]]</f>
        <v>28250</v>
      </c>
      <c r="H31" s="5">
        <v>2022</v>
      </c>
      <c r="I31" s="1">
        <f>-39.274*costkW[[#This Row],[kW]]^2+27970*costkW[[#This Row],[kW]]+42006</f>
        <v>585696.4</v>
      </c>
      <c r="J31" s="3">
        <f t="shared" si="0"/>
        <v>3.6630796460177036E-2</v>
      </c>
    </row>
    <row r="32" spans="1:10" x14ac:dyDescent="0.2">
      <c r="A32" s="4">
        <v>31</v>
      </c>
      <c r="B32">
        <v>15</v>
      </c>
      <c r="C32" s="1">
        <v>445000</v>
      </c>
      <c r="D32" t="s">
        <v>8</v>
      </c>
      <c r="G32" s="2">
        <f>costkW[[#This Row],[cost]]/costkW[[#This Row],[kW]]</f>
        <v>29666.666666666668</v>
      </c>
      <c r="H32" s="5">
        <v>2022</v>
      </c>
      <c r="I32" s="1">
        <f>-39.274*costkW[[#This Row],[kW]]^2+27970*costkW[[#This Row],[kW]]+42006</f>
        <v>452719.35</v>
      </c>
      <c r="J32" s="3">
        <f t="shared" si="0"/>
        <v>1.7346853932584217E-2</v>
      </c>
    </row>
    <row r="33" spans="1:18" x14ac:dyDescent="0.2">
      <c r="A33" s="4">
        <v>32</v>
      </c>
      <c r="B33">
        <v>12</v>
      </c>
      <c r="C33" s="1">
        <v>395000</v>
      </c>
      <c r="D33" t="s">
        <v>8</v>
      </c>
      <c r="G33" s="2">
        <f>costkW[[#This Row],[cost]]/costkW[[#This Row],[kW]]</f>
        <v>32916.666666666664</v>
      </c>
      <c r="H33" s="5">
        <v>2022</v>
      </c>
      <c r="I33" s="1">
        <f>-39.274*costkW[[#This Row],[kW]]^2+27970*costkW[[#This Row],[kW]]+42006</f>
        <v>371990.54399999999</v>
      </c>
      <c r="J33" s="3">
        <f t="shared" si="0"/>
        <v>-5.8251787341772165E-2</v>
      </c>
    </row>
    <row r="34" spans="1:18" x14ac:dyDescent="0.2">
      <c r="A34" s="4">
        <v>33</v>
      </c>
      <c r="B34">
        <v>10</v>
      </c>
      <c r="C34" s="1">
        <v>335000</v>
      </c>
      <c r="D34" t="s">
        <v>8</v>
      </c>
      <c r="G34" s="2">
        <f>costkW[[#This Row],[cost]]/costkW[[#This Row],[kW]]</f>
        <v>33500</v>
      </c>
      <c r="H34" s="5">
        <v>2022</v>
      </c>
      <c r="I34" s="1">
        <f>-39.274*costkW[[#This Row],[kW]]^2+27970*costkW[[#This Row],[kW]]+42006</f>
        <v>317778.59999999998</v>
      </c>
      <c r="J34" s="3">
        <f t="shared" si="0"/>
        <v>-5.1407164179104549E-2</v>
      </c>
      <c r="N34" t="s">
        <v>0</v>
      </c>
      <c r="O34" t="s">
        <v>39</v>
      </c>
      <c r="P34" t="s">
        <v>15</v>
      </c>
      <c r="Q34" t="s">
        <v>40</v>
      </c>
      <c r="R34" t="s">
        <v>14</v>
      </c>
    </row>
    <row r="35" spans="1:18" x14ac:dyDescent="0.2">
      <c r="A35" s="4">
        <v>34</v>
      </c>
      <c r="B35">
        <v>5</v>
      </c>
      <c r="C35" s="1">
        <v>199000</v>
      </c>
      <c r="D35" t="s">
        <v>8</v>
      </c>
      <c r="G35" s="2">
        <f>costkW[[#This Row],[cost]]/costkW[[#This Row],[kW]]</f>
        <v>39800</v>
      </c>
      <c r="H35" s="5">
        <v>2022</v>
      </c>
      <c r="I35" s="1">
        <f>-39.274*costkW[[#This Row],[kW]]^2+27970*costkW[[#This Row],[kW]]+42006</f>
        <v>180874.15</v>
      </c>
      <c r="J35" s="3">
        <f t="shared" si="0"/>
        <v>-9.1084673366834207E-2</v>
      </c>
      <c r="M35" t="s">
        <v>27</v>
      </c>
      <c r="N35">
        <v>3</v>
      </c>
      <c r="O35" s="1">
        <f ca="1">VLOOKUP(N35,Sheet2!$A$2:$B$26,2,FALSE)</f>
        <v>119283.33333333333</v>
      </c>
      <c r="P35" s="1">
        <f>24.685*N35^2+24428*N35+52270</f>
        <v>125776.16499999999</v>
      </c>
      <c r="Q35" s="3">
        <f ca="1">ABS(P35-O35)/O35</f>
        <v>5.4432010618974423E-2</v>
      </c>
      <c r="R35" t="str">
        <f ca="1">_xlfn.FORMULATEXT(P35)</f>
        <v>=24.685*N35^2+24428*N35+52270</v>
      </c>
    </row>
    <row r="36" spans="1:18" x14ac:dyDescent="0.2">
      <c r="A36" s="4">
        <v>35</v>
      </c>
      <c r="B36">
        <v>5</v>
      </c>
      <c r="C36" s="1">
        <v>185000</v>
      </c>
      <c r="D36" t="s">
        <v>8</v>
      </c>
      <c r="G36" s="2">
        <f>costkW[[#This Row],[cost]]/costkW[[#This Row],[kW]]</f>
        <v>37000</v>
      </c>
      <c r="H36" s="5">
        <v>2022</v>
      </c>
      <c r="I36" s="1">
        <f>-39.274*costkW[[#This Row],[kW]]^2+27970*costkW[[#This Row],[kW]]+42006</f>
        <v>180874.15</v>
      </c>
      <c r="J36" s="3">
        <f t="shared" ref="J36:J63" si="1">(I36-C36)/C36</f>
        <v>-2.2301891891891922E-2</v>
      </c>
      <c r="M36" t="s">
        <v>24</v>
      </c>
      <c r="N36">
        <v>3</v>
      </c>
      <c r="O36" s="1">
        <f ca="1">VLOOKUP(N36,Sheet2!$A$2:$B$26,2,FALSE)</f>
        <v>119283.33333333333</v>
      </c>
      <c r="P36" s="1">
        <f>-38.288*N36^2+27998*N36+31268</f>
        <v>114917.408</v>
      </c>
      <c r="Q36" s="3">
        <f t="shared" ref="Q36:Q41" ca="1" si="2">ABS(P36-O36)/O36</f>
        <v>3.6601302221601226E-2</v>
      </c>
      <c r="R36" t="str">
        <f ca="1">_xlfn.FORMULATEXT(P36)</f>
        <v>=-38.288*N36^2+27998*N36+31268</v>
      </c>
    </row>
    <row r="37" spans="1:18" x14ac:dyDescent="0.2">
      <c r="A37" s="4">
        <v>36</v>
      </c>
      <c r="B37">
        <v>3</v>
      </c>
      <c r="C37" s="1">
        <v>125000</v>
      </c>
      <c r="D37" t="s">
        <v>8</v>
      </c>
      <c r="G37" s="2">
        <f>costkW[[#This Row],[cost]]/costkW[[#This Row],[kW]]</f>
        <v>41666.666666666664</v>
      </c>
      <c r="H37" s="5">
        <v>2022</v>
      </c>
      <c r="I37" s="1">
        <f>-39.274*costkW[[#This Row],[kW]]^2+27970*costkW[[#This Row],[kW]]+42006</f>
        <v>125562.534</v>
      </c>
      <c r="J37" s="3">
        <f t="shared" si="1"/>
        <v>4.500271999999997E-3</v>
      </c>
      <c r="M37" t="s">
        <v>28</v>
      </c>
      <c r="N37">
        <v>3</v>
      </c>
      <c r="O37" s="1">
        <f ca="1">VLOOKUP(N37,Sheet2!$A$2:$B$26,2,FALSE)</f>
        <v>119283.33333333333</v>
      </c>
      <c r="P37" s="1">
        <f>-142.77*N37^2+29561*N37+31882</f>
        <v>119280.07</v>
      </c>
      <c r="Q37" s="3">
        <f t="shared" ca="1" si="2"/>
        <v>2.7357831493543366E-5</v>
      </c>
      <c r="R37" t="str">
        <f ca="1">_xlfn.FORMULATEXT(P37)</f>
        <v>=-142.77*N37^2+29561*N37+31882</v>
      </c>
    </row>
    <row r="38" spans="1:18" hidden="1" x14ac:dyDescent="0.2">
      <c r="A38" s="4">
        <v>37</v>
      </c>
      <c r="B38">
        <v>100</v>
      </c>
      <c r="C38" s="1">
        <v>3001400</v>
      </c>
      <c r="D38" t="s">
        <v>9</v>
      </c>
      <c r="G38" s="2">
        <f>costkW[[#This Row],[cost]]/costkW[[#This Row],[kW]]</f>
        <v>30014</v>
      </c>
      <c r="H38" s="5">
        <v>2022</v>
      </c>
      <c r="I38" s="1">
        <f>-39.274*costkW[[#This Row],[kW]]^2+27970*costkW[[#This Row],[kW]]+42006</f>
        <v>2446266</v>
      </c>
      <c r="J38" s="3">
        <f t="shared" si="1"/>
        <v>-0.18495835276870792</v>
      </c>
      <c r="M38" t="s">
        <v>36</v>
      </c>
      <c r="N38">
        <v>5</v>
      </c>
      <c r="O38" s="1">
        <f ca="1">VLOOKUP(N38,Sheet2!$A$2:$B$26,2,FALSE)</f>
        <v>182321.2</v>
      </c>
      <c r="P38" s="1">
        <f>-86.661*N38^2+28308*N38+34008</f>
        <v>173381.47500000001</v>
      </c>
      <c r="Q38" s="3">
        <f t="shared" ca="1" si="2"/>
        <v>4.9032833263493246E-2</v>
      </c>
      <c r="R38" t="str">
        <f t="shared" ref="R38:R41" ca="1" si="3">_xlfn.FORMULATEXT(P38)</f>
        <v>=-86.661*N38^2+28308*N38+34008</v>
      </c>
    </row>
    <row r="39" spans="1:18" x14ac:dyDescent="0.2">
      <c r="A39" s="4">
        <v>38</v>
      </c>
      <c r="B39">
        <v>5.76</v>
      </c>
      <c r="C39" s="1">
        <v>192000</v>
      </c>
      <c r="D39" t="s">
        <v>10</v>
      </c>
      <c r="G39" s="2">
        <f>costkW[[#This Row],[cost]]/costkW[[#This Row],[kW]]</f>
        <v>33333.333333333336</v>
      </c>
      <c r="H39" s="5">
        <v>2022</v>
      </c>
      <c r="I39" s="1">
        <f>-39.274*costkW[[#This Row],[kW]]^2+27970*costkW[[#This Row],[kW]]+42006</f>
        <v>201810.18293759998</v>
      </c>
      <c r="J39" s="3">
        <f t="shared" si="1"/>
        <v>5.1094702799999898E-2</v>
      </c>
      <c r="M39" t="s">
        <v>42</v>
      </c>
      <c r="N39">
        <v>3</v>
      </c>
      <c r="O39" s="1">
        <f ca="1">VLOOKUP(N39,Sheet2!$A$2:$B$26,2,FALSE)</f>
        <v>119283.33333333333</v>
      </c>
      <c r="P39" s="1">
        <f>-63.903*N39^2+27797*N39+35367</f>
        <v>118182.87300000001</v>
      </c>
      <c r="Q39" s="3">
        <f t="shared" ca="1" si="2"/>
        <v>9.2256001117785799E-3</v>
      </c>
      <c r="R39" t="str">
        <f t="shared" ca="1" si="3"/>
        <v>=-63.903*N39^2+27797*N39+35367</v>
      </c>
    </row>
    <row r="40" spans="1:18" x14ac:dyDescent="0.2">
      <c r="A40" s="4">
        <v>39</v>
      </c>
      <c r="B40">
        <v>5.92</v>
      </c>
      <c r="C40" s="1">
        <v>205000</v>
      </c>
      <c r="D40" t="s">
        <v>10</v>
      </c>
      <c r="G40" s="2">
        <f>costkW[[#This Row],[cost]]/costkW[[#This Row],[kW]]</f>
        <v>34628.37837837838</v>
      </c>
      <c r="H40" s="5">
        <v>2022</v>
      </c>
      <c r="I40" s="1">
        <f>-39.274*costkW[[#This Row],[kW]]^2+27970*costkW[[#This Row],[kW]]+42006</f>
        <v>206211.98768639998</v>
      </c>
      <c r="J40" s="3">
        <f t="shared" si="1"/>
        <v>5.9121350556096668E-3</v>
      </c>
      <c r="M40" s="17" t="s">
        <v>44</v>
      </c>
      <c r="N40">
        <v>3</v>
      </c>
      <c r="O40" s="1">
        <f ca="1">VLOOKUP(N40,Sheet2!$A$2:$B$26,2,FALSE)</f>
        <v>119283.33333333333</v>
      </c>
      <c r="P40" s="1">
        <f>-197.2*N40^2+29510*N40+31218</f>
        <v>117973.2</v>
      </c>
      <c r="Q40" s="3">
        <f t="shared" ca="1" si="2"/>
        <v>1.0983372921615187E-2</v>
      </c>
      <c r="R40" t="str">
        <f t="shared" ca="1" si="3"/>
        <v>=-197.2*N40^2+29510*N40+31218</v>
      </c>
    </row>
    <row r="41" spans="1:18" x14ac:dyDescent="0.2">
      <c r="A41" s="4">
        <v>40</v>
      </c>
      <c r="B41">
        <v>5.92</v>
      </c>
      <c r="C41" s="1">
        <v>230000</v>
      </c>
      <c r="D41" t="s">
        <v>10</v>
      </c>
      <c r="G41" s="2">
        <f>costkW[[#This Row],[cost]]/costkW[[#This Row],[kW]]</f>
        <v>38851.351351351354</v>
      </c>
      <c r="H41" s="5">
        <v>2022</v>
      </c>
      <c r="I41" s="1">
        <f>-39.274*costkW[[#This Row],[kW]]^2+27970*costkW[[#This Row],[kW]]+42006</f>
        <v>206211.98768639998</v>
      </c>
      <c r="J41" s="3">
        <f t="shared" si="1"/>
        <v>-0.10342614049391312</v>
      </c>
      <c r="M41" t="s">
        <v>48</v>
      </c>
      <c r="N41">
        <v>3</v>
      </c>
      <c r="O41" s="1">
        <f ca="1">VLOOKUP(N41,Sheet2!$A$2:$B$26,2,FALSE)</f>
        <v>119283.33333333333</v>
      </c>
      <c r="P41" s="1">
        <f>-39.284*N41^2+27970*N41+42006</f>
        <v>125562.444</v>
      </c>
      <c r="Q41" s="3">
        <f t="shared" ca="1" si="2"/>
        <v>5.2640301802431254E-2</v>
      </c>
      <c r="R41" t="str">
        <f t="shared" ca="1" si="3"/>
        <v>=-39.284*N41^2+27970*N41+42006</v>
      </c>
    </row>
    <row r="42" spans="1:18" x14ac:dyDescent="0.2">
      <c r="A42" s="4">
        <v>41</v>
      </c>
      <c r="B42">
        <v>11.52</v>
      </c>
      <c r="C42" s="1">
        <v>340000</v>
      </c>
      <c r="D42" t="s">
        <v>10</v>
      </c>
      <c r="G42" s="2">
        <f>costkW[[#This Row],[cost]]/costkW[[#This Row],[kW]]</f>
        <v>29513.888888888891</v>
      </c>
      <c r="H42" s="5">
        <v>2022</v>
      </c>
      <c r="I42" s="1">
        <f>-39.274*costkW[[#This Row],[kW]]^2+27970*costkW[[#This Row],[kW]]+42006</f>
        <v>359008.33175039996</v>
      </c>
      <c r="J42" s="3">
        <f t="shared" si="1"/>
        <v>5.5906858089411642E-2</v>
      </c>
    </row>
    <row r="43" spans="1:18" x14ac:dyDescent="0.2">
      <c r="A43" s="4">
        <v>42</v>
      </c>
      <c r="B43">
        <v>11.84</v>
      </c>
      <c r="C43" s="1">
        <v>363000</v>
      </c>
      <c r="D43" t="s">
        <v>10</v>
      </c>
      <c r="G43" s="2">
        <f>costkW[[#This Row],[cost]]/costkW[[#This Row],[kW]]</f>
        <v>30658.783783783783</v>
      </c>
      <c r="H43" s="5">
        <v>2022</v>
      </c>
      <c r="I43" s="1">
        <f>-39.274*costkW[[#This Row],[kW]]^2+27970*costkW[[#This Row],[kW]]+42006</f>
        <v>367665.1507456</v>
      </c>
      <c r="J43" s="3">
        <f t="shared" si="1"/>
        <v>1.2851654946556464E-2</v>
      </c>
    </row>
    <row r="44" spans="1:18" x14ac:dyDescent="0.2">
      <c r="A44" s="4">
        <v>43</v>
      </c>
      <c r="B44">
        <v>11.84</v>
      </c>
      <c r="C44" s="1">
        <v>415000</v>
      </c>
      <c r="D44" t="s">
        <v>10</v>
      </c>
      <c r="G44" s="2">
        <f>costkW[[#This Row],[cost]]/costkW[[#This Row],[kW]]</f>
        <v>35050.675675675673</v>
      </c>
      <c r="H44" s="5">
        <v>2022</v>
      </c>
      <c r="I44" s="1">
        <f>-39.274*costkW[[#This Row],[kW]]^2+27970*costkW[[#This Row],[kW]]+42006</f>
        <v>367665.1507456</v>
      </c>
      <c r="J44" s="3">
        <f t="shared" si="1"/>
        <v>-0.1140598777214458</v>
      </c>
    </row>
    <row r="45" spans="1:18" x14ac:dyDescent="0.2">
      <c r="A45" s="4">
        <v>44</v>
      </c>
      <c r="B45">
        <v>3</v>
      </c>
      <c r="C45" s="1">
        <v>105000</v>
      </c>
      <c r="D45" t="s">
        <v>16</v>
      </c>
      <c r="E45">
        <v>1</v>
      </c>
      <c r="F45" t="s">
        <v>17</v>
      </c>
      <c r="G45" s="2">
        <f>costkW[[#This Row],[cost]]/costkW[[#This Row],[kW]]</f>
        <v>35000</v>
      </c>
      <c r="H45" s="5">
        <v>2022</v>
      </c>
      <c r="I45" s="1">
        <f>-39.274*costkW[[#This Row],[kW]]^2+27970*costkW[[#This Row],[kW]]+42006</f>
        <v>125562.534</v>
      </c>
      <c r="J45" s="3">
        <f t="shared" si="1"/>
        <v>0.19583365714285714</v>
      </c>
    </row>
    <row r="46" spans="1:18" x14ac:dyDescent="0.2">
      <c r="A46" s="4">
        <v>45</v>
      </c>
      <c r="B46">
        <v>5</v>
      </c>
      <c r="C46" s="1">
        <v>175000</v>
      </c>
      <c r="D46" t="s">
        <v>16</v>
      </c>
      <c r="E46">
        <v>3</v>
      </c>
      <c r="F46" t="s">
        <v>17</v>
      </c>
      <c r="G46" s="2">
        <f>costkW[[#This Row],[cost]]/costkW[[#This Row],[kW]]</f>
        <v>35000</v>
      </c>
      <c r="H46" s="5">
        <v>2022</v>
      </c>
      <c r="I46" s="1">
        <f>-39.274*costkW[[#This Row],[kW]]^2+27970*costkW[[#This Row],[kW]]+42006</f>
        <v>180874.15</v>
      </c>
      <c r="J46" s="3">
        <f t="shared" si="1"/>
        <v>3.3566571428571397E-2</v>
      </c>
    </row>
    <row r="47" spans="1:18" x14ac:dyDescent="0.2">
      <c r="A47" s="4">
        <v>46</v>
      </c>
      <c r="B47">
        <v>3.24</v>
      </c>
      <c r="C47" s="1">
        <v>90000</v>
      </c>
      <c r="D47" t="s">
        <v>20</v>
      </c>
      <c r="E47">
        <v>1</v>
      </c>
      <c r="F47" t="s">
        <v>21</v>
      </c>
      <c r="G47" s="2">
        <f>costkW[[#This Row],[cost]]/costkW[[#This Row],[kW]]</f>
        <v>27777.777777777777</v>
      </c>
      <c r="H47" s="5">
        <v>2022</v>
      </c>
      <c r="I47" s="1">
        <f>-39.274*costkW[[#This Row],[kW]]^2+27970*costkW[[#This Row],[kW]]+42006</f>
        <v>132216.5172576</v>
      </c>
      <c r="J47" s="3">
        <f t="shared" si="1"/>
        <v>0.46907241397333338</v>
      </c>
    </row>
    <row r="48" spans="1:18" x14ac:dyDescent="0.2">
      <c r="A48" s="4">
        <v>47</v>
      </c>
      <c r="B48">
        <v>5.4</v>
      </c>
      <c r="C48" s="1">
        <v>157000</v>
      </c>
      <c r="D48" t="s">
        <v>20</v>
      </c>
      <c r="E48">
        <v>3</v>
      </c>
      <c r="F48" t="s">
        <v>21</v>
      </c>
      <c r="G48" s="2">
        <f>costkW[[#This Row],[cost]]/costkW[[#This Row],[kW]]</f>
        <v>29074.074074074073</v>
      </c>
      <c r="H48" s="5">
        <v>2022</v>
      </c>
      <c r="I48" s="1">
        <f>-39.274*costkW[[#This Row],[kW]]^2+27970*costkW[[#This Row],[kW]]+42006</f>
        <v>191898.77015999999</v>
      </c>
      <c r="J48" s="3">
        <f t="shared" si="1"/>
        <v>0.22228516025477699</v>
      </c>
    </row>
    <row r="49" spans="1:10" x14ac:dyDescent="0.2">
      <c r="A49" s="4">
        <v>48</v>
      </c>
      <c r="B49">
        <v>10.8</v>
      </c>
      <c r="C49" s="1">
        <v>250000</v>
      </c>
      <c r="D49" t="s">
        <v>20</v>
      </c>
      <c r="E49">
        <v>3</v>
      </c>
      <c r="F49" t="s">
        <v>21</v>
      </c>
      <c r="G49" s="2">
        <f>costkW[[#This Row],[cost]]/costkW[[#This Row],[kW]]</f>
        <v>23148.148148148146</v>
      </c>
      <c r="H49" s="5">
        <v>2022</v>
      </c>
      <c r="I49" s="1">
        <f>-39.274*costkW[[#This Row],[kW]]^2+27970*costkW[[#This Row],[kW]]+42006</f>
        <v>339501.08064</v>
      </c>
      <c r="J49" s="3">
        <f t="shared" si="1"/>
        <v>0.35800432255999998</v>
      </c>
    </row>
    <row r="50" spans="1:10" x14ac:dyDescent="0.2">
      <c r="A50" s="4">
        <v>49</v>
      </c>
      <c r="B50">
        <v>5</v>
      </c>
      <c r="C50" s="1">
        <v>155000</v>
      </c>
      <c r="D50" t="s">
        <v>16</v>
      </c>
      <c r="E50">
        <v>1</v>
      </c>
      <c r="F50" t="s">
        <v>17</v>
      </c>
      <c r="G50" s="2">
        <f>costkW[[#This Row],[cost]]/costkW[[#This Row],[kW]]</f>
        <v>31000</v>
      </c>
      <c r="H50" s="5">
        <v>2022</v>
      </c>
      <c r="I50" s="1">
        <f>-39.274*costkW[[#This Row],[kW]]^2+27970*costkW[[#This Row],[kW]]+42006</f>
        <v>180874.15</v>
      </c>
      <c r="J50" s="3">
        <f t="shared" si="1"/>
        <v>0.16692999999999997</v>
      </c>
    </row>
    <row r="51" spans="1:10" x14ac:dyDescent="0.2">
      <c r="A51" s="4">
        <v>50</v>
      </c>
      <c r="B51">
        <v>5.5</v>
      </c>
      <c r="C51" s="1">
        <v>199000</v>
      </c>
      <c r="D51" t="s">
        <v>22</v>
      </c>
      <c r="E51">
        <v>1</v>
      </c>
      <c r="F51" t="s">
        <v>17</v>
      </c>
      <c r="G51" s="2">
        <f>costkW[[#This Row],[cost]]/costkW[[#This Row],[kW]]</f>
        <v>36181.818181818184</v>
      </c>
      <c r="H51" s="5">
        <v>2022</v>
      </c>
      <c r="I51" s="1">
        <f>-39.274*costkW[[#This Row],[kW]]^2+27970*costkW[[#This Row],[kW]]+42006</f>
        <v>194652.9615</v>
      </c>
      <c r="J51" s="3">
        <f t="shared" si="1"/>
        <v>-2.1844414572864297E-2</v>
      </c>
    </row>
    <row r="52" spans="1:10" x14ac:dyDescent="0.2">
      <c r="A52" s="4">
        <v>51</v>
      </c>
      <c r="B52">
        <v>5.5</v>
      </c>
      <c r="C52" s="1">
        <v>209000</v>
      </c>
      <c r="D52" t="s">
        <v>22</v>
      </c>
      <c r="E52">
        <v>3</v>
      </c>
      <c r="F52" t="s">
        <v>17</v>
      </c>
      <c r="G52" s="2">
        <f>costkW[[#This Row],[cost]]/costkW[[#This Row],[kW]]</f>
        <v>38000</v>
      </c>
      <c r="H52" s="5">
        <v>2022</v>
      </c>
      <c r="I52" s="1">
        <f>-39.274*costkW[[#This Row],[kW]]^2+27970*costkW[[#This Row],[kW]]+42006</f>
        <v>194652.9615</v>
      </c>
      <c r="J52" s="3">
        <f t="shared" si="1"/>
        <v>-6.8646117224880357E-2</v>
      </c>
    </row>
    <row r="53" spans="1:10" x14ac:dyDescent="0.2">
      <c r="A53" s="4">
        <v>52</v>
      </c>
      <c r="B53">
        <v>10</v>
      </c>
      <c r="C53" s="1">
        <v>309000</v>
      </c>
      <c r="D53" t="s">
        <v>22</v>
      </c>
      <c r="E53">
        <v>3</v>
      </c>
      <c r="F53" t="s">
        <v>17</v>
      </c>
      <c r="G53" s="2">
        <f>costkW[[#This Row],[cost]]/costkW[[#This Row],[kW]]</f>
        <v>30900</v>
      </c>
      <c r="H53" s="5">
        <v>2022</v>
      </c>
      <c r="I53" s="1">
        <f>-39.274*costkW[[#This Row],[kW]]^2+27970*costkW[[#This Row],[kW]]+42006</f>
        <v>317778.59999999998</v>
      </c>
      <c r="J53" s="3">
        <f t="shared" si="1"/>
        <v>2.8409708737864001E-2</v>
      </c>
    </row>
    <row r="54" spans="1:10" x14ac:dyDescent="0.2">
      <c r="A54" s="4">
        <v>53</v>
      </c>
      <c r="B54">
        <v>3.3</v>
      </c>
      <c r="C54" s="1">
        <v>132000</v>
      </c>
      <c r="D54" t="s">
        <v>22</v>
      </c>
      <c r="E54">
        <v>1</v>
      </c>
      <c r="F54" t="s">
        <v>17</v>
      </c>
      <c r="G54" s="2">
        <f>costkW[[#This Row],[cost]]/costkW[[#This Row],[kW]]</f>
        <v>40000</v>
      </c>
      <c r="H54" s="5">
        <v>2022</v>
      </c>
      <c r="I54" s="1">
        <f>-39.274*costkW[[#This Row],[kW]]^2+27970*costkW[[#This Row],[kW]]+42006</f>
        <v>133879.30614</v>
      </c>
      <c r="J54" s="3">
        <f t="shared" si="1"/>
        <v>1.4237167727272732E-2</v>
      </c>
    </row>
    <row r="55" spans="1:10" x14ac:dyDescent="0.2">
      <c r="A55" s="4">
        <v>54</v>
      </c>
      <c r="B55">
        <v>20</v>
      </c>
      <c r="C55" s="1">
        <v>545000</v>
      </c>
      <c r="D55" t="s">
        <v>22</v>
      </c>
      <c r="E55">
        <v>3</v>
      </c>
      <c r="F55" t="s">
        <v>17</v>
      </c>
      <c r="G55" s="2">
        <f>costkW[[#This Row],[cost]]/costkW[[#This Row],[kW]]</f>
        <v>27250</v>
      </c>
      <c r="H55" s="5">
        <v>2022</v>
      </c>
      <c r="I55" s="1">
        <f>-39.274*costkW[[#This Row],[kW]]^2+27970*costkW[[#This Row],[kW]]+42006</f>
        <v>585696.4</v>
      </c>
      <c r="J55" s="3">
        <f t="shared" si="1"/>
        <v>7.4672293577981691E-2</v>
      </c>
    </row>
    <row r="56" spans="1:10" hidden="1" x14ac:dyDescent="0.2">
      <c r="A56" s="4">
        <v>55</v>
      </c>
      <c r="B56">
        <v>30</v>
      </c>
      <c r="C56" s="1">
        <v>990000</v>
      </c>
      <c r="D56" t="s">
        <v>22</v>
      </c>
      <c r="E56">
        <v>3</v>
      </c>
      <c r="F56" t="s">
        <v>17</v>
      </c>
      <c r="G56" s="2">
        <f>costkW[[#This Row],[cost]]/costkW[[#This Row],[kW]]</f>
        <v>33000</v>
      </c>
      <c r="H56" s="5">
        <v>2022</v>
      </c>
      <c r="I56" s="1">
        <f>-39.274*costkW[[#This Row],[kW]]^2+27970*costkW[[#This Row],[kW]]+42006</f>
        <v>845759.4</v>
      </c>
      <c r="J56" s="3">
        <f t="shared" si="1"/>
        <v>-0.14569757575757572</v>
      </c>
    </row>
    <row r="57" spans="1:10" x14ac:dyDescent="0.2">
      <c r="A57" s="4">
        <v>56</v>
      </c>
      <c r="B57">
        <v>3</v>
      </c>
      <c r="C57" s="1">
        <v>133000</v>
      </c>
      <c r="D57" t="s">
        <v>25</v>
      </c>
      <c r="E57">
        <v>1</v>
      </c>
      <c r="F57" t="s">
        <v>17</v>
      </c>
      <c r="G57" s="2">
        <f>costkW[[#This Row],[cost]]/costkW[[#This Row],[kW]]</f>
        <v>44333.333333333336</v>
      </c>
      <c r="H57" s="5">
        <v>2022</v>
      </c>
      <c r="I57" s="1">
        <f>-39.274*costkW[[#This Row],[kW]]^2+27970*costkW[[#This Row],[kW]]+42006</f>
        <v>125562.534</v>
      </c>
      <c r="J57" s="3">
        <f t="shared" si="1"/>
        <v>-5.5920796992481203E-2</v>
      </c>
    </row>
    <row r="58" spans="1:10" x14ac:dyDescent="0.2">
      <c r="A58" s="4">
        <v>57</v>
      </c>
      <c r="B58">
        <v>5</v>
      </c>
      <c r="C58" s="1">
        <v>189000</v>
      </c>
      <c r="D58" t="s">
        <v>25</v>
      </c>
      <c r="E58">
        <v>1</v>
      </c>
      <c r="F58" t="s">
        <v>17</v>
      </c>
      <c r="G58" s="2">
        <f>costkW[[#This Row],[cost]]/costkW[[#This Row],[kW]]</f>
        <v>37800</v>
      </c>
      <c r="H58" s="5">
        <v>2022</v>
      </c>
      <c r="I58" s="1">
        <f>-39.274*costkW[[#This Row],[kW]]^2+27970*costkW[[#This Row],[kW]]+42006</f>
        <v>180874.15</v>
      </c>
      <c r="J58" s="3">
        <f t="shared" si="1"/>
        <v>-4.2993915343915376E-2</v>
      </c>
    </row>
    <row r="59" spans="1:10" x14ac:dyDescent="0.2">
      <c r="A59" s="4">
        <v>58</v>
      </c>
      <c r="B59">
        <v>5</v>
      </c>
      <c r="C59" s="1">
        <v>199000</v>
      </c>
      <c r="D59" t="s">
        <v>25</v>
      </c>
      <c r="E59">
        <v>3</v>
      </c>
      <c r="F59" t="s">
        <v>17</v>
      </c>
      <c r="G59" s="2">
        <f>costkW[[#This Row],[cost]]/costkW[[#This Row],[kW]]</f>
        <v>39800</v>
      </c>
      <c r="H59" s="5">
        <v>2022</v>
      </c>
      <c r="I59" s="1">
        <f>-39.274*costkW[[#This Row],[kW]]^2+27970*costkW[[#This Row],[kW]]+42006</f>
        <v>180874.15</v>
      </c>
      <c r="J59" s="3">
        <f t="shared" si="1"/>
        <v>-9.1084673366834207E-2</v>
      </c>
    </row>
    <row r="60" spans="1:10" x14ac:dyDescent="0.2">
      <c r="A60" s="4">
        <v>59</v>
      </c>
      <c r="B60">
        <v>10</v>
      </c>
      <c r="C60" s="1">
        <v>319000</v>
      </c>
      <c r="D60" t="s">
        <v>25</v>
      </c>
      <c r="E60">
        <v>3</v>
      </c>
      <c r="F60" t="s">
        <v>17</v>
      </c>
      <c r="G60" s="2">
        <f>costkW[[#This Row],[cost]]/costkW[[#This Row],[kW]]</f>
        <v>31900</v>
      </c>
      <c r="H60" s="5">
        <v>2022</v>
      </c>
      <c r="I60" s="1">
        <f>-39.274*costkW[[#This Row],[kW]]^2+27970*costkW[[#This Row],[kW]]+42006</f>
        <v>317778.59999999998</v>
      </c>
      <c r="J60" s="3">
        <f t="shared" si="1"/>
        <v>-3.8288401253919226E-3</v>
      </c>
    </row>
    <row r="61" spans="1:10" x14ac:dyDescent="0.2">
      <c r="A61" s="4">
        <v>60</v>
      </c>
      <c r="B61">
        <v>4.9000000000000004</v>
      </c>
      <c r="C61" s="1">
        <v>215000</v>
      </c>
      <c r="D61" t="s">
        <v>26</v>
      </c>
      <c r="E61">
        <v>1</v>
      </c>
      <c r="F61" t="s">
        <v>17</v>
      </c>
      <c r="G61" s="2">
        <f>costkW[[#This Row],[cost]]/costkW[[#This Row],[kW]]</f>
        <v>43877.551020408158</v>
      </c>
      <c r="H61" s="5">
        <v>2022</v>
      </c>
      <c r="I61" s="1">
        <f>-39.274*costkW[[#This Row],[kW]]^2+27970*costkW[[#This Row],[kW]]+42006</f>
        <v>178116.03125999999</v>
      </c>
      <c r="J61" s="3">
        <f t="shared" si="1"/>
        <v>-0.17155334297674424</v>
      </c>
    </row>
    <row r="62" spans="1:10" x14ac:dyDescent="0.2">
      <c r="A62" s="4">
        <v>61</v>
      </c>
      <c r="B62">
        <v>6.54</v>
      </c>
      <c r="C62" s="1">
        <v>249000</v>
      </c>
      <c r="D62" t="s">
        <v>26</v>
      </c>
      <c r="E62">
        <v>3</v>
      </c>
      <c r="F62" t="s">
        <v>17</v>
      </c>
      <c r="G62" s="2">
        <f>costkW[[#This Row],[cost]]/costkW[[#This Row],[kW]]</f>
        <v>38073.394495412846</v>
      </c>
      <c r="H62" s="5">
        <v>2022</v>
      </c>
      <c r="I62" s="1">
        <f>-39.274*costkW[[#This Row],[kW]]^2+27970*costkW[[#This Row],[kW]]+42006</f>
        <v>223249.9881816</v>
      </c>
      <c r="J62" s="3">
        <f t="shared" si="1"/>
        <v>-0.10341370208192772</v>
      </c>
    </row>
    <row r="63" spans="1:10" x14ac:dyDescent="0.2">
      <c r="A63" s="4">
        <v>62</v>
      </c>
      <c r="B63">
        <v>9.81</v>
      </c>
      <c r="C63" s="1">
        <v>349000</v>
      </c>
      <c r="D63" t="s">
        <v>26</v>
      </c>
      <c r="E63">
        <v>3</v>
      </c>
      <c r="F63" t="s">
        <v>17</v>
      </c>
      <c r="G63" s="2">
        <f>costkW[[#This Row],[cost]]/costkW[[#This Row],[kW]]</f>
        <v>35575.942915392458</v>
      </c>
      <c r="H63" s="5">
        <v>2022</v>
      </c>
      <c r="I63" s="1">
        <f>-39.274*costkW[[#This Row],[kW]]^2+27970*costkW[[#This Row],[kW]]+42006</f>
        <v>312612.12340859999</v>
      </c>
      <c r="J63" s="3">
        <f t="shared" si="1"/>
        <v>-0.10426325670888255</v>
      </c>
    </row>
    <row r="64" spans="1:10" x14ac:dyDescent="0.2">
      <c r="A64" s="4">
        <v>63</v>
      </c>
      <c r="B64">
        <v>3.24</v>
      </c>
      <c r="C64" s="1">
        <v>115000</v>
      </c>
      <c r="D64" t="s">
        <v>41</v>
      </c>
      <c r="E64">
        <v>1</v>
      </c>
      <c r="F64" t="s">
        <v>17</v>
      </c>
      <c r="G64" s="2">
        <f>costkW[[#This Row],[cost]]/costkW[[#This Row],[kW]]</f>
        <v>35493.827160493827</v>
      </c>
      <c r="H64" s="5">
        <v>2022</v>
      </c>
      <c r="I64" s="1">
        <f>-39.274*costkW[[#This Row],[kW]]^2+27970*costkW[[#This Row],[kW]]+42006</f>
        <v>132216.5172576</v>
      </c>
      <c r="J64" s="3">
        <f>(I64-C64)/C64</f>
        <v>0.1497088457182609</v>
      </c>
    </row>
    <row r="65" spans="1:10" x14ac:dyDescent="0.2">
      <c r="A65" s="4">
        <v>64</v>
      </c>
      <c r="B65">
        <v>5.4</v>
      </c>
      <c r="C65" s="1">
        <v>165000</v>
      </c>
      <c r="D65" t="s">
        <v>41</v>
      </c>
      <c r="E65">
        <v>1</v>
      </c>
      <c r="F65" t="s">
        <v>17</v>
      </c>
      <c r="G65" s="2">
        <f>costkW[[#This Row],[cost]]/costkW[[#This Row],[kW]]</f>
        <v>30555.555555555555</v>
      </c>
      <c r="H65" s="5">
        <v>2022</v>
      </c>
      <c r="I65" s="1">
        <f>-39.274*costkW[[#This Row],[kW]]^2+27970*costkW[[#This Row],[kW]]+42006</f>
        <v>191898.77015999999</v>
      </c>
      <c r="J65" s="3">
        <f>(I65-C65)/C65</f>
        <v>0.16302284945454537</v>
      </c>
    </row>
    <row r="66" spans="1:10" x14ac:dyDescent="0.2">
      <c r="A66" s="4">
        <v>65</v>
      </c>
      <c r="B66">
        <v>5.4</v>
      </c>
      <c r="C66" s="1">
        <v>175000</v>
      </c>
      <c r="D66" t="s">
        <v>41</v>
      </c>
      <c r="E66">
        <v>3</v>
      </c>
      <c r="F66" t="s">
        <v>17</v>
      </c>
      <c r="G66" s="2">
        <f>costkW[[#This Row],[cost]]/costkW[[#This Row],[kW]]</f>
        <v>32407.407407407405</v>
      </c>
      <c r="H66" s="5">
        <v>2022</v>
      </c>
      <c r="I66" s="1">
        <f>-39.274*costkW[[#This Row],[kW]]^2+27970*costkW[[#This Row],[kW]]+42006</f>
        <v>191898.77015999999</v>
      </c>
      <c r="J66" s="3">
        <f>(I66-C66)/C66</f>
        <v>9.6564400914285628E-2</v>
      </c>
    </row>
    <row r="67" spans="1:10" x14ac:dyDescent="0.2">
      <c r="A67" s="4">
        <v>66</v>
      </c>
      <c r="B67">
        <v>10.26</v>
      </c>
      <c r="C67" s="1">
        <v>285000</v>
      </c>
      <c r="D67" t="s">
        <v>41</v>
      </c>
      <c r="E67">
        <v>3</v>
      </c>
      <c r="F67" t="s">
        <v>17</v>
      </c>
      <c r="G67" s="2">
        <f>costkW[[#This Row],[cost]]/costkW[[#This Row],[kW]]</f>
        <v>27777.777777777777</v>
      </c>
      <c r="H67" s="5">
        <v>2022</v>
      </c>
      <c r="I67" s="1">
        <f>-39.274*costkW[[#This Row],[kW]]^2+27970*costkW[[#This Row],[kW]]+42006</f>
        <v>324843.9202776</v>
      </c>
      <c r="J67" s="3">
        <f>(I67-C67)/C67</f>
        <v>0.13980322904421053</v>
      </c>
    </row>
    <row r="68" spans="1:10" x14ac:dyDescent="0.2">
      <c r="A68" s="4">
        <v>67</v>
      </c>
      <c r="B68">
        <v>3.24</v>
      </c>
      <c r="C68" s="1">
        <v>135000</v>
      </c>
      <c r="D68" t="s">
        <v>41</v>
      </c>
      <c r="E68">
        <v>1</v>
      </c>
      <c r="F68" t="s">
        <v>17</v>
      </c>
      <c r="G68" s="2">
        <f>costkW[[#This Row],[cost]]/costkW[[#This Row],[kW]]</f>
        <v>41666.666666666664</v>
      </c>
      <c r="H68" s="5">
        <v>2022</v>
      </c>
      <c r="I68" s="1">
        <f>-39.274*costkW[[#This Row],[kW]]^2+27970*costkW[[#This Row],[kW]]+42006</f>
        <v>132216.5172576</v>
      </c>
      <c r="J68" s="3">
        <f>(I68-C68)/C68</f>
        <v>-2.0618390684444415E-2</v>
      </c>
    </row>
    <row r="69" spans="1:10" x14ac:dyDescent="0.2">
      <c r="A69" s="4">
        <v>68</v>
      </c>
      <c r="B69">
        <v>5.4</v>
      </c>
      <c r="C69" s="1">
        <v>185000</v>
      </c>
      <c r="D69" t="s">
        <v>41</v>
      </c>
      <c r="E69">
        <v>1</v>
      </c>
      <c r="F69" t="s">
        <v>17</v>
      </c>
      <c r="G69" s="2">
        <f>costkW[[#This Row],[cost]]/costkW[[#This Row],[kW]]</f>
        <v>34259.259259259255</v>
      </c>
      <c r="H69" s="5">
        <v>2022</v>
      </c>
      <c r="I69" s="1">
        <f>-39.274*costkW[[#This Row],[kW]]^2+27970*costkW[[#This Row],[kW]]+42006</f>
        <v>191898.77015999999</v>
      </c>
      <c r="J69" s="3">
        <f t="shared" ref="J69:J71" si="4">(I69-C69)/C69</f>
        <v>3.7290649513513435E-2</v>
      </c>
    </row>
    <row r="70" spans="1:10" x14ac:dyDescent="0.2">
      <c r="A70" s="4">
        <v>69</v>
      </c>
      <c r="B70">
        <v>5.4</v>
      </c>
      <c r="C70" s="1">
        <v>195000</v>
      </c>
      <c r="D70" t="s">
        <v>41</v>
      </c>
      <c r="E70">
        <v>3</v>
      </c>
      <c r="F70" t="s">
        <v>17</v>
      </c>
      <c r="G70" s="2">
        <f>costkW[[#This Row],[cost]]/costkW[[#This Row],[kW]]</f>
        <v>36111.111111111109</v>
      </c>
      <c r="H70" s="5">
        <v>2022</v>
      </c>
      <c r="I70" s="1">
        <f>-39.274*costkW[[#This Row],[kW]]^2+27970*costkW[[#This Row],[kW]]+42006</f>
        <v>191898.77015999999</v>
      </c>
      <c r="J70" s="3">
        <f t="shared" si="4"/>
        <v>-1.5903742769230844E-2</v>
      </c>
    </row>
    <row r="71" spans="1:10" x14ac:dyDescent="0.2">
      <c r="A71" s="4">
        <v>70</v>
      </c>
      <c r="B71">
        <v>10.26</v>
      </c>
      <c r="C71" s="1">
        <v>320000</v>
      </c>
      <c r="D71" t="s">
        <v>41</v>
      </c>
      <c r="E71">
        <v>3</v>
      </c>
      <c r="F71" t="s">
        <v>17</v>
      </c>
      <c r="G71" s="2">
        <f>costkW[[#This Row],[cost]]/costkW[[#This Row],[kW]]</f>
        <v>31189.08382066277</v>
      </c>
      <c r="H71" s="5">
        <v>2022</v>
      </c>
      <c r="I71" s="1">
        <f>-39.274*costkW[[#This Row],[kW]]^2+27970*costkW[[#This Row],[kW]]+42006</f>
        <v>324843.9202776</v>
      </c>
      <c r="J71" s="3">
        <f t="shared" si="4"/>
        <v>1.5137250867500006E-2</v>
      </c>
    </row>
    <row r="72" spans="1:10" x14ac:dyDescent="0.2">
      <c r="A72" s="4">
        <v>71</v>
      </c>
      <c r="B72">
        <v>3</v>
      </c>
      <c r="C72" s="1">
        <v>110000</v>
      </c>
      <c r="D72" t="s">
        <v>43</v>
      </c>
      <c r="E72">
        <v>1</v>
      </c>
      <c r="F72" t="s">
        <v>17</v>
      </c>
      <c r="G72" s="2">
        <f>costkW[[#This Row],[cost]]/costkW[[#This Row],[kW]]</f>
        <v>36666.666666666664</v>
      </c>
      <c r="H72" s="5">
        <v>2022</v>
      </c>
      <c r="I72" s="1">
        <f>-39.274*costkW[[#This Row],[kW]]^2+27970*costkW[[#This Row],[kW]]+42006</f>
        <v>125562.534</v>
      </c>
      <c r="J72" s="3">
        <f t="shared" ref="J72:J77" si="5">(I72-C72)/C72</f>
        <v>0.14147758181818182</v>
      </c>
    </row>
    <row r="73" spans="1:10" x14ac:dyDescent="0.2">
      <c r="A73" s="4">
        <v>72</v>
      </c>
      <c r="B73">
        <v>5</v>
      </c>
      <c r="C73" s="1">
        <v>159000</v>
      </c>
      <c r="D73" t="s">
        <v>43</v>
      </c>
      <c r="E73">
        <v>1</v>
      </c>
      <c r="F73" t="s">
        <v>17</v>
      </c>
      <c r="G73" s="2">
        <f>costkW[[#This Row],[cost]]/costkW[[#This Row],[kW]]</f>
        <v>31800</v>
      </c>
      <c r="H73" s="5">
        <v>2022</v>
      </c>
      <c r="I73" s="1">
        <f>-39.274*costkW[[#This Row],[kW]]^2+27970*costkW[[#This Row],[kW]]+42006</f>
        <v>180874.15</v>
      </c>
      <c r="J73" s="3">
        <f t="shared" si="5"/>
        <v>0.13757327044025153</v>
      </c>
    </row>
    <row r="74" spans="1:10" x14ac:dyDescent="0.2">
      <c r="A74" s="4">
        <v>73</v>
      </c>
      <c r="B74">
        <v>5</v>
      </c>
      <c r="C74" s="1">
        <v>169000</v>
      </c>
      <c r="D74" t="s">
        <v>43</v>
      </c>
      <c r="E74">
        <v>3</v>
      </c>
      <c r="F74" t="s">
        <v>17</v>
      </c>
      <c r="G74" s="2">
        <f>costkW[[#This Row],[cost]]/costkW[[#This Row],[kW]]</f>
        <v>33800</v>
      </c>
      <c r="H74" s="5">
        <v>2022</v>
      </c>
      <c r="I74" s="1">
        <f>-39.274*costkW[[#This Row],[kW]]^2+27970*costkW[[#This Row],[kW]]+42006</f>
        <v>180874.15</v>
      </c>
      <c r="J74" s="3">
        <f t="shared" si="5"/>
        <v>7.0261242603550267E-2</v>
      </c>
    </row>
    <row r="75" spans="1:10" x14ac:dyDescent="0.2">
      <c r="A75" s="4">
        <v>74</v>
      </c>
      <c r="B75">
        <v>10</v>
      </c>
      <c r="C75" s="1">
        <v>284000</v>
      </c>
      <c r="D75" t="s">
        <v>43</v>
      </c>
      <c r="E75">
        <v>3</v>
      </c>
      <c r="F75" t="s">
        <v>17</v>
      </c>
      <c r="G75" s="2">
        <f>costkW[[#This Row],[cost]]/costkW[[#This Row],[kW]]</f>
        <v>28400</v>
      </c>
      <c r="H75" s="5">
        <v>2022</v>
      </c>
      <c r="I75" s="1">
        <f>-39.274*costkW[[#This Row],[kW]]^2+27970*costkW[[#This Row],[kW]]+42006</f>
        <v>317778.59999999998</v>
      </c>
      <c r="J75" s="3">
        <f t="shared" si="5"/>
        <v>0.11893873239436611</v>
      </c>
    </row>
    <row r="76" spans="1:10" x14ac:dyDescent="0.2">
      <c r="A76" s="4">
        <v>75</v>
      </c>
      <c r="B76">
        <v>15</v>
      </c>
      <c r="C76" s="1">
        <v>399000</v>
      </c>
      <c r="D76" t="s">
        <v>43</v>
      </c>
      <c r="E76">
        <v>3</v>
      </c>
      <c r="F76" t="s">
        <v>17</v>
      </c>
      <c r="G76" s="2">
        <f>costkW[[#This Row],[cost]]/costkW[[#This Row],[kW]]</f>
        <v>26600</v>
      </c>
      <c r="H76" s="5">
        <v>2022</v>
      </c>
      <c r="I76" s="1">
        <f>-39.274*costkW[[#This Row],[kW]]^2+27970*costkW[[#This Row],[kW]]+42006</f>
        <v>452719.35</v>
      </c>
      <c r="J76" s="3">
        <f t="shared" si="5"/>
        <v>0.13463496240601497</v>
      </c>
    </row>
    <row r="77" spans="1:10" x14ac:dyDescent="0.2">
      <c r="A77" s="4">
        <v>76</v>
      </c>
      <c r="B77">
        <v>20</v>
      </c>
      <c r="C77" s="1">
        <v>499000</v>
      </c>
      <c r="D77" t="s">
        <v>43</v>
      </c>
      <c r="E77">
        <v>3</v>
      </c>
      <c r="F77" t="s">
        <v>17</v>
      </c>
      <c r="G77" s="2">
        <f>costkW[[#This Row],[cost]]/costkW[[#This Row],[kW]]</f>
        <v>24950</v>
      </c>
      <c r="H77" s="5">
        <v>2022</v>
      </c>
      <c r="I77" s="1">
        <f>-39.274*costkW[[#This Row],[kW]]^2+27970*costkW[[#This Row],[kW]]+42006</f>
        <v>585696.4</v>
      </c>
      <c r="J77" s="3">
        <f t="shared" si="5"/>
        <v>0.17374028056112228</v>
      </c>
    </row>
    <row r="78" spans="1:10" x14ac:dyDescent="0.2">
      <c r="A78" s="4">
        <v>77</v>
      </c>
      <c r="B78">
        <v>2</v>
      </c>
      <c r="C78" s="1">
        <f>105000*1.07</f>
        <v>112350</v>
      </c>
      <c r="D78" t="s">
        <v>45</v>
      </c>
      <c r="E78">
        <v>1</v>
      </c>
      <c r="G78" s="2">
        <f>costkW[[#This Row],[cost]]/costkW[[#This Row],[kW]]</f>
        <v>56175</v>
      </c>
      <c r="H78" s="5">
        <v>2022</v>
      </c>
      <c r="I78" s="1">
        <f>-39.274*costkW[[#This Row],[kW]]^2+27970*costkW[[#This Row],[kW]]+42006</f>
        <v>97788.90400000001</v>
      </c>
      <c r="J78" s="3">
        <f>(I78-C78)/C78</f>
        <v>-0.12960477080551838</v>
      </c>
    </row>
    <row r="79" spans="1:10" x14ac:dyDescent="0.2">
      <c r="A79" s="4">
        <v>78</v>
      </c>
      <c r="B79">
        <v>4</v>
      </c>
      <c r="C79" s="1">
        <f>1.07*176000</f>
        <v>188320</v>
      </c>
      <c r="D79" t="s">
        <v>45</v>
      </c>
      <c r="E79">
        <v>1</v>
      </c>
      <c r="G79" s="2">
        <f>costkW[[#This Row],[cost]]/costkW[[#This Row],[kW]]</f>
        <v>47080</v>
      </c>
      <c r="H79" s="5">
        <v>2022</v>
      </c>
      <c r="I79" s="1">
        <f>-39.274*costkW[[#This Row],[kW]]^2+27970*costkW[[#This Row],[kW]]+42006</f>
        <v>153257.61599999998</v>
      </c>
      <c r="J79" s="3">
        <f>(I79-C79)/C79</f>
        <v>-0.18618513169073928</v>
      </c>
    </row>
    <row r="80" spans="1:10" x14ac:dyDescent="0.2">
      <c r="A80" s="4">
        <v>79</v>
      </c>
      <c r="B80">
        <v>5</v>
      </c>
      <c r="C80" s="1">
        <f>1.07*209000</f>
        <v>223630</v>
      </c>
      <c r="D80" t="s">
        <v>45</v>
      </c>
      <c r="E80">
        <v>3</v>
      </c>
      <c r="G80" s="2">
        <f>costkW[[#This Row],[cost]]/costkW[[#This Row],[kW]]</f>
        <v>44726</v>
      </c>
      <c r="H80" s="5">
        <v>2022</v>
      </c>
      <c r="I80" s="1">
        <f>-39.274*costkW[[#This Row],[kW]]^2+27970*costkW[[#This Row],[kW]]+42006</f>
        <v>180874.15</v>
      </c>
      <c r="J80" s="3">
        <f>(I80-C80)/C80</f>
        <v>-0.19119013549166036</v>
      </c>
    </row>
    <row r="81" spans="1:10" x14ac:dyDescent="0.2">
      <c r="A81" s="4">
        <v>80</v>
      </c>
      <c r="B81">
        <v>10</v>
      </c>
      <c r="C81" s="1">
        <f>1.07*409000</f>
        <v>437630</v>
      </c>
      <c r="D81" t="s">
        <v>45</v>
      </c>
      <c r="E81">
        <v>3</v>
      </c>
      <c r="G81" s="2">
        <f>costkW[[#This Row],[cost]]/costkW[[#This Row],[kW]]</f>
        <v>43763</v>
      </c>
      <c r="H81" s="5">
        <v>2022</v>
      </c>
      <c r="I81" s="1">
        <f>-39.274*costkW[[#This Row],[kW]]^2+27970*costkW[[#This Row],[kW]]+42006</f>
        <v>317778.59999999998</v>
      </c>
      <c r="J81" s="3">
        <f>(I81-C81)/C81</f>
        <v>-0.27386468020930926</v>
      </c>
    </row>
    <row r="82" spans="1:10" x14ac:dyDescent="0.2">
      <c r="A82" s="4">
        <v>81</v>
      </c>
      <c r="B82">
        <v>20</v>
      </c>
      <c r="C82" s="1">
        <f>760000*1.07</f>
        <v>813200</v>
      </c>
      <c r="D82" t="s">
        <v>45</v>
      </c>
      <c r="E82">
        <v>3</v>
      </c>
      <c r="G82" s="2">
        <f>costkW[[#This Row],[cost]]/costkW[[#This Row],[kW]]</f>
        <v>40660</v>
      </c>
      <c r="H82" s="5">
        <v>2022</v>
      </c>
      <c r="I82" s="1">
        <f>-39.274*costkW[[#This Row],[kW]]^2+27970*costkW[[#This Row],[kW]]+42006</f>
        <v>585696.4</v>
      </c>
      <c r="J82" s="3">
        <f>(I82-C82)/C82</f>
        <v>-0.27976340383669451</v>
      </c>
    </row>
    <row r="83" spans="1:10" x14ac:dyDescent="0.2">
      <c r="A83" s="4">
        <v>82</v>
      </c>
      <c r="B83">
        <v>3.3</v>
      </c>
      <c r="C83" s="1">
        <v>194000</v>
      </c>
      <c r="D83" t="s">
        <v>46</v>
      </c>
      <c r="E83">
        <v>1</v>
      </c>
      <c r="F83" t="s">
        <v>17</v>
      </c>
      <c r="G83" s="2">
        <f>costkW[[#This Row],[cost]]/costkW[[#This Row],[kW]]</f>
        <v>58787.878787878792</v>
      </c>
      <c r="H83" s="5">
        <v>2022</v>
      </c>
      <c r="I83" s="1">
        <f>-39.274*costkW[[#This Row],[kW]]^2+27970*costkW[[#This Row],[kW]]+42006</f>
        <v>133879.30614</v>
      </c>
      <c r="J83" s="3">
        <f>(I83-C83)/C83</f>
        <v>-0.30990048381443297</v>
      </c>
    </row>
    <row r="84" spans="1:10" x14ac:dyDescent="0.2">
      <c r="A84" s="4">
        <v>83</v>
      </c>
      <c r="B84">
        <v>4.95</v>
      </c>
      <c r="C84" s="1">
        <v>230000</v>
      </c>
      <c r="D84" t="s">
        <v>46</v>
      </c>
      <c r="E84">
        <v>1</v>
      </c>
      <c r="F84" t="s">
        <v>17</v>
      </c>
      <c r="G84" s="2">
        <f>costkW[[#This Row],[cost]]/costkW[[#This Row],[kW]]</f>
        <v>46464.646464646466</v>
      </c>
      <c r="H84" s="5">
        <v>2022</v>
      </c>
      <c r="I84" s="1">
        <f>-39.274*costkW[[#This Row],[kW]]^2+27970*costkW[[#This Row],[kW]]+42006</f>
        <v>179495.188815</v>
      </c>
      <c r="J84" s="3">
        <f>(I84-C84)/C84</f>
        <v>-0.21958613558695653</v>
      </c>
    </row>
    <row r="85" spans="1:10" x14ac:dyDescent="0.2">
      <c r="A85" s="4">
        <v>84</v>
      </c>
      <c r="B85">
        <v>9.9</v>
      </c>
      <c r="C85" s="1">
        <v>400000</v>
      </c>
      <c r="D85" t="s">
        <v>46</v>
      </c>
      <c r="E85">
        <v>3</v>
      </c>
      <c r="F85" t="s">
        <v>17</v>
      </c>
      <c r="G85" s="2">
        <f>costkW[[#This Row],[cost]]/costkW[[#This Row],[kW]]</f>
        <v>40404.040404040403</v>
      </c>
      <c r="H85" s="5">
        <v>2022</v>
      </c>
      <c r="I85" s="1">
        <f>-39.274*costkW[[#This Row],[kW]]^2+27970*costkW[[#This Row],[kW]]+42006</f>
        <v>315059.75526000001</v>
      </c>
      <c r="J85" s="3">
        <f>(I85-C85)/C85</f>
        <v>-0.21235061184999998</v>
      </c>
    </row>
    <row r="86" spans="1:10" x14ac:dyDescent="0.2">
      <c r="A86" s="4">
        <v>85</v>
      </c>
      <c r="B86">
        <v>15.4</v>
      </c>
      <c r="C86" s="1">
        <v>579000</v>
      </c>
      <c r="D86" t="s">
        <v>46</v>
      </c>
      <c r="E86">
        <v>3</v>
      </c>
      <c r="F86" t="s">
        <v>17</v>
      </c>
      <c r="G86" s="2">
        <f>costkW[[#This Row],[cost]]/costkW[[#This Row],[kW]]</f>
        <v>37597.402597402594</v>
      </c>
      <c r="H86" s="5">
        <v>2022</v>
      </c>
      <c r="I86" s="1">
        <f>-39.274*costkW[[#This Row],[kW]]^2+27970*costkW[[#This Row],[kW]]+42006</f>
        <v>463429.77815999999</v>
      </c>
      <c r="J86" s="3">
        <f>(I86-C86)/C86</f>
        <v>-0.19960314652849742</v>
      </c>
    </row>
    <row r="87" spans="1:10" x14ac:dyDescent="0.2">
      <c r="A87" s="4">
        <v>86</v>
      </c>
      <c r="B87">
        <v>3</v>
      </c>
      <c r="C87" s="1">
        <v>145000</v>
      </c>
      <c r="D87" t="s">
        <v>47</v>
      </c>
      <c r="E87">
        <v>1</v>
      </c>
      <c r="F87" t="s">
        <v>17</v>
      </c>
      <c r="G87" s="2">
        <f>costkW[[#This Row],[cost]]/costkW[[#This Row],[kW]]</f>
        <v>48333.333333333336</v>
      </c>
      <c r="H87" s="5">
        <v>2022</v>
      </c>
      <c r="I87" s="1">
        <f>-39.274*costkW[[#This Row],[kW]]^2+27970*costkW[[#This Row],[kW]]+42006</f>
        <v>125562.534</v>
      </c>
      <c r="J87" s="3">
        <f>(I87-C87)/C87</f>
        <v>-0.13405148965517241</v>
      </c>
    </row>
    <row r="88" spans="1:10" x14ac:dyDescent="0.2">
      <c r="A88" s="4">
        <v>87</v>
      </c>
      <c r="B88">
        <v>5</v>
      </c>
      <c r="C88" s="1">
        <v>200000</v>
      </c>
      <c r="D88" t="s">
        <v>47</v>
      </c>
      <c r="E88">
        <v>1</v>
      </c>
      <c r="F88" t="s">
        <v>17</v>
      </c>
      <c r="G88" s="2">
        <f>costkW[[#This Row],[cost]]/costkW[[#This Row],[kW]]</f>
        <v>40000</v>
      </c>
      <c r="H88" s="5">
        <v>2022</v>
      </c>
      <c r="I88" s="1">
        <f>-39.274*costkW[[#This Row],[kW]]^2+27970*costkW[[#This Row],[kW]]+42006</f>
        <v>180874.15</v>
      </c>
      <c r="J88" s="3">
        <f>(I88-C88)/C88</f>
        <v>-9.5629250000000027E-2</v>
      </c>
    </row>
    <row r="89" spans="1:10" x14ac:dyDescent="0.2">
      <c r="A89" s="4">
        <v>88</v>
      </c>
      <c r="B89">
        <v>5</v>
      </c>
      <c r="C89" s="1">
        <v>220000</v>
      </c>
      <c r="D89" t="s">
        <v>47</v>
      </c>
      <c r="E89">
        <v>3</v>
      </c>
      <c r="F89" t="s">
        <v>17</v>
      </c>
      <c r="G89" s="2">
        <f>costkW[[#This Row],[cost]]/costkW[[#This Row],[kW]]</f>
        <v>44000</v>
      </c>
      <c r="H89" s="5">
        <v>2022</v>
      </c>
      <c r="I89" s="1">
        <f>-39.274*costkW[[#This Row],[kW]]^2+27970*costkW[[#This Row],[kW]]+42006</f>
        <v>180874.15</v>
      </c>
      <c r="J89" s="3">
        <f>(I89-C89)/C89</f>
        <v>-0.17784477272727275</v>
      </c>
    </row>
    <row r="90" spans="1:10" x14ac:dyDescent="0.2">
      <c r="A90" s="4">
        <v>89</v>
      </c>
      <c r="B90">
        <v>10</v>
      </c>
      <c r="C90" s="1">
        <v>330000</v>
      </c>
      <c r="D90" t="s">
        <v>47</v>
      </c>
      <c r="E90">
        <v>3</v>
      </c>
      <c r="F90" t="s">
        <v>17</v>
      </c>
      <c r="G90" s="2">
        <f>costkW[[#This Row],[cost]]/costkW[[#This Row],[kW]]</f>
        <v>33000</v>
      </c>
      <c r="H90" s="5">
        <v>2022</v>
      </c>
      <c r="I90" s="1">
        <f>-39.274*costkW[[#This Row],[kW]]^2+27970*costkW[[#This Row],[kW]]+42006</f>
        <v>317778.59999999998</v>
      </c>
      <c r="J90" s="3">
        <f>(I90-C90)/C90</f>
        <v>-3.7034545454545528E-2</v>
      </c>
    </row>
    <row r="91" spans="1:10" x14ac:dyDescent="0.2">
      <c r="A91" s="4">
        <v>90</v>
      </c>
      <c r="B91">
        <v>15</v>
      </c>
      <c r="C91" s="1">
        <v>455000</v>
      </c>
      <c r="D91" t="s">
        <v>47</v>
      </c>
      <c r="E91">
        <v>3</v>
      </c>
      <c r="F91" t="s">
        <v>17</v>
      </c>
      <c r="G91" s="2">
        <f>costkW[[#This Row],[cost]]/costkW[[#This Row],[kW]]</f>
        <v>30333.333333333332</v>
      </c>
      <c r="H91" s="5">
        <v>2022</v>
      </c>
      <c r="I91" s="1">
        <f>-39.274*costkW[[#This Row],[kW]]^2+27970*costkW[[#This Row],[kW]]+42006</f>
        <v>452719.35</v>
      </c>
      <c r="J91" s="3">
        <f>(I91-C91)/C91</f>
        <v>-5.012417582417634E-3</v>
      </c>
    </row>
    <row r="92" spans="1:10" x14ac:dyDescent="0.2">
      <c r="A92" s="4">
        <v>91</v>
      </c>
      <c r="B92">
        <v>20</v>
      </c>
      <c r="C92" s="1">
        <v>550000</v>
      </c>
      <c r="D92" t="s">
        <v>47</v>
      </c>
      <c r="E92">
        <v>3</v>
      </c>
      <c r="F92" t="s">
        <v>17</v>
      </c>
      <c r="G92" s="2">
        <f>costkW[[#This Row],[cost]]/costkW[[#This Row],[kW]]</f>
        <v>27500</v>
      </c>
      <c r="H92" s="5">
        <v>2022</v>
      </c>
      <c r="I92" s="1">
        <f>-39.274*costkW[[#This Row],[kW]]^2+27970*costkW[[#This Row],[kW]]+42006</f>
        <v>585696.4</v>
      </c>
      <c r="J92" s="3">
        <f>(I92-C92)/C92</f>
        <v>6.4902545454545491E-2</v>
      </c>
    </row>
    <row r="93" spans="1:10" x14ac:dyDescent="0.2">
      <c r="A93" s="4">
        <v>92</v>
      </c>
      <c r="B93">
        <v>3</v>
      </c>
      <c r="C93" s="1">
        <v>130000</v>
      </c>
      <c r="D93" t="s">
        <v>47</v>
      </c>
      <c r="E93">
        <v>1</v>
      </c>
      <c r="F93" t="s">
        <v>17</v>
      </c>
      <c r="G93" s="2">
        <f>costkW[[#This Row],[cost]]/costkW[[#This Row],[kW]]</f>
        <v>43333.333333333336</v>
      </c>
      <c r="H93" s="5">
        <v>2022</v>
      </c>
      <c r="I93" s="1">
        <f>-39.274*costkW[[#This Row],[kW]]^2+27970*costkW[[#This Row],[kW]]+42006</f>
        <v>125562.534</v>
      </c>
      <c r="J93" s="3">
        <f>(I93-C93)/C93</f>
        <v>-3.4134353846153848E-2</v>
      </c>
    </row>
    <row r="94" spans="1:10" x14ac:dyDescent="0.2">
      <c r="A94" s="4">
        <v>93</v>
      </c>
      <c r="B94">
        <v>5</v>
      </c>
      <c r="C94" s="1">
        <v>185000</v>
      </c>
      <c r="D94" t="s">
        <v>47</v>
      </c>
      <c r="E94">
        <v>1</v>
      </c>
      <c r="F94" t="s">
        <v>17</v>
      </c>
      <c r="G94" s="2">
        <f>costkW[[#This Row],[cost]]/costkW[[#This Row],[kW]]</f>
        <v>37000</v>
      </c>
      <c r="H94" s="5">
        <v>2022</v>
      </c>
      <c r="I94" s="1">
        <f>-39.274*costkW[[#This Row],[kW]]^2+27970*costkW[[#This Row],[kW]]+42006</f>
        <v>180874.15</v>
      </c>
      <c r="J94" s="3">
        <f>(I94-C94)/C94</f>
        <v>-2.2301891891891922E-2</v>
      </c>
    </row>
    <row r="95" spans="1:10" x14ac:dyDescent="0.2">
      <c r="A95" s="4">
        <v>94</v>
      </c>
      <c r="B95">
        <v>5</v>
      </c>
      <c r="C95" s="1">
        <v>210000</v>
      </c>
      <c r="D95" t="s">
        <v>47</v>
      </c>
      <c r="E95">
        <v>3</v>
      </c>
      <c r="F95" t="s">
        <v>17</v>
      </c>
      <c r="G95" s="2">
        <f>costkW[[#This Row],[cost]]/costkW[[#This Row],[kW]]</f>
        <v>42000</v>
      </c>
      <c r="H95" s="5">
        <v>2022</v>
      </c>
      <c r="I95" s="1">
        <f>-39.274*costkW[[#This Row],[kW]]^2+27970*costkW[[#This Row],[kW]]+42006</f>
        <v>180874.15</v>
      </c>
      <c r="J95" s="3">
        <f>(I95-C95)/C95</f>
        <v>-0.13869452380952385</v>
      </c>
    </row>
    <row r="96" spans="1:10" x14ac:dyDescent="0.2">
      <c r="A96" s="4">
        <v>95</v>
      </c>
      <c r="B96">
        <v>10</v>
      </c>
      <c r="C96" s="1">
        <v>305000</v>
      </c>
      <c r="D96" t="s">
        <v>47</v>
      </c>
      <c r="E96">
        <v>3</v>
      </c>
      <c r="F96" t="s">
        <v>17</v>
      </c>
      <c r="G96" s="2">
        <f>costkW[[#This Row],[cost]]/costkW[[#This Row],[kW]]</f>
        <v>30500</v>
      </c>
      <c r="H96" s="5">
        <v>2022</v>
      </c>
      <c r="I96" s="1">
        <f>-39.274*costkW[[#This Row],[kW]]^2+27970*costkW[[#This Row],[kW]]+42006</f>
        <v>317778.59999999998</v>
      </c>
      <c r="J96" s="3">
        <f>(I96-C96)/C96</f>
        <v>4.1897049180327793E-2</v>
      </c>
    </row>
    <row r="97" spans="1:10" x14ac:dyDescent="0.2">
      <c r="A97" s="4">
        <v>96</v>
      </c>
      <c r="B97">
        <v>3</v>
      </c>
      <c r="C97" s="1">
        <v>120000</v>
      </c>
      <c r="D97" t="s">
        <v>47</v>
      </c>
      <c r="E97">
        <v>1</v>
      </c>
      <c r="F97" t="s">
        <v>17</v>
      </c>
      <c r="G97" s="2">
        <f>costkW[[#This Row],[cost]]/costkW[[#This Row],[kW]]</f>
        <v>40000</v>
      </c>
      <c r="H97" s="5">
        <v>2022</v>
      </c>
      <c r="I97" s="1">
        <f>-39.274*costkW[[#This Row],[kW]]^2+27970*costkW[[#This Row],[kW]]+42006</f>
        <v>125562.534</v>
      </c>
      <c r="J97" s="3">
        <f>(I97-C97)/C97</f>
        <v>4.6354449999999998E-2</v>
      </c>
    </row>
    <row r="98" spans="1:10" x14ac:dyDescent="0.2">
      <c r="A98" s="4">
        <v>97</v>
      </c>
      <c r="B98">
        <v>5</v>
      </c>
      <c r="C98" s="1">
        <v>170000</v>
      </c>
      <c r="D98" t="s">
        <v>47</v>
      </c>
      <c r="E98">
        <v>1</v>
      </c>
      <c r="F98" t="s">
        <v>17</v>
      </c>
      <c r="G98" s="2">
        <f>costkW[[#This Row],[cost]]/costkW[[#This Row],[kW]]</f>
        <v>34000</v>
      </c>
      <c r="H98" s="5">
        <v>2022</v>
      </c>
      <c r="I98" s="1">
        <f>-39.274*costkW[[#This Row],[kW]]^2+27970*costkW[[#This Row],[kW]]+42006</f>
        <v>180874.15</v>
      </c>
      <c r="J98" s="3">
        <f>(I98-C98)/C98</f>
        <v>6.396558823529408E-2</v>
      </c>
    </row>
    <row r="99" spans="1:10" x14ac:dyDescent="0.2">
      <c r="A99" s="4">
        <v>98</v>
      </c>
      <c r="B99">
        <v>5</v>
      </c>
      <c r="C99" s="1">
        <v>195000</v>
      </c>
      <c r="D99" t="s">
        <v>47</v>
      </c>
      <c r="E99">
        <v>3</v>
      </c>
      <c r="F99" t="s">
        <v>17</v>
      </c>
      <c r="G99" s="2">
        <f>costkW[[#This Row],[cost]]/costkW[[#This Row],[kW]]</f>
        <v>39000</v>
      </c>
      <c r="H99" s="5">
        <v>2022</v>
      </c>
      <c r="I99" s="1">
        <f>-39.274*costkW[[#This Row],[kW]]^2+27970*costkW[[#This Row],[kW]]+42006</f>
        <v>180874.15</v>
      </c>
      <c r="J99" s="3">
        <f>(I99-C99)/C99</f>
        <v>-7.2440256410256434E-2</v>
      </c>
    </row>
    <row r="100" spans="1:10" x14ac:dyDescent="0.2">
      <c r="A100" s="4">
        <v>99</v>
      </c>
      <c r="B100">
        <v>10</v>
      </c>
      <c r="C100" s="1">
        <v>275000</v>
      </c>
      <c r="D100" t="s">
        <v>47</v>
      </c>
      <c r="E100">
        <v>3</v>
      </c>
      <c r="F100" t="s">
        <v>17</v>
      </c>
      <c r="G100" s="2">
        <f>costkW[[#This Row],[cost]]/costkW[[#This Row],[kW]]</f>
        <v>27500</v>
      </c>
      <c r="H100" s="5">
        <v>2022</v>
      </c>
      <c r="I100" s="1">
        <f>-39.274*costkW[[#This Row],[kW]]^2+27970*costkW[[#This Row],[kW]]+42006</f>
        <v>317778.59999999998</v>
      </c>
      <c r="J100" s="3">
        <f>(I100-C100)/C100</f>
        <v>0.15555854545454537</v>
      </c>
    </row>
  </sheetData>
  <conditionalFormatting sqref="J2:J100">
    <cfRule type="cellIs" dxfId="6" priority="2" operator="greaterThan">
      <formula>0.2</formula>
    </cfRule>
  </conditionalFormatting>
  <conditionalFormatting sqref="J1:J100">
    <cfRule type="cellIs" dxfId="5" priority="1" operator="lessThan">
      <formula>-0.2</formula>
    </cfRule>
  </conditionalFormatting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Header xml:space="preserve">&amp;C&amp;"-,ตัวหนา"&amp;14ความสัมพันธ์ของราคาติดตั้งและกำลังผลิต
</oddHeader>
  </headerFooter>
  <colBreaks count="1" manualBreakCount="1">
    <brk id="10" max="1048575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D675-4720-41AE-9FE8-8DA51A16475A}">
  <dimension ref="A1:B26"/>
  <sheetViews>
    <sheetView workbookViewId="0">
      <selection activeCell="C7" sqref="C7"/>
    </sheetView>
  </sheetViews>
  <sheetFormatPr defaultRowHeight="14.25" x14ac:dyDescent="0.2"/>
  <cols>
    <col min="1" max="1" width="13.25" customWidth="1"/>
    <col min="2" max="2" width="13.125" bestFit="1" customWidth="1"/>
  </cols>
  <sheetData>
    <row r="1" spans="1:2" x14ac:dyDescent="0.2">
      <c r="A1" s="10" t="s">
        <v>37</v>
      </c>
      <c r="B1" s="11" t="s">
        <v>38</v>
      </c>
    </row>
    <row r="2" spans="1:2" x14ac:dyDescent="0.2">
      <c r="A2" s="12">
        <v>1.5</v>
      </c>
      <c r="B2" s="14" cm="1">
        <f t="array" aca="1" ref="B2:B26" ca="1">AVERAGEIF(costkW[[kW]:[cost]],Sheet2!A2:A26,costkW[cost])</f>
        <v>69000</v>
      </c>
    </row>
    <row r="3" spans="1:2" x14ac:dyDescent="0.2">
      <c r="A3" s="13">
        <v>3</v>
      </c>
      <c r="B3" s="15">
        <f ca="1"/>
        <v>119283.33333333333</v>
      </c>
    </row>
    <row r="4" spans="1:2" x14ac:dyDescent="0.2">
      <c r="A4" s="12">
        <v>3.24</v>
      </c>
      <c r="B4" s="14">
        <f ca="1"/>
        <v>113333.33333333333</v>
      </c>
    </row>
    <row r="5" spans="1:2" x14ac:dyDescent="0.2">
      <c r="A5" s="12">
        <v>3.3</v>
      </c>
      <c r="B5" s="14">
        <f ca="1"/>
        <v>163000</v>
      </c>
    </row>
    <row r="6" spans="1:2" x14ac:dyDescent="0.2">
      <c r="A6" s="13">
        <v>4.9000000000000004</v>
      </c>
      <c r="B6" s="15">
        <f ca="1"/>
        <v>215000</v>
      </c>
    </row>
    <row r="7" spans="1:2" x14ac:dyDescent="0.2">
      <c r="A7" s="12">
        <v>5</v>
      </c>
      <c r="B7" s="14">
        <f ca="1"/>
        <v>182321.2</v>
      </c>
    </row>
    <row r="8" spans="1:2" x14ac:dyDescent="0.2">
      <c r="A8" s="13">
        <v>5.4</v>
      </c>
      <c r="B8" s="15">
        <f ca="1"/>
        <v>175400</v>
      </c>
    </row>
    <row r="9" spans="1:2" x14ac:dyDescent="0.2">
      <c r="A9" s="13">
        <v>5.5</v>
      </c>
      <c r="B9" s="15">
        <f ca="1"/>
        <v>204000</v>
      </c>
    </row>
    <row r="10" spans="1:2" x14ac:dyDescent="0.2">
      <c r="A10" s="12">
        <v>5.76</v>
      </c>
      <c r="B10" s="14">
        <f ca="1"/>
        <v>192000</v>
      </c>
    </row>
    <row r="11" spans="1:2" x14ac:dyDescent="0.2">
      <c r="A11" s="13">
        <v>5.92</v>
      </c>
      <c r="B11" s="15">
        <f ca="1"/>
        <v>217500</v>
      </c>
    </row>
    <row r="12" spans="1:2" x14ac:dyDescent="0.2">
      <c r="A12" s="12">
        <v>6.54</v>
      </c>
      <c r="B12" s="14">
        <f ca="1"/>
        <v>249000</v>
      </c>
    </row>
    <row r="13" spans="1:2" x14ac:dyDescent="0.2">
      <c r="A13" s="13">
        <v>9.81</v>
      </c>
      <c r="B13" s="15">
        <f ca="1"/>
        <v>349000</v>
      </c>
    </row>
    <row r="14" spans="1:2" x14ac:dyDescent="0.2">
      <c r="A14" s="13">
        <v>10</v>
      </c>
      <c r="B14" s="15">
        <f ca="1"/>
        <v>307648.46153846156</v>
      </c>
    </row>
    <row r="15" spans="1:2" x14ac:dyDescent="0.2">
      <c r="A15" s="12">
        <v>10.8</v>
      </c>
      <c r="B15" s="14">
        <f ca="1"/>
        <v>250000</v>
      </c>
    </row>
    <row r="16" spans="1:2" x14ac:dyDescent="0.2">
      <c r="A16" s="12">
        <v>11.52</v>
      </c>
      <c r="B16" s="14">
        <f ca="1"/>
        <v>340000</v>
      </c>
    </row>
    <row r="17" spans="1:2" x14ac:dyDescent="0.2">
      <c r="A17" s="13">
        <v>11.84</v>
      </c>
      <c r="B17" s="15">
        <f ca="1"/>
        <v>389000</v>
      </c>
    </row>
    <row r="18" spans="1:2" x14ac:dyDescent="0.2">
      <c r="A18" s="13">
        <v>12</v>
      </c>
      <c r="B18" s="15">
        <f ca="1"/>
        <v>395000</v>
      </c>
    </row>
    <row r="19" spans="1:2" x14ac:dyDescent="0.2">
      <c r="A19" s="12">
        <v>15</v>
      </c>
      <c r="B19" s="14">
        <f ca="1"/>
        <v>433000</v>
      </c>
    </row>
    <row r="20" spans="1:2" x14ac:dyDescent="0.2">
      <c r="A20" s="13">
        <v>20</v>
      </c>
      <c r="B20" s="15">
        <f ca="1"/>
        <v>583171.42857142852</v>
      </c>
    </row>
    <row r="21" spans="1:2" x14ac:dyDescent="0.2">
      <c r="A21" s="13">
        <v>30</v>
      </c>
      <c r="B21" s="15">
        <f ca="1"/>
        <v>912500</v>
      </c>
    </row>
    <row r="22" spans="1:2" x14ac:dyDescent="0.2">
      <c r="A22" s="12">
        <v>36</v>
      </c>
      <c r="B22" s="14">
        <f ca="1"/>
        <v>990000</v>
      </c>
    </row>
    <row r="23" spans="1:2" x14ac:dyDescent="0.2">
      <c r="A23" s="13">
        <v>40</v>
      </c>
      <c r="B23" s="15">
        <f ca="1"/>
        <v>1150000</v>
      </c>
    </row>
    <row r="24" spans="1:2" x14ac:dyDescent="0.2">
      <c r="A24" s="12">
        <v>44</v>
      </c>
      <c r="B24" s="14">
        <f ca="1"/>
        <v>1000000</v>
      </c>
    </row>
    <row r="25" spans="1:2" x14ac:dyDescent="0.2">
      <c r="A25" s="12">
        <v>60</v>
      </c>
      <c r="B25" s="14">
        <f ca="1"/>
        <v>1590000</v>
      </c>
    </row>
    <row r="26" spans="1:2" x14ac:dyDescent="0.2">
      <c r="A26" s="9">
        <v>100</v>
      </c>
      <c r="B26" s="16">
        <f ca="1"/>
        <v>2750700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Sheet1!Criteria</vt:lpstr>
      <vt:lpstr>Sheet1!Extract</vt:lpstr>
      <vt:lpstr>Sheet2!Extract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Sorawut Nisunkit</dc:creator>
  <cp:lastModifiedBy>Sorawut Nisunkit</cp:lastModifiedBy>
  <cp:lastPrinted>2022-11-01T07:29:10Z</cp:lastPrinted>
  <dcterms:created xsi:type="dcterms:W3CDTF">2022-09-28T03:36:56Z</dcterms:created>
  <dcterms:modified xsi:type="dcterms:W3CDTF">2022-11-04T08:37:52Z</dcterms:modified>
</cp:coreProperties>
</file>