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Ro BaStrNü (2)" sheetId="2" r:id="rId1"/>
  </sheets>
  <externalReferences>
    <externalReference r:id="rId2"/>
  </externalReferences>
  <definedNames>
    <definedName name="Z_878BDF0F_5D88_43DC_B31B_CCFC4EFC4D3F_.wvu.Cols" localSheetId="0" hidden="1">'Ro BaStrNü (2)'!$B:$F,'Ro BaStrNü (2)'!$H:$H,'Ro BaStrNü (2)'!$J:$L,'Ro BaStrNü (2)'!$N:$P,'Ro BaStrNü (2)'!$R:$T</definedName>
    <definedName name="Z_878BDF0F_5D88_43DC_B31B_CCFC4EFC4D3F_.wvu.Rows" localSheetId="0" hidden="1">'Ro BaStrNü (2)'!$3:$4</definedName>
  </definedNames>
  <calcPr calcId="145621" fullCalcOnLoad="1"/>
</workbook>
</file>

<file path=xl/calcChain.xml><?xml version="1.0" encoding="utf-8"?>
<calcChain xmlns="http://schemas.openxmlformats.org/spreadsheetml/2006/main">
  <c r="T64" i="2" l="1"/>
  <c r="U64" i="2" s="1"/>
  <c r="Q64" i="2"/>
  <c r="O64" i="2"/>
  <c r="M64" i="2"/>
  <c r="K64" i="2"/>
  <c r="I64" i="2"/>
  <c r="D64" i="2"/>
  <c r="E64" i="2" s="1"/>
  <c r="T63" i="2"/>
  <c r="U63" i="2" s="1"/>
  <c r="Q63" i="2"/>
  <c r="O63" i="2"/>
  <c r="M63" i="2"/>
  <c r="K63" i="2"/>
  <c r="I63" i="2"/>
  <c r="D63" i="2"/>
  <c r="E63" i="2" s="1"/>
  <c r="T62" i="2"/>
  <c r="U62" i="2" s="1"/>
  <c r="Q62" i="2"/>
  <c r="O62" i="2"/>
  <c r="M62" i="2"/>
  <c r="K62" i="2"/>
  <c r="I62" i="2"/>
  <c r="D62" i="2"/>
  <c r="E62" i="2" s="1"/>
  <c r="T61" i="2"/>
  <c r="U61" i="2" s="1"/>
  <c r="Q61" i="2"/>
  <c r="O61" i="2"/>
  <c r="E61" i="2"/>
  <c r="G61" i="2" s="1"/>
  <c r="D61" i="2"/>
  <c r="T60" i="2"/>
  <c r="U60" i="2" s="1"/>
  <c r="Q60" i="2"/>
  <c r="O60" i="2"/>
  <c r="M60" i="2"/>
  <c r="K60" i="2"/>
  <c r="I60" i="2"/>
  <c r="E60" i="2"/>
  <c r="G60" i="2" s="1"/>
  <c r="D60" i="2"/>
  <c r="T59" i="2"/>
  <c r="U59" i="2" s="1"/>
  <c r="Q59" i="2"/>
  <c r="O59" i="2"/>
  <c r="M59" i="2"/>
  <c r="K59" i="2"/>
  <c r="I59" i="2"/>
  <c r="E59" i="2"/>
  <c r="G59" i="2" s="1"/>
  <c r="D59" i="2"/>
  <c r="T58" i="2"/>
  <c r="U58" i="2" s="1"/>
  <c r="Q58" i="2"/>
  <c r="O58" i="2"/>
  <c r="M58" i="2"/>
  <c r="K58" i="2"/>
  <c r="I58" i="2"/>
  <c r="E58" i="2"/>
  <c r="G58" i="2" s="1"/>
  <c r="D58" i="2"/>
  <c r="T57" i="2"/>
  <c r="U57" i="2" s="1"/>
  <c r="Q57" i="2"/>
  <c r="O57" i="2"/>
  <c r="M57" i="2"/>
  <c r="K57" i="2"/>
  <c r="I57" i="2"/>
  <c r="E57" i="2"/>
  <c r="G57" i="2" s="1"/>
  <c r="D57" i="2"/>
  <c r="T56" i="2"/>
  <c r="U56" i="2" s="1"/>
  <c r="Q56" i="2"/>
  <c r="O56" i="2"/>
  <c r="M56" i="2"/>
  <c r="K56" i="2"/>
  <c r="I56" i="2"/>
  <c r="E56" i="2"/>
  <c r="G56" i="2" s="1"/>
  <c r="D56" i="2"/>
  <c r="T55" i="2"/>
  <c r="U55" i="2" s="1"/>
  <c r="Q55" i="2"/>
  <c r="O55" i="2"/>
  <c r="M55" i="2"/>
  <c r="K55" i="2"/>
  <c r="I55" i="2"/>
  <c r="E55" i="2"/>
  <c r="G55" i="2" s="1"/>
  <c r="D55" i="2"/>
  <c r="T54" i="2"/>
  <c r="U54" i="2" s="1"/>
  <c r="Q54" i="2"/>
  <c r="O54" i="2"/>
  <c r="M54" i="2"/>
  <c r="K54" i="2"/>
  <c r="I54" i="2"/>
  <c r="E54" i="2"/>
  <c r="G54" i="2" s="1"/>
  <c r="D54" i="2"/>
  <c r="T53" i="2"/>
  <c r="U53" i="2" s="1"/>
  <c r="Q53" i="2"/>
  <c r="O53" i="2"/>
  <c r="M53" i="2"/>
  <c r="K53" i="2"/>
  <c r="I53" i="2"/>
  <c r="D53" i="2"/>
  <c r="U52" i="2"/>
  <c r="T52" i="2"/>
  <c r="Q52" i="2"/>
  <c r="O52" i="2"/>
  <c r="M52" i="2"/>
  <c r="K52" i="2"/>
  <c r="I52" i="2"/>
  <c r="D52" i="2"/>
  <c r="E52" i="2" s="1"/>
  <c r="U51" i="2"/>
  <c r="T51" i="2"/>
  <c r="Q51" i="2"/>
  <c r="O51" i="2"/>
  <c r="M51" i="2"/>
  <c r="K51" i="2"/>
  <c r="I51" i="2"/>
  <c r="D51" i="2"/>
  <c r="E51" i="2" s="1"/>
  <c r="U50" i="2"/>
  <c r="T50" i="2"/>
  <c r="Q50" i="2"/>
  <c r="O50" i="2"/>
  <c r="M50" i="2"/>
  <c r="K50" i="2"/>
  <c r="I50" i="2"/>
  <c r="D50" i="2"/>
  <c r="E50" i="2" s="1"/>
  <c r="U49" i="2"/>
  <c r="T49" i="2"/>
  <c r="Q49" i="2"/>
  <c r="O49" i="2"/>
  <c r="M49" i="2"/>
  <c r="K49" i="2"/>
  <c r="I49" i="2"/>
  <c r="D49" i="2"/>
  <c r="E49" i="2" s="1"/>
  <c r="U48" i="2"/>
  <c r="T48" i="2"/>
  <c r="Q48" i="2"/>
  <c r="O48" i="2"/>
  <c r="M48" i="2"/>
  <c r="K48" i="2"/>
  <c r="I48" i="2"/>
  <c r="D48" i="2"/>
  <c r="E48" i="2" s="1"/>
  <c r="U47" i="2"/>
  <c r="T47" i="2"/>
  <c r="Q47" i="2"/>
  <c r="O47" i="2"/>
  <c r="M47" i="2"/>
  <c r="K47" i="2"/>
  <c r="I47" i="2"/>
  <c r="D47" i="2"/>
  <c r="E47" i="2" s="1"/>
  <c r="U46" i="2"/>
  <c r="T46" i="2"/>
  <c r="Q46" i="2"/>
  <c r="O46" i="2"/>
  <c r="M46" i="2"/>
  <c r="K46" i="2"/>
  <c r="I46" i="2"/>
  <c r="D46" i="2"/>
  <c r="E46" i="2" s="1"/>
  <c r="U45" i="2"/>
  <c r="T45" i="2"/>
  <c r="Q45" i="2"/>
  <c r="O45" i="2"/>
  <c r="M45" i="2"/>
  <c r="K45" i="2"/>
  <c r="I45" i="2"/>
  <c r="D45" i="2"/>
  <c r="E45" i="2" s="1"/>
  <c r="U44" i="2"/>
  <c r="T44" i="2"/>
  <c r="Q44" i="2"/>
  <c r="O44" i="2"/>
  <c r="M44" i="2"/>
  <c r="K44" i="2"/>
  <c r="I44" i="2"/>
  <c r="D44" i="2"/>
  <c r="E44" i="2" s="1"/>
  <c r="U43" i="2"/>
  <c r="T43" i="2"/>
  <c r="Q43" i="2"/>
  <c r="O43" i="2"/>
  <c r="G43" i="2"/>
  <c r="E43" i="2"/>
  <c r="F43" i="2" s="1"/>
  <c r="D43" i="2"/>
  <c r="T42" i="2"/>
  <c r="U42" i="2" s="1"/>
  <c r="Q42" i="2"/>
  <c r="O42" i="2"/>
  <c r="M42" i="2"/>
  <c r="K42" i="2"/>
  <c r="I42" i="2"/>
  <c r="G42" i="2"/>
  <c r="E42" i="2"/>
  <c r="F42" i="2" s="1"/>
  <c r="D42" i="2"/>
  <c r="T41" i="2"/>
  <c r="U41" i="2" s="1"/>
  <c r="Q41" i="2"/>
  <c r="O41" i="2"/>
  <c r="K41" i="2"/>
  <c r="I41" i="2"/>
  <c r="D41" i="2"/>
  <c r="E41" i="2" s="1"/>
  <c r="U40" i="2"/>
  <c r="T40" i="2"/>
  <c r="Q40" i="2"/>
  <c r="O40" i="2"/>
  <c r="M40" i="2"/>
  <c r="K40" i="2"/>
  <c r="I40" i="2"/>
  <c r="D40" i="2"/>
  <c r="T39" i="2"/>
  <c r="U39" i="2" s="1"/>
  <c r="Q39" i="2"/>
  <c r="O39" i="2"/>
  <c r="M39" i="2"/>
  <c r="K39" i="2"/>
  <c r="I39" i="2"/>
  <c r="G39" i="2"/>
  <c r="E39" i="2"/>
  <c r="F39" i="2" s="1"/>
  <c r="D39" i="2"/>
  <c r="T38" i="2"/>
  <c r="U38" i="2" s="1"/>
  <c r="Q38" i="2"/>
  <c r="O38" i="2"/>
  <c r="D38" i="2"/>
  <c r="E38" i="2" s="1"/>
  <c r="U37" i="2"/>
  <c r="T37" i="2"/>
  <c r="Q37" i="2"/>
  <c r="O37" i="2"/>
  <c r="K37" i="2"/>
  <c r="I37" i="2"/>
  <c r="G37" i="2"/>
  <c r="E37" i="2"/>
  <c r="F37" i="2" s="1"/>
  <c r="D37" i="2"/>
  <c r="T36" i="2"/>
  <c r="U36" i="2" s="1"/>
  <c r="Q36" i="2"/>
  <c r="O36" i="2"/>
  <c r="M36" i="2"/>
  <c r="K36" i="2"/>
  <c r="I36" i="2"/>
  <c r="G36" i="2"/>
  <c r="E36" i="2"/>
  <c r="F36" i="2" s="1"/>
  <c r="D36" i="2"/>
  <c r="T35" i="2"/>
  <c r="U35" i="2" s="1"/>
  <c r="Q35" i="2"/>
  <c r="O35" i="2"/>
  <c r="M35" i="2"/>
  <c r="K35" i="2"/>
  <c r="I35" i="2"/>
  <c r="G35" i="2"/>
  <c r="E35" i="2"/>
  <c r="F35" i="2" s="1"/>
  <c r="D35" i="2"/>
  <c r="T34" i="2"/>
  <c r="U34" i="2" s="1"/>
  <c r="Q34" i="2"/>
  <c r="O34" i="2"/>
  <c r="M34" i="2"/>
  <c r="K34" i="2"/>
  <c r="I34" i="2"/>
  <c r="G34" i="2"/>
  <c r="E34" i="2"/>
  <c r="F34" i="2" s="1"/>
  <c r="D34" i="2"/>
  <c r="T33" i="2"/>
  <c r="U33" i="2" s="1"/>
  <c r="Q33" i="2"/>
  <c r="O33" i="2"/>
  <c r="M33" i="2"/>
  <c r="K33" i="2"/>
  <c r="I33" i="2"/>
  <c r="G33" i="2"/>
  <c r="E33" i="2"/>
  <c r="F33" i="2" s="1"/>
  <c r="D33" i="2"/>
  <c r="T32" i="2"/>
  <c r="U32" i="2" s="1"/>
  <c r="Q32" i="2"/>
  <c r="O32" i="2"/>
  <c r="K32" i="2"/>
  <c r="I32" i="2"/>
  <c r="D32" i="2"/>
  <c r="E32" i="2" s="1"/>
  <c r="U31" i="2"/>
  <c r="T31" i="2"/>
  <c r="Q31" i="2"/>
  <c r="O31" i="2"/>
  <c r="K31" i="2"/>
  <c r="I31" i="2"/>
  <c r="E31" i="2"/>
  <c r="G31" i="2" s="1"/>
  <c r="D31" i="2"/>
  <c r="T30" i="2"/>
  <c r="U30" i="2" s="1"/>
  <c r="Q30" i="2"/>
  <c r="O30" i="2"/>
  <c r="K30" i="2"/>
  <c r="I30" i="2"/>
  <c r="D30" i="2"/>
  <c r="E30" i="2" s="1"/>
  <c r="U29" i="2"/>
  <c r="T29" i="2"/>
  <c r="Q29" i="2"/>
  <c r="O29" i="2"/>
  <c r="M29" i="2"/>
  <c r="K29" i="2"/>
  <c r="I29" i="2"/>
  <c r="D29" i="2"/>
  <c r="T28" i="2"/>
  <c r="U28" i="2" s="1"/>
  <c r="Q28" i="2"/>
  <c r="O28" i="2"/>
  <c r="M28" i="2"/>
  <c r="K28" i="2"/>
  <c r="I28" i="2"/>
  <c r="E28" i="2"/>
  <c r="G28" i="2" s="1"/>
  <c r="D28" i="2"/>
  <c r="T27" i="2"/>
  <c r="U27" i="2" s="1"/>
  <c r="Q27" i="2"/>
  <c r="O27" i="2"/>
  <c r="M27" i="2"/>
  <c r="K27" i="2"/>
  <c r="I27" i="2"/>
  <c r="E27" i="2"/>
  <c r="G27" i="2" s="1"/>
  <c r="D27" i="2"/>
  <c r="T26" i="2"/>
  <c r="U26" i="2" s="1"/>
  <c r="Q26" i="2"/>
  <c r="O26" i="2"/>
  <c r="M26" i="2"/>
  <c r="K26" i="2"/>
  <c r="I26" i="2"/>
  <c r="E26" i="2"/>
  <c r="G26" i="2" s="1"/>
  <c r="D26" i="2"/>
  <c r="T25" i="2"/>
  <c r="U25" i="2" s="1"/>
  <c r="Q25" i="2"/>
  <c r="O25" i="2"/>
  <c r="M25" i="2"/>
  <c r="K25" i="2"/>
  <c r="I25" i="2"/>
  <c r="E25" i="2"/>
  <c r="G25" i="2" s="1"/>
  <c r="D25" i="2"/>
  <c r="T24" i="2"/>
  <c r="U24" i="2" s="1"/>
  <c r="Q24" i="2"/>
  <c r="O24" i="2"/>
  <c r="M24" i="2"/>
  <c r="K24" i="2"/>
  <c r="I24" i="2"/>
  <c r="E24" i="2"/>
  <c r="G24" i="2" s="1"/>
  <c r="D24" i="2"/>
  <c r="T23" i="2"/>
  <c r="U23" i="2" s="1"/>
  <c r="Q23" i="2"/>
  <c r="O23" i="2"/>
  <c r="K23" i="2"/>
  <c r="I23" i="2"/>
  <c r="D23" i="2"/>
  <c r="E23" i="2" s="1"/>
  <c r="U22" i="2"/>
  <c r="T22" i="2"/>
  <c r="Q22" i="2"/>
  <c r="O22" i="2"/>
  <c r="M22" i="2"/>
  <c r="D22" i="2"/>
  <c r="E22" i="2" s="1"/>
  <c r="U21" i="2"/>
  <c r="T21" i="2"/>
  <c r="Q21" i="2"/>
  <c r="O21" i="2"/>
  <c r="E21" i="2"/>
  <c r="G21" i="2" s="1"/>
  <c r="D21" i="2"/>
  <c r="T20" i="2"/>
  <c r="U20" i="2" s="1"/>
  <c r="Q20" i="2"/>
  <c r="O20" i="2"/>
  <c r="K20" i="2"/>
  <c r="I20" i="2"/>
  <c r="D20" i="2"/>
  <c r="T19" i="2"/>
  <c r="U19" i="2" s="1"/>
  <c r="Q19" i="2"/>
  <c r="O19" i="2"/>
  <c r="K19" i="2"/>
  <c r="I19" i="2"/>
  <c r="D19" i="2"/>
  <c r="T18" i="2"/>
  <c r="U18" i="2" s="1"/>
  <c r="Q18" i="2"/>
  <c r="O18" i="2"/>
  <c r="K18" i="2"/>
  <c r="I18" i="2"/>
  <c r="D18" i="2"/>
  <c r="E18" i="2" s="1"/>
  <c r="U17" i="2"/>
  <c r="T17" i="2"/>
  <c r="Q17" i="2"/>
  <c r="O17" i="2"/>
  <c r="K17" i="2"/>
  <c r="I17" i="2"/>
  <c r="D17" i="2"/>
  <c r="U16" i="2"/>
  <c r="T16" i="2"/>
  <c r="Q16" i="2"/>
  <c r="O16" i="2"/>
  <c r="M16" i="2"/>
  <c r="K16" i="2"/>
  <c r="I16" i="2"/>
  <c r="D16" i="2"/>
  <c r="T15" i="2"/>
  <c r="U15" i="2" s="1"/>
  <c r="Q15" i="2"/>
  <c r="O15" i="2"/>
  <c r="M15" i="2"/>
  <c r="K15" i="2"/>
  <c r="I15" i="2"/>
  <c r="D15" i="2"/>
  <c r="U14" i="2"/>
  <c r="T14" i="2"/>
  <c r="Q14" i="2"/>
  <c r="O14" i="2"/>
  <c r="M14" i="2"/>
  <c r="K14" i="2"/>
  <c r="I14" i="2"/>
  <c r="D14" i="2"/>
  <c r="T13" i="2"/>
  <c r="U13" i="2" s="1"/>
  <c r="Q13" i="2"/>
  <c r="O13" i="2"/>
  <c r="M13" i="2"/>
  <c r="K13" i="2"/>
  <c r="I13" i="2"/>
  <c r="D13" i="2"/>
  <c r="U12" i="2"/>
  <c r="T12" i="2"/>
  <c r="Q12" i="2"/>
  <c r="O12" i="2"/>
  <c r="M12" i="2"/>
  <c r="K12" i="2"/>
  <c r="I12" i="2"/>
  <c r="D12" i="2"/>
  <c r="T11" i="2"/>
  <c r="U11" i="2" s="1"/>
  <c r="Q11" i="2"/>
  <c r="O11" i="2"/>
  <c r="K11" i="2"/>
  <c r="I11" i="2"/>
  <c r="D11" i="2"/>
  <c r="T10" i="2"/>
  <c r="U10" i="2" s="1"/>
  <c r="Q10" i="2"/>
  <c r="O10" i="2"/>
  <c r="M10" i="2"/>
  <c r="K10" i="2"/>
  <c r="I10" i="2"/>
  <c r="D10" i="2"/>
  <c r="U9" i="2"/>
  <c r="T9" i="2"/>
  <c r="Q9" i="2"/>
  <c r="O9" i="2"/>
  <c r="M9" i="2"/>
  <c r="M65" i="2" s="1"/>
  <c r="K9" i="2"/>
  <c r="I9" i="2"/>
  <c r="D9" i="2"/>
  <c r="E9" i="2" s="1"/>
  <c r="U8" i="2"/>
  <c r="T8" i="2"/>
  <c r="Q8" i="2"/>
  <c r="O8" i="2"/>
  <c r="K8" i="2"/>
  <c r="I8" i="2"/>
  <c r="E8" i="2"/>
  <c r="G8" i="2" s="1"/>
  <c r="D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Q7" i="2"/>
  <c r="Q70" i="2" s="1"/>
  <c r="O7" i="2"/>
  <c r="K7" i="2"/>
  <c r="I7" i="2"/>
  <c r="I65" i="2" s="1"/>
  <c r="D7" i="2"/>
  <c r="E7" i="2" s="1"/>
  <c r="M70" i="2" l="1"/>
  <c r="G38" i="2"/>
  <c r="F38" i="2"/>
  <c r="G9" i="2"/>
  <c r="F9" i="2"/>
  <c r="G23" i="2"/>
  <c r="F23" i="2"/>
  <c r="F32" i="2"/>
  <c r="G32" i="2"/>
  <c r="F41" i="2"/>
  <c r="G41" i="2"/>
  <c r="G64" i="2"/>
  <c r="F64" i="2"/>
  <c r="G63" i="2"/>
  <c r="F63" i="2"/>
  <c r="G7" i="2"/>
  <c r="F7" i="2"/>
  <c r="F18" i="2"/>
  <c r="G18" i="2"/>
  <c r="F22" i="2"/>
  <c r="G22" i="2"/>
  <c r="G69" i="2" s="1"/>
  <c r="G30" i="2"/>
  <c r="F30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G62" i="2"/>
  <c r="F62" i="2"/>
  <c r="F24" i="2"/>
  <c r="F25" i="2"/>
  <c r="F26" i="2"/>
  <c r="F27" i="2"/>
  <c r="F28" i="2"/>
  <c r="F31" i="2"/>
  <c r="F54" i="2"/>
  <c r="F55" i="2"/>
  <c r="F56" i="2"/>
  <c r="F57" i="2"/>
  <c r="F58" i="2"/>
  <c r="F59" i="2"/>
  <c r="F60" i="2"/>
  <c r="F61" i="2"/>
  <c r="M68" i="2"/>
  <c r="Q65" i="2"/>
  <c r="I70" i="2"/>
  <c r="F8" i="2"/>
  <c r="F21" i="2"/>
  <c r="U65" i="2"/>
  <c r="I69" i="2"/>
  <c r="M69" i="2"/>
  <c r="M67" i="2" l="1"/>
  <c r="G65" i="2"/>
  <c r="G70" i="2"/>
</calcChain>
</file>

<file path=xl/comments1.xml><?xml version="1.0" encoding="utf-8"?>
<comments xmlns="http://schemas.openxmlformats.org/spreadsheetml/2006/main">
  <authors>
    <author>Holzwart</author>
  </authors>
  <commentList>
    <comment ref="F5" authorId="0">
      <text>
        <r>
          <rPr>
            <sz val="8"/>
            <color indexed="81"/>
            <rFont val="Tahoma"/>
          </rPr>
          <t xml:space="preserve">Umrechnung nach Schulz 320
</t>
        </r>
      </text>
    </comment>
  </commentList>
</comments>
</file>

<file path=xl/sharedStrings.xml><?xml version="1.0" encoding="utf-8"?>
<sst xmlns="http://schemas.openxmlformats.org/spreadsheetml/2006/main" count="52" uniqueCount="29">
  <si>
    <t>Korrel</t>
  </si>
  <si>
    <t>Viernzel</t>
  </si>
  <si>
    <t>hl</t>
  </si>
  <si>
    <t>ß</t>
  </si>
  <si>
    <t>d</t>
  </si>
  <si>
    <t>Preis in d</t>
  </si>
  <si>
    <t>in d</t>
  </si>
  <si>
    <t>in g Ag</t>
  </si>
  <si>
    <t>hl in fl</t>
  </si>
  <si>
    <t>Weizen V in d</t>
  </si>
  <si>
    <t>Sümmer in d</t>
  </si>
  <si>
    <t>hl in d</t>
  </si>
  <si>
    <t>Sümmer in fl</t>
  </si>
  <si>
    <t>hl in g Ag</t>
  </si>
  <si>
    <t>Malter in Mk</t>
  </si>
  <si>
    <t>hl in Albus</t>
  </si>
  <si>
    <t>Jahr</t>
  </si>
  <si>
    <t>Basel</t>
  </si>
  <si>
    <t>Basel: Roggen</t>
  </si>
  <si>
    <t>Straßburg</t>
  </si>
  <si>
    <t>Straßburg: Roggen</t>
  </si>
  <si>
    <t>Straßburg: Weizen</t>
  </si>
  <si>
    <t>Nürnberg</t>
  </si>
  <si>
    <t>Nürnberg: Roggen</t>
  </si>
  <si>
    <t>Köln</t>
  </si>
  <si>
    <t>Köln: Roggen oder Weizen</t>
  </si>
  <si>
    <t>Schnitt</t>
  </si>
  <si>
    <t>Str: Weizen</t>
  </si>
  <si>
    <t>Getreidepreise in Basel, Straßburg, Köln und Nürnberg 1443-1500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</si>
</sst>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Times New Roman"/>
    </font>
    <font>
      <b/>
      <sz val="10"/>
      <name val="Times New Roman"/>
      <family val="1"/>
    </font>
    <font>
      <sz val="8"/>
      <color indexed="81"/>
      <name val="Tahoma"/>
    </font>
    <font>
      <sz val="10"/>
      <color theme="3" tint="0.39997558519241921"/>
      <name val="Times New Roman"/>
      <family val="1"/>
    </font>
    <font>
      <b/>
      <sz val="10"/>
      <color theme="3" tint="0.3999755851924192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2" fontId="1" fillId="0" borderId="1" xfId="0" applyNumberFormat="1" applyFont="1" applyBorder="1"/>
    <xf numFmtId="2" fontId="0" fillId="0" borderId="0" xfId="0" applyNumberFormat="1"/>
    <xf numFmtId="0" fontId="3" fillId="0" borderId="1" xfId="0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0" fontId="4" fillId="0" borderId="1" xfId="0" applyFon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trN&#252;K&#24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fuhrDia"/>
      <sheetName val="Ausfuhr"/>
      <sheetName val="Ausfuhr(2)Dia"/>
      <sheetName val="Ausfuhr(2)Dia (2)"/>
      <sheetName val="Ausfuhr (2)"/>
      <sheetName val="BaStrNüKö"/>
      <sheetName val="Ro BaStrNü"/>
      <sheetName val="Ro BaStrNü (2)"/>
      <sheetName val="StrNüKö (2)"/>
    </sheetNames>
    <sheetDataSet>
      <sheetData sheetId="1"/>
      <sheetData sheetId="4"/>
      <sheetData sheetId="6">
        <row r="6">
          <cell r="E6" t="str">
            <v>Basel</v>
          </cell>
          <cell r="F6" t="str">
            <v>Basel</v>
          </cell>
          <cell r="G6" t="str">
            <v>Basel: Roggen</v>
          </cell>
        </row>
        <row r="7">
          <cell r="A7">
            <v>1443</v>
          </cell>
          <cell r="B7">
            <v>32</v>
          </cell>
          <cell r="D7">
            <v>384</v>
          </cell>
          <cell r="E7">
            <v>140.49979876330906</v>
          </cell>
          <cell r="F7">
            <v>16.297976656543852</v>
          </cell>
          <cell r="G7">
            <v>0.50905724189604729</v>
          </cell>
        </row>
        <row r="8">
          <cell r="A8">
            <v>1444</v>
          </cell>
          <cell r="B8">
            <v>29</v>
          </cell>
          <cell r="C8">
            <v>2</v>
          </cell>
          <cell r="D8">
            <v>350</v>
          </cell>
          <cell r="E8">
            <v>128.0597124144744</v>
          </cell>
          <cell r="F8">
            <v>14.854926640079032</v>
          </cell>
          <cell r="G8">
            <v>0.46398446526983478</v>
          </cell>
        </row>
        <row r="9">
          <cell r="A9">
            <v>1445</v>
          </cell>
          <cell r="B9">
            <v>50</v>
          </cell>
          <cell r="C9">
            <v>5</v>
          </cell>
          <cell r="D9">
            <v>605</v>
          </cell>
          <cell r="E9">
            <v>221.36036003073434</v>
          </cell>
          <cell r="F9">
            <v>25.677801763565185</v>
          </cell>
          <cell r="G9">
            <v>0.80203028996642878</v>
          </cell>
        </row>
        <row r="10">
          <cell r="A10">
            <v>1446</v>
          </cell>
          <cell r="D10">
            <v>0</v>
          </cell>
        </row>
        <row r="11">
          <cell r="A11">
            <v>1447</v>
          </cell>
          <cell r="D11">
            <v>0</v>
          </cell>
        </row>
        <row r="12">
          <cell r="A12">
            <v>1448</v>
          </cell>
          <cell r="D12">
            <v>0</v>
          </cell>
        </row>
        <row r="13">
          <cell r="A13">
            <v>1449</v>
          </cell>
          <cell r="D13">
            <v>0</v>
          </cell>
        </row>
        <row r="14">
          <cell r="A14">
            <v>1450</v>
          </cell>
          <cell r="D14">
            <v>0</v>
          </cell>
        </row>
        <row r="15">
          <cell r="A15">
            <v>1451</v>
          </cell>
          <cell r="D15">
            <v>0</v>
          </cell>
        </row>
        <row r="16">
          <cell r="A16">
            <v>1452</v>
          </cell>
          <cell r="D16">
            <v>0</v>
          </cell>
        </row>
        <row r="17">
          <cell r="A17">
            <v>1453</v>
          </cell>
          <cell r="D17">
            <v>0</v>
          </cell>
        </row>
        <row r="18">
          <cell r="A18">
            <v>1454</v>
          </cell>
          <cell r="B18">
            <v>19</v>
          </cell>
          <cell r="C18">
            <v>7</v>
          </cell>
          <cell r="D18">
            <v>235</v>
          </cell>
          <cell r="E18">
            <v>85.982949764004246</v>
          </cell>
          <cell r="F18">
            <v>9.9740221726244922</v>
          </cell>
          <cell r="G18">
            <v>0.31153242668117481</v>
          </cell>
        </row>
        <row r="19">
          <cell r="A19">
            <v>1455</v>
          </cell>
          <cell r="D19">
            <v>0</v>
          </cell>
        </row>
        <row r="20">
          <cell r="A20">
            <v>1456</v>
          </cell>
          <cell r="D20">
            <v>0</v>
          </cell>
        </row>
        <row r="21">
          <cell r="A21">
            <v>1457</v>
          </cell>
          <cell r="B21">
            <v>40</v>
          </cell>
          <cell r="C21">
            <v>11</v>
          </cell>
          <cell r="D21">
            <v>491</v>
          </cell>
          <cell r="E21">
            <v>179.64948227287695</v>
          </cell>
          <cell r="F21">
            <v>20.839339943653727</v>
          </cell>
          <cell r="G21">
            <v>0.65090392127853969</v>
          </cell>
        </row>
        <row r="22">
          <cell r="A22">
            <v>1458</v>
          </cell>
          <cell r="B22">
            <v>29</v>
          </cell>
          <cell r="C22">
            <v>1</v>
          </cell>
          <cell r="D22">
            <v>349</v>
          </cell>
          <cell r="E22">
            <v>127.69382752186164</v>
          </cell>
          <cell r="F22">
            <v>14.812483992535951</v>
          </cell>
          <cell r="G22">
            <v>0.4626587953690639</v>
          </cell>
        </row>
        <row r="23">
          <cell r="A23">
            <v>1459</v>
          </cell>
          <cell r="B23">
            <v>32</v>
          </cell>
          <cell r="C23">
            <v>6</v>
          </cell>
          <cell r="D23">
            <v>390</v>
          </cell>
          <cell r="E23">
            <v>142.69510811898579</v>
          </cell>
          <cell r="F23">
            <v>16.552632541802353</v>
          </cell>
          <cell r="G23">
            <v>0.5170112613006731</v>
          </cell>
        </row>
        <row r="24">
          <cell r="A24">
            <v>1460</v>
          </cell>
          <cell r="B24">
            <v>28</v>
          </cell>
          <cell r="C24">
            <v>3</v>
          </cell>
          <cell r="D24">
            <v>339</v>
          </cell>
          <cell r="E24">
            <v>124.03497859573379</v>
          </cell>
          <cell r="F24">
            <v>14.388057517105119</v>
          </cell>
          <cell r="G24">
            <v>0.44940209636135431</v>
          </cell>
        </row>
        <row r="25">
          <cell r="A25">
            <v>1461</v>
          </cell>
          <cell r="B25">
            <v>20</v>
          </cell>
          <cell r="D25">
            <v>240</v>
          </cell>
          <cell r="E25">
            <v>87.812374227068162</v>
          </cell>
          <cell r="F25">
            <v>10.186235410339908</v>
          </cell>
          <cell r="G25">
            <v>0.31816077618502958</v>
          </cell>
        </row>
        <row r="26">
          <cell r="A26">
            <v>1462</v>
          </cell>
          <cell r="B26">
            <v>21</v>
          </cell>
          <cell r="C26">
            <v>7</v>
          </cell>
          <cell r="D26">
            <v>259</v>
          </cell>
          <cell r="E26">
            <v>94.764187186711069</v>
          </cell>
          <cell r="F26">
            <v>9.1921261571109731</v>
          </cell>
          <cell r="G26">
            <v>0.34334850429967778</v>
          </cell>
        </row>
        <row r="27">
          <cell r="A27">
            <v>1463</v>
          </cell>
          <cell r="B27">
            <v>13</v>
          </cell>
          <cell r="C27">
            <v>7</v>
          </cell>
          <cell r="D27">
            <v>163</v>
          </cell>
          <cell r="E27">
            <v>59.639237495883798</v>
          </cell>
          <cell r="F27">
            <v>5.7850060371007288</v>
          </cell>
          <cell r="G27">
            <v>0.21608419382566593</v>
          </cell>
        </row>
        <row r="28">
          <cell r="A28">
            <v>1464</v>
          </cell>
          <cell r="B28">
            <v>14</v>
          </cell>
          <cell r="D28">
            <v>168</v>
          </cell>
          <cell r="E28">
            <v>61.46866195894772</v>
          </cell>
          <cell r="F28">
            <v>5.9624602100179294</v>
          </cell>
          <cell r="G28">
            <v>0.22271254332952073</v>
          </cell>
        </row>
        <row r="29">
          <cell r="A29">
            <v>1465</v>
          </cell>
          <cell r="D29">
            <v>0</v>
          </cell>
        </row>
        <row r="30">
          <cell r="A30">
            <v>1466</v>
          </cell>
          <cell r="B30">
            <v>14</v>
          </cell>
          <cell r="C30">
            <v>9</v>
          </cell>
          <cell r="D30">
            <v>177</v>
          </cell>
          <cell r="E30">
            <v>64.761625992462768</v>
          </cell>
          <cell r="F30">
            <v>6.2818777212688888</v>
          </cell>
          <cell r="G30">
            <v>0.23464357243645931</v>
          </cell>
        </row>
        <row r="31">
          <cell r="A31">
            <v>1467</v>
          </cell>
          <cell r="B31">
            <v>14</v>
          </cell>
          <cell r="C31">
            <v>6</v>
          </cell>
          <cell r="D31">
            <v>174</v>
          </cell>
          <cell r="E31">
            <v>63.663971314624419</v>
          </cell>
          <cell r="F31">
            <v>6.175405217518569</v>
          </cell>
          <cell r="G31">
            <v>0.23066656273414646</v>
          </cell>
        </row>
        <row r="32">
          <cell r="A32">
            <v>1468</v>
          </cell>
          <cell r="B32">
            <v>19</v>
          </cell>
          <cell r="C32">
            <v>3</v>
          </cell>
          <cell r="D32">
            <v>231</v>
          </cell>
          <cell r="E32">
            <v>84.519410193553114</v>
          </cell>
          <cell r="F32">
            <v>8.1983827887746514</v>
          </cell>
          <cell r="G32">
            <v>0.30622974707809097</v>
          </cell>
        </row>
        <row r="33">
          <cell r="A33">
            <v>1469</v>
          </cell>
          <cell r="B33">
            <v>13</v>
          </cell>
          <cell r="C33">
            <v>11</v>
          </cell>
          <cell r="D33">
            <v>167</v>
          </cell>
          <cell r="E33">
            <v>61.102777066334937</v>
          </cell>
          <cell r="F33">
            <v>5.9269693754344894</v>
          </cell>
          <cell r="G33">
            <v>0.22138687342874977</v>
          </cell>
        </row>
        <row r="34">
          <cell r="A34">
            <v>1470</v>
          </cell>
          <cell r="B34">
            <v>17</v>
          </cell>
          <cell r="C34">
            <v>10</v>
          </cell>
          <cell r="D34">
            <v>214</v>
          </cell>
          <cell r="E34">
            <v>78.299367019135786</v>
          </cell>
          <cell r="F34">
            <v>7.5950386008561717</v>
          </cell>
          <cell r="G34">
            <v>0.28369335876498475</v>
          </cell>
        </row>
        <row r="35">
          <cell r="A35">
            <v>1471</v>
          </cell>
          <cell r="B35">
            <v>19</v>
          </cell>
          <cell r="C35">
            <v>5</v>
          </cell>
          <cell r="D35">
            <v>233</v>
          </cell>
          <cell r="E35">
            <v>85.25117997877868</v>
          </cell>
          <cell r="F35">
            <v>8.2693644579415331</v>
          </cell>
          <cell r="G35">
            <v>0.30888108687963289</v>
          </cell>
        </row>
        <row r="36">
          <cell r="A36">
            <v>1472</v>
          </cell>
          <cell r="B36">
            <v>15</v>
          </cell>
          <cell r="D36">
            <v>180</v>
          </cell>
          <cell r="E36">
            <v>65.859280670301132</v>
          </cell>
          <cell r="F36">
            <v>6.3883502250192103</v>
          </cell>
          <cell r="G36">
            <v>0.23862058213877221</v>
          </cell>
        </row>
        <row r="37">
          <cell r="A37">
            <v>1473</v>
          </cell>
          <cell r="B37">
            <v>14</v>
          </cell>
          <cell r="C37">
            <v>8</v>
          </cell>
          <cell r="D37">
            <v>176</v>
          </cell>
          <cell r="E37">
            <v>64.395741099849985</v>
          </cell>
          <cell r="F37">
            <v>6.2463868866854488</v>
          </cell>
          <cell r="G37">
            <v>0.23331790253568835</v>
          </cell>
        </row>
        <row r="38">
          <cell r="A38">
            <v>1474</v>
          </cell>
          <cell r="B38">
            <v>19</v>
          </cell>
          <cell r="C38">
            <v>11</v>
          </cell>
          <cell r="D38">
            <v>239</v>
          </cell>
          <cell r="E38">
            <v>87.446489334455379</v>
          </cell>
          <cell r="F38">
            <v>8.4823094654421727</v>
          </cell>
          <cell r="G38">
            <v>0.31683510628425859</v>
          </cell>
        </row>
        <row r="39">
          <cell r="A39">
            <v>1475</v>
          </cell>
          <cell r="B39">
            <v>18</v>
          </cell>
          <cell r="C39">
            <v>9</v>
          </cell>
          <cell r="D39">
            <v>225</v>
          </cell>
          <cell r="E39">
            <v>82.324100837876415</v>
          </cell>
          <cell r="F39">
            <v>7.9854377812740127</v>
          </cell>
          <cell r="G39">
            <v>0.27441366945958806</v>
          </cell>
        </row>
        <row r="40">
          <cell r="A40">
            <v>1476</v>
          </cell>
          <cell r="D40">
            <v>0</v>
          </cell>
        </row>
        <row r="41">
          <cell r="A41">
            <v>1477</v>
          </cell>
          <cell r="B41">
            <v>27</v>
          </cell>
          <cell r="C41">
            <v>6</v>
          </cell>
          <cell r="D41">
            <v>330</v>
          </cell>
          <cell r="E41">
            <v>120.74201456221873</v>
          </cell>
          <cell r="F41">
            <v>11.711975412535217</v>
          </cell>
          <cell r="G41">
            <v>0.40247338187406245</v>
          </cell>
        </row>
        <row r="42">
          <cell r="A42">
            <v>1478</v>
          </cell>
          <cell r="B42">
            <v>23</v>
          </cell>
          <cell r="C42">
            <v>8</v>
          </cell>
          <cell r="D42">
            <v>284</v>
          </cell>
          <cell r="E42">
            <v>103.91130950203066</v>
          </cell>
          <cell r="F42">
            <v>10.287219640701036</v>
          </cell>
          <cell r="G42">
            <v>0.34637103167343553</v>
          </cell>
        </row>
        <row r="43">
          <cell r="A43">
            <v>1479</v>
          </cell>
          <cell r="B43">
            <v>31</v>
          </cell>
          <cell r="C43">
            <v>3</v>
          </cell>
          <cell r="D43">
            <v>375</v>
          </cell>
          <cell r="E43">
            <v>137.20683472979402</v>
          </cell>
          <cell r="F43">
            <v>13.583476638249609</v>
          </cell>
          <cell r="G43">
            <v>0.45735611576598006</v>
          </cell>
        </row>
        <row r="44">
          <cell r="A44">
            <v>1480</v>
          </cell>
          <cell r="B44">
            <v>21</v>
          </cell>
          <cell r="C44">
            <v>3</v>
          </cell>
          <cell r="D44">
            <v>255</v>
          </cell>
          <cell r="E44">
            <v>93.300647616259923</v>
          </cell>
          <cell r="F44">
            <v>9.2367641140097323</v>
          </cell>
          <cell r="G44">
            <v>0.3110021587208664</v>
          </cell>
        </row>
        <row r="45">
          <cell r="A45">
            <v>1481</v>
          </cell>
          <cell r="B45">
            <v>53</v>
          </cell>
          <cell r="C45">
            <v>5</v>
          </cell>
          <cell r="D45">
            <v>641</v>
          </cell>
          <cell r="E45">
            <v>234.53221616479456</v>
          </cell>
          <cell r="F45">
            <v>23.218689400314663</v>
          </cell>
          <cell r="G45">
            <v>0.78177405388264853</v>
          </cell>
        </row>
        <row r="46">
          <cell r="A46">
            <v>1482</v>
          </cell>
          <cell r="B46">
            <v>78</v>
          </cell>
          <cell r="C46">
            <v>9</v>
          </cell>
          <cell r="D46">
            <v>945</v>
          </cell>
          <cell r="E46">
            <v>345.76122351908094</v>
          </cell>
          <cell r="F46">
            <v>34.230361128389013</v>
          </cell>
          <cell r="G46">
            <v>1.1525374117302698</v>
          </cell>
        </row>
        <row r="47">
          <cell r="A47">
            <v>1483</v>
          </cell>
          <cell r="B47">
            <v>25</v>
          </cell>
          <cell r="C47">
            <v>7</v>
          </cell>
          <cell r="D47">
            <v>307</v>
          </cell>
          <cell r="E47">
            <v>112.3266620321247</v>
          </cell>
          <cell r="F47">
            <v>11.120339541180346</v>
          </cell>
          <cell r="G47">
            <v>0.37442220677374899</v>
          </cell>
        </row>
        <row r="48">
          <cell r="A48">
            <v>1484</v>
          </cell>
          <cell r="B48">
            <v>23</v>
          </cell>
          <cell r="C48">
            <v>5</v>
          </cell>
          <cell r="D48">
            <v>281</v>
          </cell>
          <cell r="E48">
            <v>102.81365482419231</v>
          </cell>
          <cell r="F48">
            <v>10.17855182759504</v>
          </cell>
          <cell r="G48">
            <v>0.34271218274730769</v>
          </cell>
        </row>
        <row r="49">
          <cell r="A49">
            <v>1485</v>
          </cell>
          <cell r="B49">
            <v>17</v>
          </cell>
          <cell r="C49">
            <v>6</v>
          </cell>
          <cell r="D49">
            <v>210</v>
          </cell>
          <cell r="E49">
            <v>76.835827448684654</v>
          </cell>
          <cell r="F49">
            <v>7.6067469174197813</v>
          </cell>
          <cell r="G49">
            <v>0.25611942482894884</v>
          </cell>
        </row>
        <row r="50">
          <cell r="A50">
            <v>1486</v>
          </cell>
          <cell r="B50">
            <v>34</v>
          </cell>
          <cell r="C50">
            <v>8</v>
          </cell>
          <cell r="D50">
            <v>416</v>
          </cell>
          <cell r="E50">
            <v>152.20811532691815</v>
          </cell>
          <cell r="F50">
            <v>15.068603417364898</v>
          </cell>
          <cell r="G50">
            <v>0.50736038442306053</v>
          </cell>
        </row>
        <row r="51">
          <cell r="A51">
            <v>1487</v>
          </cell>
          <cell r="B51">
            <v>20</v>
          </cell>
          <cell r="C51">
            <v>9</v>
          </cell>
          <cell r="D51">
            <v>249</v>
          </cell>
          <cell r="E51">
            <v>91.105338260583224</v>
          </cell>
          <cell r="F51">
            <v>9.0194284877977395</v>
          </cell>
          <cell r="G51">
            <v>0.30368446086861073</v>
          </cell>
        </row>
        <row r="52">
          <cell r="A52">
            <v>1488</v>
          </cell>
          <cell r="B52">
            <v>20</v>
          </cell>
          <cell r="D52">
            <v>240</v>
          </cell>
          <cell r="E52">
            <v>87.812374227068162</v>
          </cell>
          <cell r="F52">
            <v>8.6934250484797477</v>
          </cell>
          <cell r="G52">
            <v>0.29270791409022723</v>
          </cell>
        </row>
        <row r="53">
          <cell r="A53">
            <v>1489</v>
          </cell>
          <cell r="D53">
            <v>0</v>
          </cell>
        </row>
        <row r="54">
          <cell r="A54">
            <v>1490</v>
          </cell>
          <cell r="B54">
            <v>34</v>
          </cell>
          <cell r="C54">
            <v>10</v>
          </cell>
          <cell r="D54">
            <v>418</v>
          </cell>
          <cell r="E54">
            <v>152.93988511214371</v>
          </cell>
          <cell r="F54">
            <v>15.141048626102227</v>
          </cell>
          <cell r="G54">
            <v>0.50979961704047905</v>
          </cell>
        </row>
        <row r="55">
          <cell r="A55">
            <v>1491</v>
          </cell>
          <cell r="B55">
            <v>53</v>
          </cell>
          <cell r="C55">
            <v>3</v>
          </cell>
          <cell r="D55">
            <v>639</v>
          </cell>
          <cell r="E55">
            <v>233.800446379569</v>
          </cell>
          <cell r="F55">
            <v>23.146244191577331</v>
          </cell>
          <cell r="G55">
            <v>0.77933482126523002</v>
          </cell>
        </row>
        <row r="56">
          <cell r="A56">
            <v>1492</v>
          </cell>
          <cell r="B56">
            <v>33</v>
          </cell>
          <cell r="C56">
            <v>4</v>
          </cell>
          <cell r="D56">
            <v>400</v>
          </cell>
          <cell r="E56">
            <v>146.35395704511362</v>
          </cell>
          <cell r="F56">
            <v>14.489041747466249</v>
          </cell>
          <cell r="G56">
            <v>0.48784652348371205</v>
          </cell>
        </row>
        <row r="57">
          <cell r="A57">
            <v>1493</v>
          </cell>
          <cell r="B57">
            <v>22</v>
          </cell>
          <cell r="C57">
            <v>1</v>
          </cell>
          <cell r="D57">
            <v>265</v>
          </cell>
          <cell r="E57">
            <v>96.959496542387768</v>
          </cell>
          <cell r="F57">
            <v>9.5989901576963899</v>
          </cell>
          <cell r="G57">
            <v>0.32319832180795921</v>
          </cell>
        </row>
        <row r="58">
          <cell r="A58">
            <v>1494</v>
          </cell>
          <cell r="B58">
            <v>17</v>
          </cell>
          <cell r="C58">
            <v>10</v>
          </cell>
          <cell r="D58">
            <v>214</v>
          </cell>
          <cell r="E58">
            <v>78.299367019135786</v>
          </cell>
          <cell r="F58">
            <v>7.7516373348944434</v>
          </cell>
          <cell r="G58">
            <v>0.26099789006378593</v>
          </cell>
        </row>
        <row r="59">
          <cell r="A59">
            <v>1495</v>
          </cell>
          <cell r="B59">
            <v>16</v>
          </cell>
          <cell r="C59">
            <v>8</v>
          </cell>
          <cell r="D59">
            <v>200</v>
          </cell>
          <cell r="E59">
            <v>73.176978522556809</v>
          </cell>
          <cell r="F59">
            <v>7.2445208737331246</v>
          </cell>
          <cell r="G59">
            <v>0.24392326174185602</v>
          </cell>
        </row>
        <row r="60">
          <cell r="A60">
            <v>1496</v>
          </cell>
          <cell r="B60">
            <v>21</v>
          </cell>
          <cell r="C60">
            <v>3</v>
          </cell>
          <cell r="D60">
            <v>255</v>
          </cell>
          <cell r="E60">
            <v>93.300647616259923</v>
          </cell>
          <cell r="F60">
            <v>9.2367641140097323</v>
          </cell>
          <cell r="G60">
            <v>0.3110021587208664</v>
          </cell>
        </row>
        <row r="61">
          <cell r="A61">
            <v>1497</v>
          </cell>
          <cell r="B61">
            <v>21</v>
          </cell>
          <cell r="C61">
            <v>10</v>
          </cell>
          <cell r="D61">
            <v>262</v>
          </cell>
          <cell r="E61">
            <v>95.861841864549419</v>
          </cell>
          <cell r="F61">
            <v>9.4903223445903926</v>
          </cell>
          <cell r="G61">
            <v>0.31953947288183138</v>
          </cell>
        </row>
        <row r="62">
          <cell r="A62">
            <v>1498</v>
          </cell>
          <cell r="B62">
            <v>30</v>
          </cell>
          <cell r="C62">
            <v>9</v>
          </cell>
          <cell r="D62">
            <v>369</v>
          </cell>
          <cell r="E62">
            <v>135.0115253741173</v>
          </cell>
          <cell r="F62">
            <v>10.935933555303501</v>
          </cell>
          <cell r="G62">
            <v>0.45003841791372434</v>
          </cell>
        </row>
        <row r="63">
          <cell r="A63">
            <v>1499</v>
          </cell>
          <cell r="B63">
            <v>30</v>
          </cell>
          <cell r="C63">
            <v>7</v>
          </cell>
          <cell r="D63">
            <v>367</v>
          </cell>
          <cell r="E63">
            <v>134.27975558889173</v>
          </cell>
          <cell r="F63">
            <v>10.876660202700231</v>
          </cell>
          <cell r="G63">
            <v>0.44759918529630577</v>
          </cell>
        </row>
        <row r="64">
          <cell r="A64">
            <v>1500</v>
          </cell>
          <cell r="B64">
            <v>36</v>
          </cell>
          <cell r="C64">
            <v>11</v>
          </cell>
          <cell r="D64">
            <v>443</v>
          </cell>
          <cell r="E64">
            <v>162.08700742746333</v>
          </cell>
          <cell r="F64">
            <v>13.12904760162453</v>
          </cell>
          <cell r="G64">
            <v>0.54029002475821108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activeCell="U6" sqref="U6"/>
    </sheetView>
  </sheetViews>
  <sheetFormatPr baseColWidth="10" defaultRowHeight="12.75" x14ac:dyDescent="0.2"/>
  <cols>
    <col min="2" max="2" width="5.5" style="11" customWidth="1"/>
    <col min="3" max="3" width="4.33203125" style="11" customWidth="1"/>
    <col min="4" max="6" width="12" style="11" customWidth="1"/>
    <col min="7" max="7" width="12" customWidth="1"/>
    <col min="8" max="8" width="12" style="11"/>
    <col min="10" max="11" width="12" style="11"/>
    <col min="12" max="12" width="18" style="11" customWidth="1"/>
    <col min="13" max="13" width="16.1640625" customWidth="1"/>
    <col min="14" max="16" width="12" hidden="1" customWidth="1"/>
    <col min="18" max="20" width="12" hidden="1" customWidth="1"/>
  </cols>
  <sheetData>
    <row r="1" spans="1:21" x14ac:dyDescent="0.2">
      <c r="A1" s="1" t="s">
        <v>28</v>
      </c>
      <c r="B1" s="7"/>
      <c r="C1" s="7"/>
      <c r="D1" s="7"/>
      <c r="E1" s="7"/>
      <c r="F1" s="7"/>
      <c r="G1" s="2"/>
      <c r="H1" s="7"/>
      <c r="I1" s="2"/>
      <c r="J1" s="7"/>
      <c r="K1" s="7"/>
      <c r="L1" s="7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/>
      <c r="B2" s="7"/>
      <c r="C2" s="7"/>
      <c r="D2" s="7"/>
      <c r="E2" s="7"/>
      <c r="F2" s="7"/>
      <c r="G2" s="2"/>
      <c r="H2" s="7"/>
      <c r="I2" s="2"/>
      <c r="J2" s="7"/>
      <c r="K2" s="7"/>
      <c r="L2" s="7"/>
      <c r="M2" s="2"/>
      <c r="N2" s="2"/>
      <c r="O2" s="1" t="s">
        <v>0</v>
      </c>
      <c r="P2" s="1"/>
      <c r="Q2" s="1"/>
      <c r="R2" s="2"/>
      <c r="S2" s="3"/>
      <c r="T2" s="2"/>
      <c r="U2" s="2"/>
    </row>
    <row r="3" spans="1:21" hidden="1" x14ac:dyDescent="0.2">
      <c r="A3" s="2"/>
      <c r="B3" s="7"/>
      <c r="C3" s="7"/>
      <c r="D3" s="7"/>
      <c r="E3" s="7" t="s">
        <v>1</v>
      </c>
      <c r="F3" s="7">
        <v>1</v>
      </c>
      <c r="G3" s="2"/>
      <c r="H3" s="7"/>
      <c r="I3" s="2"/>
      <c r="J3" s="7"/>
      <c r="K3" s="7"/>
      <c r="L3" s="7"/>
      <c r="M3" s="2"/>
      <c r="N3" s="2"/>
      <c r="O3" s="2"/>
      <c r="P3" s="1">
        <v>0.8495663653400628</v>
      </c>
      <c r="Q3" s="1"/>
      <c r="R3" s="2"/>
      <c r="S3" s="2"/>
      <c r="T3" s="2"/>
      <c r="U3" s="2"/>
    </row>
    <row r="4" spans="1:21" hidden="1" x14ac:dyDescent="0.2">
      <c r="A4" s="2"/>
      <c r="B4" s="7"/>
      <c r="C4" s="7"/>
      <c r="D4" s="7"/>
      <c r="E4" s="7" t="s">
        <v>2</v>
      </c>
      <c r="F4" s="7">
        <v>2.7330999999999999</v>
      </c>
      <c r="G4" s="2"/>
      <c r="H4" s="7"/>
      <c r="I4" s="2"/>
      <c r="J4" s="7"/>
      <c r="K4" s="7"/>
      <c r="L4" s="7"/>
      <c r="M4" s="2"/>
      <c r="N4" s="2"/>
      <c r="O4" s="2"/>
      <c r="P4" s="1" t="s">
        <v>0</v>
      </c>
      <c r="Q4" s="1"/>
      <c r="R4" s="2"/>
      <c r="S4" s="2"/>
      <c r="T4" s="2"/>
      <c r="U4" s="2"/>
    </row>
    <row r="5" spans="1:21" x14ac:dyDescent="0.2">
      <c r="A5" s="2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2" t="s">
        <v>8</v>
      </c>
      <c r="H5" s="7" t="s">
        <v>6</v>
      </c>
      <c r="I5" s="2" t="s">
        <v>8</v>
      </c>
      <c r="J5" s="7" t="s">
        <v>7</v>
      </c>
      <c r="K5" s="7" t="s">
        <v>7</v>
      </c>
      <c r="L5" s="7" t="s">
        <v>9</v>
      </c>
      <c r="M5" s="2" t="s">
        <v>8</v>
      </c>
      <c r="N5" s="2" t="s">
        <v>10</v>
      </c>
      <c r="O5" s="2" t="s">
        <v>11</v>
      </c>
      <c r="P5" s="2" t="s">
        <v>12</v>
      </c>
      <c r="Q5" s="2" t="s">
        <v>8</v>
      </c>
      <c r="R5" s="2" t="s">
        <v>13</v>
      </c>
      <c r="S5" s="2" t="s">
        <v>14</v>
      </c>
      <c r="T5" s="2" t="s">
        <v>15</v>
      </c>
      <c r="U5" s="2" t="s">
        <v>8</v>
      </c>
    </row>
    <row r="6" spans="1:21" x14ac:dyDescent="0.2">
      <c r="A6" s="2" t="s">
        <v>16</v>
      </c>
      <c r="B6" s="7"/>
      <c r="C6" s="7"/>
      <c r="D6" s="7"/>
      <c r="E6" s="7" t="s">
        <v>17</v>
      </c>
      <c r="F6" s="7" t="s">
        <v>17</v>
      </c>
      <c r="G6" s="2" t="s">
        <v>18</v>
      </c>
      <c r="H6" s="7" t="s">
        <v>19</v>
      </c>
      <c r="I6" s="2" t="s">
        <v>20</v>
      </c>
      <c r="J6" s="7" t="s">
        <v>19</v>
      </c>
      <c r="K6" s="7" t="s">
        <v>19</v>
      </c>
      <c r="L6" s="7"/>
      <c r="M6" s="2" t="s">
        <v>21</v>
      </c>
      <c r="N6" s="2" t="s">
        <v>22</v>
      </c>
      <c r="O6" s="2" t="s">
        <v>22</v>
      </c>
      <c r="P6" s="2" t="s">
        <v>22</v>
      </c>
      <c r="Q6" s="2" t="s">
        <v>23</v>
      </c>
      <c r="R6" s="2" t="s">
        <v>24</v>
      </c>
      <c r="S6" s="2" t="s">
        <v>24</v>
      </c>
      <c r="T6" s="2" t="s">
        <v>24</v>
      </c>
      <c r="U6" s="2" t="s">
        <v>25</v>
      </c>
    </row>
    <row r="7" spans="1:21" x14ac:dyDescent="0.2">
      <c r="A7" s="2">
        <v>1443</v>
      </c>
      <c r="B7" s="7">
        <v>32</v>
      </c>
      <c r="C7" s="7"/>
      <c r="D7" s="7">
        <f t="shared" ref="D7:D64" si="0">B7*12+C7</f>
        <v>384</v>
      </c>
      <c r="E7" s="8">
        <f>D7/$F$4</f>
        <v>140.49979876330906</v>
      </c>
      <c r="F7" s="9">
        <f>E7*0.116</f>
        <v>16.297976656543852</v>
      </c>
      <c r="G7" s="3">
        <f>E7/276</f>
        <v>0.50905724189604729</v>
      </c>
      <c r="H7" s="8">
        <v>53.365467378206226</v>
      </c>
      <c r="I7" s="3">
        <f t="shared" ref="I7:I20" si="1">H7/126</f>
        <v>0.42353545538258908</v>
      </c>
      <c r="J7" s="9">
        <v>15.686</v>
      </c>
      <c r="K7" s="9">
        <f t="shared" ref="K7:K20" si="2">J7/1.1618</f>
        <v>13.501463246686177</v>
      </c>
      <c r="L7" s="9"/>
      <c r="M7" s="3"/>
      <c r="N7" s="2">
        <v>303</v>
      </c>
      <c r="O7" s="4">
        <f t="shared" ref="O7:O64" si="3">N7*100/318</f>
        <v>95.283018867924525</v>
      </c>
      <c r="P7" s="2">
        <v>1.96</v>
      </c>
      <c r="Q7" s="3">
        <f t="shared" ref="Q7:Q64" si="4">P7*100/318</f>
        <v>0.61635220125786161</v>
      </c>
      <c r="R7" s="2"/>
      <c r="S7" s="2"/>
      <c r="T7" s="2"/>
      <c r="U7" s="2"/>
    </row>
    <row r="8" spans="1:21" x14ac:dyDescent="0.2">
      <c r="A8" s="2">
        <f t="shared" ref="A8:A64" si="5">A7+1</f>
        <v>1444</v>
      </c>
      <c r="B8" s="7">
        <v>29</v>
      </c>
      <c r="C8" s="7">
        <v>2</v>
      </c>
      <c r="D8" s="7">
        <f t="shared" si="0"/>
        <v>350</v>
      </c>
      <c r="E8" s="8">
        <f>D8/$F$4</f>
        <v>128.0597124144744</v>
      </c>
      <c r="F8" s="9">
        <f>E8*0.116</f>
        <v>14.854926640079032</v>
      </c>
      <c r="G8" s="3">
        <f>E8/276</f>
        <v>0.46398446526983478</v>
      </c>
      <c r="H8" s="8">
        <v>58.529867447064895</v>
      </c>
      <c r="I8" s="3">
        <f t="shared" si="1"/>
        <v>0.46452275751638805</v>
      </c>
      <c r="J8" s="9">
        <v>17.204000000000001</v>
      </c>
      <c r="K8" s="9">
        <f t="shared" si="2"/>
        <v>14.808056464107421</v>
      </c>
      <c r="L8" s="9"/>
      <c r="M8" s="3"/>
      <c r="N8" s="2">
        <v>271</v>
      </c>
      <c r="O8" s="4">
        <f t="shared" si="3"/>
        <v>85.220125786163521</v>
      </c>
      <c r="P8" s="2">
        <v>1.57</v>
      </c>
      <c r="Q8" s="3">
        <f t="shared" si="4"/>
        <v>0.49371069182389937</v>
      </c>
      <c r="R8" s="3">
        <v>17.439024390243901</v>
      </c>
      <c r="S8" s="2">
        <v>3.58</v>
      </c>
      <c r="T8" s="3">
        <f t="shared" ref="T8:T64" si="6">S8*6/1.64</f>
        <v>13.097560975609758</v>
      </c>
      <c r="U8" s="3">
        <f t="shared" ref="U8:U30" si="7">T8/24</f>
        <v>0.54573170731707321</v>
      </c>
    </row>
    <row r="9" spans="1:21" x14ac:dyDescent="0.2">
      <c r="A9" s="2">
        <f t="shared" si="5"/>
        <v>1445</v>
      </c>
      <c r="B9" s="7">
        <v>50</v>
      </c>
      <c r="C9" s="7">
        <v>5</v>
      </c>
      <c r="D9" s="7">
        <f t="shared" si="0"/>
        <v>605</v>
      </c>
      <c r="E9" s="8">
        <f>D9/$F$4</f>
        <v>221.36036003073434</v>
      </c>
      <c r="F9" s="9">
        <f>E9*0.116</f>
        <v>25.677801763565185</v>
      </c>
      <c r="G9" s="3">
        <f>E9/276</f>
        <v>0.80203028996642878</v>
      </c>
      <c r="H9" s="8">
        <v>62.833534171113783</v>
      </c>
      <c r="I9" s="3">
        <f t="shared" si="1"/>
        <v>0.49867884262788714</v>
      </c>
      <c r="J9" s="9">
        <v>18.469000000000001</v>
      </c>
      <c r="K9" s="9">
        <f t="shared" si="2"/>
        <v>15.896884145291791</v>
      </c>
      <c r="L9" s="9">
        <v>78</v>
      </c>
      <c r="M9" s="3">
        <f>L9/126/1.1618</f>
        <v>0.53283492773938634</v>
      </c>
      <c r="N9" s="2">
        <v>267</v>
      </c>
      <c r="O9" s="4">
        <f t="shared" si="3"/>
        <v>83.962264150943398</v>
      </c>
      <c r="P9" s="2">
        <v>1.75</v>
      </c>
      <c r="Q9" s="3">
        <f t="shared" si="4"/>
        <v>0.55031446540880502</v>
      </c>
      <c r="R9" s="3">
        <v>20.73170731707317</v>
      </c>
      <c r="S9" s="2">
        <v>4.25</v>
      </c>
      <c r="T9" s="3">
        <f t="shared" si="6"/>
        <v>15.548780487804878</v>
      </c>
      <c r="U9" s="3">
        <f t="shared" si="7"/>
        <v>0.64786585365853655</v>
      </c>
    </row>
    <row r="10" spans="1:21" x14ac:dyDescent="0.2">
      <c r="A10" s="2">
        <f t="shared" si="5"/>
        <v>1446</v>
      </c>
      <c r="B10" s="7"/>
      <c r="C10" s="7"/>
      <c r="D10" s="7">
        <f t="shared" si="0"/>
        <v>0</v>
      </c>
      <c r="E10" s="8"/>
      <c r="F10" s="7"/>
      <c r="G10" s="2"/>
      <c r="H10" s="8">
        <v>63.694267515923563</v>
      </c>
      <c r="I10" s="3">
        <f t="shared" si="1"/>
        <v>0.50551005965018703</v>
      </c>
      <c r="J10" s="9">
        <v>18.722000000000001</v>
      </c>
      <c r="K10" s="9">
        <f t="shared" si="2"/>
        <v>16.114649681528665</v>
      </c>
      <c r="L10" s="9">
        <v>91</v>
      </c>
      <c r="M10" s="3">
        <f>L10/126/1.1618</f>
        <v>0.62164074902928412</v>
      </c>
      <c r="N10" s="2">
        <v>275</v>
      </c>
      <c r="O10" s="4">
        <f t="shared" si="3"/>
        <v>86.477987421383645</v>
      </c>
      <c r="P10" s="2">
        <v>1.68</v>
      </c>
      <c r="Q10" s="3">
        <f t="shared" si="4"/>
        <v>0.52830188679245282</v>
      </c>
      <c r="R10" s="3">
        <v>22.317073170731707</v>
      </c>
      <c r="S10" s="2">
        <v>4.58</v>
      </c>
      <c r="T10" s="3">
        <f t="shared" si="6"/>
        <v>16.756097560975611</v>
      </c>
      <c r="U10" s="3">
        <f t="shared" si="7"/>
        <v>0.69817073170731714</v>
      </c>
    </row>
    <row r="11" spans="1:21" x14ac:dyDescent="0.2">
      <c r="A11" s="2">
        <f t="shared" si="5"/>
        <v>1447</v>
      </c>
      <c r="B11" s="7"/>
      <c r="C11" s="7"/>
      <c r="D11" s="7">
        <f t="shared" si="0"/>
        <v>0</v>
      </c>
      <c r="E11" s="8"/>
      <c r="F11" s="7"/>
      <c r="G11" s="2"/>
      <c r="H11" s="8">
        <v>45.61886727491823</v>
      </c>
      <c r="I11" s="3">
        <f t="shared" si="1"/>
        <v>0.36205450218189072</v>
      </c>
      <c r="J11" s="9">
        <v>13.090999999999999</v>
      </c>
      <c r="K11" s="9">
        <f t="shared" si="2"/>
        <v>11.267860216904802</v>
      </c>
      <c r="L11" s="9"/>
      <c r="M11" s="3"/>
      <c r="N11" s="2">
        <v>276</v>
      </c>
      <c r="O11" s="4">
        <f t="shared" si="3"/>
        <v>86.79245283018868</v>
      </c>
      <c r="P11" s="2">
        <v>1.71</v>
      </c>
      <c r="Q11" s="3">
        <f t="shared" si="4"/>
        <v>0.53773584905660377</v>
      </c>
      <c r="R11" s="3">
        <v>20.365853658536587</v>
      </c>
      <c r="S11" s="2">
        <v>4.16</v>
      </c>
      <c r="T11" s="3">
        <f t="shared" si="6"/>
        <v>15.219512195121952</v>
      </c>
      <c r="U11" s="3">
        <f t="shared" si="7"/>
        <v>0.63414634146341464</v>
      </c>
    </row>
    <row r="12" spans="1:21" x14ac:dyDescent="0.2">
      <c r="A12" s="2">
        <f t="shared" si="5"/>
        <v>1448</v>
      </c>
      <c r="B12" s="7"/>
      <c r="C12" s="7"/>
      <c r="D12" s="7">
        <f t="shared" si="0"/>
        <v>0</v>
      </c>
      <c r="E12" s="8"/>
      <c r="F12" s="7"/>
      <c r="G12" s="2"/>
      <c r="H12" s="8">
        <v>43.036667240488896</v>
      </c>
      <c r="I12" s="3">
        <f t="shared" si="1"/>
        <v>0.34156085111499124</v>
      </c>
      <c r="J12" s="9">
        <v>12.35</v>
      </c>
      <c r="K12" s="9">
        <f t="shared" si="2"/>
        <v>10.630056808400758</v>
      </c>
      <c r="L12" s="9">
        <v>65</v>
      </c>
      <c r="M12" s="3">
        <f>L12/126/1.1618</f>
        <v>0.44402910644948868</v>
      </c>
      <c r="N12" s="2">
        <v>247</v>
      </c>
      <c r="O12" s="4">
        <f t="shared" si="3"/>
        <v>77.672955974842765</v>
      </c>
      <c r="P12" s="2">
        <v>1.32</v>
      </c>
      <c r="Q12" s="3">
        <f t="shared" si="4"/>
        <v>0.41509433962264153</v>
      </c>
      <c r="R12" s="3">
        <v>18.292682926829269</v>
      </c>
      <c r="S12" s="2">
        <v>3.75</v>
      </c>
      <c r="T12" s="3">
        <f t="shared" si="6"/>
        <v>13.719512195121952</v>
      </c>
      <c r="U12" s="3">
        <f t="shared" si="7"/>
        <v>0.57164634146341464</v>
      </c>
    </row>
    <row r="13" spans="1:21" x14ac:dyDescent="0.2">
      <c r="A13" s="2">
        <f t="shared" si="5"/>
        <v>1449</v>
      </c>
      <c r="B13" s="7"/>
      <c r="C13" s="7"/>
      <c r="D13" s="7">
        <f t="shared" si="0"/>
        <v>0</v>
      </c>
      <c r="E13" s="8"/>
      <c r="F13" s="7"/>
      <c r="G13" s="3"/>
      <c r="H13" s="8">
        <v>38.733000516440008</v>
      </c>
      <c r="I13" s="3">
        <f t="shared" si="1"/>
        <v>0.30740476600349215</v>
      </c>
      <c r="J13" s="9">
        <v>11.115</v>
      </c>
      <c r="K13" s="9">
        <f t="shared" si="2"/>
        <v>9.5670511275606831</v>
      </c>
      <c r="L13" s="9">
        <v>55</v>
      </c>
      <c r="M13" s="3">
        <f>L13/126/1.1618</f>
        <v>0.37571693622649038</v>
      </c>
      <c r="N13" s="2">
        <v>235</v>
      </c>
      <c r="O13" s="4">
        <f t="shared" si="3"/>
        <v>73.899371069182394</v>
      </c>
      <c r="P13" s="2">
        <v>1.77</v>
      </c>
      <c r="Q13" s="3">
        <f t="shared" si="4"/>
        <v>0.55660377358490565</v>
      </c>
      <c r="R13" s="3">
        <v>17.439024390243901</v>
      </c>
      <c r="S13" s="2">
        <v>3.58</v>
      </c>
      <c r="T13" s="3">
        <f t="shared" si="6"/>
        <v>13.097560975609758</v>
      </c>
      <c r="U13" s="3">
        <f t="shared" si="7"/>
        <v>0.54573170731707321</v>
      </c>
    </row>
    <row r="14" spans="1:21" x14ac:dyDescent="0.2">
      <c r="A14" s="2">
        <f t="shared" si="5"/>
        <v>1450</v>
      </c>
      <c r="B14" s="7"/>
      <c r="C14" s="7"/>
      <c r="D14" s="7">
        <f t="shared" si="0"/>
        <v>0</v>
      </c>
      <c r="E14" s="8"/>
      <c r="F14" s="7"/>
      <c r="G14" s="2"/>
      <c r="H14" s="8">
        <v>40.454467206059562</v>
      </c>
      <c r="I14" s="3">
        <f t="shared" si="1"/>
        <v>0.32106720004809175</v>
      </c>
      <c r="J14" s="9">
        <v>11.609</v>
      </c>
      <c r="K14" s="9">
        <f t="shared" si="2"/>
        <v>9.9922533998967129</v>
      </c>
      <c r="L14" s="9">
        <v>58</v>
      </c>
      <c r="M14" s="3">
        <f>L14/126/1.1618</f>
        <v>0.39621058729338982</v>
      </c>
      <c r="N14" s="2">
        <v>263</v>
      </c>
      <c r="O14" s="4">
        <f t="shared" si="3"/>
        <v>82.704402515723274</v>
      </c>
      <c r="P14" s="2">
        <v>1.31</v>
      </c>
      <c r="Q14" s="3">
        <f t="shared" si="4"/>
        <v>0.41194968553459121</v>
      </c>
      <c r="R14" s="3">
        <v>13.536585365853659</v>
      </c>
      <c r="S14" s="2">
        <v>2.76</v>
      </c>
      <c r="T14" s="3">
        <f t="shared" si="6"/>
        <v>10.097560975609756</v>
      </c>
      <c r="U14" s="3">
        <f t="shared" si="7"/>
        <v>0.42073170731707316</v>
      </c>
    </row>
    <row r="15" spans="1:21" x14ac:dyDescent="0.2">
      <c r="A15" s="2">
        <f t="shared" si="5"/>
        <v>1451</v>
      </c>
      <c r="B15" s="7"/>
      <c r="C15" s="7"/>
      <c r="D15" s="7">
        <f t="shared" si="0"/>
        <v>0</v>
      </c>
      <c r="E15" s="8"/>
      <c r="F15" s="7"/>
      <c r="G15" s="2"/>
      <c r="H15" s="8">
        <v>43.036667240488896</v>
      </c>
      <c r="I15" s="3">
        <f t="shared" si="1"/>
        <v>0.34156085111499124</v>
      </c>
      <c r="J15" s="9">
        <v>12.35</v>
      </c>
      <c r="K15" s="9">
        <f t="shared" si="2"/>
        <v>10.630056808400758</v>
      </c>
      <c r="L15" s="9">
        <v>60</v>
      </c>
      <c r="M15" s="3">
        <f>L15/126/1.1618</f>
        <v>0.40987302133798947</v>
      </c>
      <c r="N15" s="2">
        <v>202</v>
      </c>
      <c r="O15" s="4">
        <f t="shared" si="3"/>
        <v>63.522012578616355</v>
      </c>
      <c r="P15" s="2">
        <v>1.22</v>
      </c>
      <c r="Q15" s="3">
        <f t="shared" si="4"/>
        <v>0.38364779874213839</v>
      </c>
      <c r="R15" s="3">
        <v>15</v>
      </c>
      <c r="S15" s="2">
        <v>3.08</v>
      </c>
      <c r="T15" s="3">
        <f t="shared" si="6"/>
        <v>11.26829268292683</v>
      </c>
      <c r="U15" s="3">
        <f t="shared" si="7"/>
        <v>0.46951219512195125</v>
      </c>
    </row>
    <row r="16" spans="1:21" x14ac:dyDescent="0.2">
      <c r="A16" s="2">
        <f t="shared" si="5"/>
        <v>1452</v>
      </c>
      <c r="B16" s="7"/>
      <c r="C16" s="7"/>
      <c r="D16" s="7">
        <f t="shared" si="0"/>
        <v>0</v>
      </c>
      <c r="E16" s="8"/>
      <c r="F16" s="7"/>
      <c r="G16" s="2"/>
      <c r="H16" s="8">
        <v>37.011533826820447</v>
      </c>
      <c r="I16" s="3">
        <f t="shared" si="1"/>
        <v>0.29374233195889243</v>
      </c>
      <c r="J16" s="9">
        <v>10.621</v>
      </c>
      <c r="K16" s="9">
        <f t="shared" si="2"/>
        <v>9.1418488552246515</v>
      </c>
      <c r="L16" s="9">
        <v>59</v>
      </c>
      <c r="M16" s="3">
        <f>L16/126/1.1618</f>
        <v>0.4030418043156897</v>
      </c>
      <c r="N16" s="2">
        <v>215</v>
      </c>
      <c r="O16" s="4">
        <f t="shared" si="3"/>
        <v>67.610062893081761</v>
      </c>
      <c r="P16" s="2">
        <v>1.28</v>
      </c>
      <c r="Q16" s="3">
        <f t="shared" si="4"/>
        <v>0.40251572327044027</v>
      </c>
      <c r="R16" s="3">
        <v>15.609756097560975</v>
      </c>
      <c r="S16" s="2">
        <v>3.2</v>
      </c>
      <c r="T16" s="3">
        <f t="shared" si="6"/>
        <v>11.707317073170735</v>
      </c>
      <c r="U16" s="3">
        <f t="shared" si="7"/>
        <v>0.48780487804878064</v>
      </c>
    </row>
    <row r="17" spans="1:21" x14ac:dyDescent="0.2">
      <c r="A17" s="2">
        <f t="shared" si="5"/>
        <v>1453</v>
      </c>
      <c r="B17" s="7"/>
      <c r="C17" s="7"/>
      <c r="D17" s="7">
        <f t="shared" si="0"/>
        <v>0</v>
      </c>
      <c r="E17" s="8"/>
      <c r="F17" s="7"/>
      <c r="G17" s="2"/>
      <c r="H17" s="8">
        <v>39.593733861249781</v>
      </c>
      <c r="I17" s="3">
        <f t="shared" si="1"/>
        <v>0.31423598302579192</v>
      </c>
      <c r="J17" s="9">
        <v>11.362</v>
      </c>
      <c r="K17" s="9">
        <f t="shared" si="2"/>
        <v>9.779652263728698</v>
      </c>
      <c r="L17" s="9"/>
      <c r="M17" s="3"/>
      <c r="N17" s="2">
        <v>253</v>
      </c>
      <c r="O17" s="4">
        <f t="shared" si="3"/>
        <v>79.559748427672957</v>
      </c>
      <c r="P17" s="2">
        <v>1.61</v>
      </c>
      <c r="Q17" s="3">
        <f t="shared" si="4"/>
        <v>0.50628930817610063</v>
      </c>
      <c r="R17" s="3">
        <v>15.853658536585366</v>
      </c>
      <c r="S17" s="2">
        <v>3.25</v>
      </c>
      <c r="T17" s="3">
        <f t="shared" si="6"/>
        <v>11.890243902439025</v>
      </c>
      <c r="U17" s="3">
        <f t="shared" si="7"/>
        <v>0.49542682926829268</v>
      </c>
    </row>
    <row r="18" spans="1:21" x14ac:dyDescent="0.2">
      <c r="A18" s="2">
        <f t="shared" si="5"/>
        <v>1454</v>
      </c>
      <c r="B18" s="7">
        <v>19</v>
      </c>
      <c r="C18" s="7">
        <v>7</v>
      </c>
      <c r="D18" s="7">
        <f t="shared" si="0"/>
        <v>235</v>
      </c>
      <c r="E18" s="8">
        <f>D18/$F$4</f>
        <v>85.982949764004246</v>
      </c>
      <c r="F18" s="9">
        <f>E18*0.116</f>
        <v>9.9740221726244922</v>
      </c>
      <c r="G18" s="3">
        <f>E18/276</f>
        <v>0.31153242668117481</v>
      </c>
      <c r="H18" s="8">
        <v>50.783267343776892</v>
      </c>
      <c r="I18" s="3">
        <f t="shared" si="1"/>
        <v>0.40304180431568964</v>
      </c>
      <c r="J18" s="9">
        <v>14.573</v>
      </c>
      <c r="K18" s="9">
        <f t="shared" si="2"/>
        <v>12.543467033912895</v>
      </c>
      <c r="L18" s="9"/>
      <c r="M18" s="3"/>
      <c r="N18" s="2">
        <v>279</v>
      </c>
      <c r="O18" s="4">
        <f t="shared" si="3"/>
        <v>87.735849056603769</v>
      </c>
      <c r="P18" s="2">
        <v>1.47</v>
      </c>
      <c r="Q18" s="3">
        <f t="shared" si="4"/>
        <v>0.46226415094339623</v>
      </c>
      <c r="R18" s="3">
        <v>17.560975609756099</v>
      </c>
      <c r="S18" s="2">
        <v>3.87</v>
      </c>
      <c r="T18" s="3">
        <f t="shared" si="6"/>
        <v>14.158536585365853</v>
      </c>
      <c r="U18" s="3">
        <f t="shared" si="7"/>
        <v>0.58993902439024393</v>
      </c>
    </row>
    <row r="19" spans="1:21" x14ac:dyDescent="0.2">
      <c r="A19" s="2">
        <f t="shared" si="5"/>
        <v>1455</v>
      </c>
      <c r="B19" s="7"/>
      <c r="C19" s="7"/>
      <c r="D19" s="7">
        <f t="shared" si="0"/>
        <v>0</v>
      </c>
      <c r="E19" s="8"/>
      <c r="F19" s="7"/>
      <c r="G19" s="2"/>
      <c r="H19" s="8">
        <v>51.644000688586672</v>
      </c>
      <c r="I19" s="3">
        <f t="shared" si="1"/>
        <v>0.40987302133798947</v>
      </c>
      <c r="J19" s="9">
        <v>14.82</v>
      </c>
      <c r="K19" s="9">
        <f t="shared" si="2"/>
        <v>12.75606817008091</v>
      </c>
      <c r="L19" s="9"/>
      <c r="M19" s="3"/>
      <c r="N19" s="2">
        <v>216</v>
      </c>
      <c r="O19" s="4">
        <f t="shared" si="3"/>
        <v>67.924528301886795</v>
      </c>
      <c r="P19" s="2">
        <v>1.19</v>
      </c>
      <c r="Q19" s="3">
        <f t="shared" si="4"/>
        <v>0.37421383647798739</v>
      </c>
      <c r="R19" s="3">
        <v>17.560975609756099</v>
      </c>
      <c r="S19" s="2">
        <v>3.87</v>
      </c>
      <c r="T19" s="3">
        <f t="shared" si="6"/>
        <v>14.158536585365853</v>
      </c>
      <c r="U19" s="3">
        <f t="shared" si="7"/>
        <v>0.58993902439024393</v>
      </c>
    </row>
    <row r="20" spans="1:21" x14ac:dyDescent="0.2">
      <c r="A20" s="2">
        <f t="shared" si="5"/>
        <v>1456</v>
      </c>
      <c r="B20" s="7"/>
      <c r="C20" s="7"/>
      <c r="D20" s="7">
        <f t="shared" si="0"/>
        <v>0</v>
      </c>
      <c r="E20" s="8"/>
      <c r="F20" s="7"/>
      <c r="G20" s="2"/>
      <c r="H20" s="8">
        <v>51.644000688586672</v>
      </c>
      <c r="I20" s="3">
        <f t="shared" si="1"/>
        <v>0.40987302133798947</v>
      </c>
      <c r="J20" s="9">
        <v>14.82</v>
      </c>
      <c r="K20" s="9">
        <f t="shared" si="2"/>
        <v>12.75606817008091</v>
      </c>
      <c r="L20" s="9"/>
      <c r="M20" s="3"/>
      <c r="N20" s="2">
        <v>251</v>
      </c>
      <c r="O20" s="4">
        <f t="shared" si="3"/>
        <v>78.930817610062888</v>
      </c>
      <c r="P20" s="2">
        <v>1.61</v>
      </c>
      <c r="Q20" s="3">
        <f t="shared" si="4"/>
        <v>0.50628930817610063</v>
      </c>
      <c r="R20" s="3">
        <v>24.512195121951223</v>
      </c>
      <c r="S20" s="2">
        <v>5.41</v>
      </c>
      <c r="T20" s="3">
        <f t="shared" si="6"/>
        <v>19.792682926829269</v>
      </c>
      <c r="U20" s="3">
        <f t="shared" si="7"/>
        <v>0.82469512195121952</v>
      </c>
    </row>
    <row r="21" spans="1:21" x14ac:dyDescent="0.2">
      <c r="A21" s="2">
        <f t="shared" si="5"/>
        <v>1457</v>
      </c>
      <c r="B21" s="7">
        <v>40</v>
      </c>
      <c r="C21" s="7">
        <v>11</v>
      </c>
      <c r="D21" s="7">
        <f t="shared" si="0"/>
        <v>491</v>
      </c>
      <c r="E21" s="8">
        <f t="shared" ref="E21:E28" si="8">D21/$F$4</f>
        <v>179.64948227287695</v>
      </c>
      <c r="F21" s="9">
        <f>E21*0.116</f>
        <v>20.839339943653727</v>
      </c>
      <c r="G21" s="3">
        <f t="shared" ref="G21:G28" si="9">E21/276</f>
        <v>0.65090392127853969</v>
      </c>
      <c r="H21" s="7"/>
      <c r="I21" s="3"/>
      <c r="J21" s="9"/>
      <c r="K21" s="9"/>
      <c r="L21" s="9"/>
      <c r="M21" s="3"/>
      <c r="N21" s="2">
        <v>272</v>
      </c>
      <c r="O21" s="4">
        <f t="shared" si="3"/>
        <v>85.534591194968556</v>
      </c>
      <c r="P21" s="2">
        <v>1.4</v>
      </c>
      <c r="Q21" s="3">
        <f t="shared" si="4"/>
        <v>0.44025157232704404</v>
      </c>
      <c r="R21" s="3">
        <v>22.682926829268297</v>
      </c>
      <c r="S21" s="2">
        <v>5</v>
      </c>
      <c r="T21" s="3">
        <f t="shared" si="6"/>
        <v>18.292682926829269</v>
      </c>
      <c r="U21" s="3">
        <f t="shared" si="7"/>
        <v>0.76219512195121952</v>
      </c>
    </row>
    <row r="22" spans="1:21" x14ac:dyDescent="0.2">
      <c r="A22" s="2">
        <f t="shared" si="5"/>
        <v>1458</v>
      </c>
      <c r="B22" s="7">
        <v>29</v>
      </c>
      <c r="C22" s="7">
        <v>1</v>
      </c>
      <c r="D22" s="7">
        <f t="shared" si="0"/>
        <v>349</v>
      </c>
      <c r="E22" s="8">
        <f t="shared" si="8"/>
        <v>127.69382752186164</v>
      </c>
      <c r="F22" s="9">
        <f>E22*0.116</f>
        <v>14.812483992535951</v>
      </c>
      <c r="G22" s="3">
        <f t="shared" si="9"/>
        <v>0.4626587953690639</v>
      </c>
      <c r="H22" s="7"/>
      <c r="I22" s="3"/>
      <c r="J22" s="9"/>
      <c r="K22" s="9"/>
      <c r="L22" s="9">
        <v>85</v>
      </c>
      <c r="M22" s="3">
        <f>L22/126/1.1618</f>
        <v>0.58065344689548515</v>
      </c>
      <c r="N22" s="2">
        <v>263</v>
      </c>
      <c r="O22" s="4">
        <f t="shared" si="3"/>
        <v>82.704402515723274</v>
      </c>
      <c r="P22" s="2">
        <v>1.46</v>
      </c>
      <c r="Q22" s="3">
        <f t="shared" si="4"/>
        <v>0.45911949685534592</v>
      </c>
      <c r="R22" s="3">
        <v>15.853658536585366</v>
      </c>
      <c r="S22" s="2">
        <v>3.5</v>
      </c>
      <c r="T22" s="3">
        <f t="shared" si="6"/>
        <v>12.804878048780489</v>
      </c>
      <c r="U22" s="3">
        <f t="shared" si="7"/>
        <v>0.53353658536585369</v>
      </c>
    </row>
    <row r="23" spans="1:21" x14ac:dyDescent="0.2">
      <c r="A23" s="2">
        <f t="shared" si="5"/>
        <v>1459</v>
      </c>
      <c r="B23" s="7">
        <v>32</v>
      </c>
      <c r="C23" s="7">
        <v>6</v>
      </c>
      <c r="D23" s="7">
        <f t="shared" si="0"/>
        <v>390</v>
      </c>
      <c r="E23" s="8">
        <f t="shared" si="8"/>
        <v>142.69510811898579</v>
      </c>
      <c r="F23" s="9">
        <f>E23*0.116</f>
        <v>16.552632541802353</v>
      </c>
      <c r="G23" s="3">
        <f t="shared" si="9"/>
        <v>0.5170112613006731</v>
      </c>
      <c r="H23" s="8">
        <v>61.97280082630401</v>
      </c>
      <c r="I23" s="3">
        <f t="shared" ref="I23:I37" si="10">H23/126</f>
        <v>0.49184762560558737</v>
      </c>
      <c r="J23" s="9">
        <v>17.783999999999999</v>
      </c>
      <c r="K23" s="9">
        <f t="shared" ref="K23:K37" si="11">J23/1.1618</f>
        <v>15.307281804097091</v>
      </c>
      <c r="L23" s="9"/>
      <c r="M23" s="3"/>
      <c r="N23" s="2">
        <v>269</v>
      </c>
      <c r="O23" s="4">
        <f t="shared" si="3"/>
        <v>84.591194968553452</v>
      </c>
      <c r="P23" s="2">
        <v>1.44</v>
      </c>
      <c r="Q23" s="3">
        <f t="shared" si="4"/>
        <v>0.45283018867924529</v>
      </c>
      <c r="R23" s="3">
        <v>17.012195121951219</v>
      </c>
      <c r="S23" s="2">
        <v>3.75</v>
      </c>
      <c r="T23" s="3">
        <f t="shared" si="6"/>
        <v>13.719512195121952</v>
      </c>
      <c r="U23" s="3">
        <f t="shared" si="7"/>
        <v>0.57164634146341464</v>
      </c>
    </row>
    <row r="24" spans="1:21" x14ac:dyDescent="0.2">
      <c r="A24" s="2">
        <f t="shared" si="5"/>
        <v>1460</v>
      </c>
      <c r="B24" s="7">
        <v>28</v>
      </c>
      <c r="C24" s="7">
        <v>3</v>
      </c>
      <c r="D24" s="7">
        <f t="shared" si="0"/>
        <v>339</v>
      </c>
      <c r="E24" s="8">
        <f t="shared" si="8"/>
        <v>124.03497859573379</v>
      </c>
      <c r="F24" s="9">
        <f>E24*0.116</f>
        <v>14.388057517105119</v>
      </c>
      <c r="G24" s="3">
        <f t="shared" si="9"/>
        <v>0.44940209636135431</v>
      </c>
      <c r="H24" s="8">
        <v>45.61886727491823</v>
      </c>
      <c r="I24" s="3">
        <f t="shared" si="10"/>
        <v>0.36205450218189072</v>
      </c>
      <c r="J24" s="9">
        <v>13.090999999999999</v>
      </c>
      <c r="K24" s="9">
        <f t="shared" si="11"/>
        <v>11.267860216904802</v>
      </c>
      <c r="L24" s="9">
        <v>91</v>
      </c>
      <c r="M24" s="3">
        <f t="shared" ref="M24:M29" si="12">L24/126/1.1618</f>
        <v>0.62164074902928412</v>
      </c>
      <c r="N24" s="2">
        <v>268</v>
      </c>
      <c r="O24" s="4">
        <f t="shared" si="3"/>
        <v>84.276729559748432</v>
      </c>
      <c r="P24" s="2">
        <v>1.22</v>
      </c>
      <c r="Q24" s="3">
        <f t="shared" si="4"/>
        <v>0.38364779874213839</v>
      </c>
      <c r="R24" s="3">
        <v>18.902439024390244</v>
      </c>
      <c r="S24" s="2">
        <v>4.16</v>
      </c>
      <c r="T24" s="3">
        <f t="shared" si="6"/>
        <v>15.219512195121952</v>
      </c>
      <c r="U24" s="3">
        <f t="shared" si="7"/>
        <v>0.63414634146341464</v>
      </c>
    </row>
    <row r="25" spans="1:21" x14ac:dyDescent="0.2">
      <c r="A25" s="2">
        <f t="shared" si="5"/>
        <v>1461</v>
      </c>
      <c r="B25" s="7">
        <v>20</v>
      </c>
      <c r="C25" s="7"/>
      <c r="D25" s="7">
        <f t="shared" si="0"/>
        <v>240</v>
      </c>
      <c r="E25" s="8">
        <f t="shared" si="8"/>
        <v>87.812374227068162</v>
      </c>
      <c r="F25" s="9">
        <f>E25*0.116</f>
        <v>10.186235410339908</v>
      </c>
      <c r="G25" s="3">
        <f t="shared" si="9"/>
        <v>0.31816077618502958</v>
      </c>
      <c r="H25" s="8">
        <v>43.036667240488896</v>
      </c>
      <c r="I25" s="3">
        <f t="shared" si="10"/>
        <v>0.34156085111499124</v>
      </c>
      <c r="J25" s="9">
        <v>12.35</v>
      </c>
      <c r="K25" s="9">
        <f t="shared" si="11"/>
        <v>10.630056808400758</v>
      </c>
      <c r="L25" s="9">
        <v>71</v>
      </c>
      <c r="M25" s="3">
        <f t="shared" si="12"/>
        <v>0.48501640858328759</v>
      </c>
      <c r="N25" s="2">
        <v>252</v>
      </c>
      <c r="O25" s="4">
        <f t="shared" si="3"/>
        <v>79.245283018867923</v>
      </c>
      <c r="P25" s="2">
        <v>1.4</v>
      </c>
      <c r="Q25" s="3">
        <f t="shared" si="4"/>
        <v>0.44025157232704404</v>
      </c>
      <c r="R25" s="3">
        <v>14.390243902439025</v>
      </c>
      <c r="S25" s="2">
        <v>3.16</v>
      </c>
      <c r="T25" s="3">
        <f t="shared" si="6"/>
        <v>11.560975609756099</v>
      </c>
      <c r="U25" s="3">
        <f t="shared" si="7"/>
        <v>0.48170731707317077</v>
      </c>
    </row>
    <row r="26" spans="1:21" x14ac:dyDescent="0.2">
      <c r="A26" s="2">
        <f t="shared" si="5"/>
        <v>1462</v>
      </c>
      <c r="B26" s="7">
        <v>21</v>
      </c>
      <c r="C26" s="7">
        <v>7</v>
      </c>
      <c r="D26" s="7">
        <f t="shared" si="0"/>
        <v>259</v>
      </c>
      <c r="E26" s="8">
        <f t="shared" si="8"/>
        <v>94.764187186711069</v>
      </c>
      <c r="F26" s="9">
        <f>E26*0.097</f>
        <v>9.1921261571109731</v>
      </c>
      <c r="G26" s="3">
        <f t="shared" si="9"/>
        <v>0.34334850429967778</v>
      </c>
      <c r="H26" s="8">
        <v>40.454467206059562</v>
      </c>
      <c r="I26" s="3">
        <f t="shared" si="10"/>
        <v>0.32106720004809175</v>
      </c>
      <c r="J26" s="9">
        <v>11.609</v>
      </c>
      <c r="K26" s="9">
        <f t="shared" si="11"/>
        <v>9.9922533998967129</v>
      </c>
      <c r="L26" s="9">
        <v>67</v>
      </c>
      <c r="M26" s="3">
        <f t="shared" si="12"/>
        <v>0.45769154049408828</v>
      </c>
      <c r="N26" s="2">
        <v>280</v>
      </c>
      <c r="O26" s="4">
        <f t="shared" si="3"/>
        <v>88.050314465408803</v>
      </c>
      <c r="P26" s="2">
        <v>1.1399999999999999</v>
      </c>
      <c r="Q26" s="3">
        <f t="shared" si="4"/>
        <v>0.35849056603773582</v>
      </c>
      <c r="R26" s="3">
        <v>13.780487804878049</v>
      </c>
      <c r="S26" s="2">
        <v>3.04</v>
      </c>
      <c r="T26" s="3">
        <f t="shared" si="6"/>
        <v>11.121951219512196</v>
      </c>
      <c r="U26" s="3">
        <f t="shared" si="7"/>
        <v>0.46341463414634149</v>
      </c>
    </row>
    <row r="27" spans="1:21" x14ac:dyDescent="0.2">
      <c r="A27" s="2">
        <f t="shared" si="5"/>
        <v>1463</v>
      </c>
      <c r="B27" s="7">
        <v>13</v>
      </c>
      <c r="C27" s="7">
        <v>7</v>
      </c>
      <c r="D27" s="7">
        <f t="shared" si="0"/>
        <v>163</v>
      </c>
      <c r="E27" s="8">
        <f t="shared" si="8"/>
        <v>59.639237495883798</v>
      </c>
      <c r="F27" s="9">
        <f>E27*0.097</f>
        <v>5.7850060371007288</v>
      </c>
      <c r="G27" s="3">
        <f t="shared" si="9"/>
        <v>0.21608419382566593</v>
      </c>
      <c r="H27" s="8">
        <v>46.479600619728004</v>
      </c>
      <c r="I27" s="3">
        <f t="shared" si="10"/>
        <v>0.3688857192041905</v>
      </c>
      <c r="J27" s="9">
        <v>13.337999999999999</v>
      </c>
      <c r="K27" s="9">
        <f t="shared" si="11"/>
        <v>11.480461353072817</v>
      </c>
      <c r="L27" s="9">
        <v>58</v>
      </c>
      <c r="M27" s="3">
        <f t="shared" si="12"/>
        <v>0.39621058729338982</v>
      </c>
      <c r="N27" s="2">
        <v>223</v>
      </c>
      <c r="O27" s="4">
        <f t="shared" si="3"/>
        <v>70.125786163522008</v>
      </c>
      <c r="P27" s="2">
        <v>0.91</v>
      </c>
      <c r="Q27" s="3">
        <f t="shared" si="4"/>
        <v>0.28616352201257861</v>
      </c>
      <c r="R27" s="3">
        <v>11.707317073170731</v>
      </c>
      <c r="S27" s="2">
        <v>2.58</v>
      </c>
      <c r="T27" s="3">
        <f t="shared" si="6"/>
        <v>9.4390243902439028</v>
      </c>
      <c r="U27" s="3">
        <f t="shared" si="7"/>
        <v>0.39329268292682928</v>
      </c>
    </row>
    <row r="28" spans="1:21" x14ac:dyDescent="0.2">
      <c r="A28" s="2">
        <f t="shared" si="5"/>
        <v>1464</v>
      </c>
      <c r="B28" s="7">
        <v>14</v>
      </c>
      <c r="C28" s="7"/>
      <c r="D28" s="7">
        <f t="shared" si="0"/>
        <v>168</v>
      </c>
      <c r="E28" s="8">
        <f t="shared" si="8"/>
        <v>61.46866195894772</v>
      </c>
      <c r="F28" s="9">
        <f>E28*0.097</f>
        <v>5.9624602100179294</v>
      </c>
      <c r="G28" s="3">
        <f t="shared" si="9"/>
        <v>0.22271254332952073</v>
      </c>
      <c r="H28" s="8">
        <v>22.379066965054225</v>
      </c>
      <c r="I28" s="3">
        <f t="shared" si="10"/>
        <v>0.17761164257979545</v>
      </c>
      <c r="J28" s="9">
        <v>6.4219999999999997</v>
      </c>
      <c r="K28" s="9">
        <f t="shared" si="11"/>
        <v>5.5276295403683937</v>
      </c>
      <c r="L28" s="9">
        <v>34</v>
      </c>
      <c r="M28" s="3">
        <f t="shared" si="12"/>
        <v>0.23226137875819405</v>
      </c>
      <c r="N28" s="2">
        <v>205</v>
      </c>
      <c r="O28" s="4">
        <f t="shared" si="3"/>
        <v>64.465408805031444</v>
      </c>
      <c r="P28" s="2">
        <v>0.88</v>
      </c>
      <c r="Q28" s="3">
        <f t="shared" si="4"/>
        <v>0.27672955974842767</v>
      </c>
      <c r="R28" s="3">
        <v>10.548780487804878</v>
      </c>
      <c r="S28" s="2">
        <v>2.33</v>
      </c>
      <c r="T28" s="3">
        <f t="shared" si="6"/>
        <v>8.5243902439024399</v>
      </c>
      <c r="U28" s="3">
        <f t="shared" si="7"/>
        <v>0.35518292682926833</v>
      </c>
    </row>
    <row r="29" spans="1:21" x14ac:dyDescent="0.2">
      <c r="A29" s="2">
        <f t="shared" si="5"/>
        <v>1465</v>
      </c>
      <c r="B29" s="7"/>
      <c r="C29" s="7"/>
      <c r="D29" s="7">
        <f t="shared" si="0"/>
        <v>0</v>
      </c>
      <c r="E29" s="8"/>
      <c r="F29" s="7"/>
      <c r="G29" s="2"/>
      <c r="H29" s="8">
        <v>26.682733689103113</v>
      </c>
      <c r="I29" s="3">
        <f t="shared" si="10"/>
        <v>0.21176772769129454</v>
      </c>
      <c r="J29" s="9">
        <v>7.657</v>
      </c>
      <c r="K29" s="9">
        <f t="shared" si="11"/>
        <v>6.59063522120847</v>
      </c>
      <c r="L29" s="9">
        <v>36</v>
      </c>
      <c r="M29" s="3">
        <f t="shared" si="12"/>
        <v>0.24592381280279368</v>
      </c>
      <c r="N29" s="2">
        <v>190</v>
      </c>
      <c r="O29" s="4">
        <f t="shared" si="3"/>
        <v>59.748427672955977</v>
      </c>
      <c r="P29" s="2">
        <v>0.81</v>
      </c>
      <c r="Q29" s="3">
        <f t="shared" si="4"/>
        <v>0.25471698113207547</v>
      </c>
      <c r="R29" s="3">
        <v>15.853658536585366</v>
      </c>
      <c r="S29" s="2">
        <v>3.5</v>
      </c>
      <c r="T29" s="3">
        <f t="shared" si="6"/>
        <v>12.804878048780489</v>
      </c>
      <c r="U29" s="3">
        <f t="shared" si="7"/>
        <v>0.53353658536585369</v>
      </c>
    </row>
    <row r="30" spans="1:21" x14ac:dyDescent="0.2">
      <c r="A30" s="2">
        <f t="shared" si="5"/>
        <v>1466</v>
      </c>
      <c r="B30" s="7">
        <v>14</v>
      </c>
      <c r="C30" s="7">
        <v>9</v>
      </c>
      <c r="D30" s="7">
        <f t="shared" si="0"/>
        <v>177</v>
      </c>
      <c r="E30" s="8">
        <f t="shared" ref="E30:E39" si="13">D30/$F$4</f>
        <v>64.761625992462768</v>
      </c>
      <c r="F30" s="9">
        <f t="shared" ref="F30:F39" si="14">E30*0.097</f>
        <v>6.2818777212688888</v>
      </c>
      <c r="G30" s="3">
        <f t="shared" ref="G30:G38" si="15">E30/276</f>
        <v>0.23464357243645931</v>
      </c>
      <c r="H30" s="8">
        <v>24.100533654673782</v>
      </c>
      <c r="I30" s="3">
        <f t="shared" si="10"/>
        <v>0.19127407662439511</v>
      </c>
      <c r="J30" s="9">
        <v>6.9160000000000004</v>
      </c>
      <c r="K30" s="9">
        <f t="shared" si="11"/>
        <v>5.9528318127044244</v>
      </c>
      <c r="L30" s="9"/>
      <c r="M30" s="3"/>
      <c r="N30" s="2">
        <v>200</v>
      </c>
      <c r="O30" s="4">
        <f t="shared" si="3"/>
        <v>62.893081761006286</v>
      </c>
      <c r="P30" s="2">
        <v>0.84</v>
      </c>
      <c r="Q30" s="3">
        <f t="shared" si="4"/>
        <v>0.26415094339622641</v>
      </c>
      <c r="R30" s="3">
        <v>11.280487804878049</v>
      </c>
      <c r="S30" s="2">
        <v>2.48</v>
      </c>
      <c r="T30" s="3">
        <f t="shared" si="6"/>
        <v>9.0731707317073162</v>
      </c>
      <c r="U30" s="3">
        <f t="shared" si="7"/>
        <v>0.37804878048780483</v>
      </c>
    </row>
    <row r="31" spans="1:21" x14ac:dyDescent="0.2">
      <c r="A31" s="2">
        <f t="shared" si="5"/>
        <v>1467</v>
      </c>
      <c r="B31" s="7">
        <v>14</v>
      </c>
      <c r="C31" s="7">
        <v>6</v>
      </c>
      <c r="D31" s="7">
        <f t="shared" si="0"/>
        <v>174</v>
      </c>
      <c r="E31" s="8">
        <f t="shared" si="13"/>
        <v>63.663971314624419</v>
      </c>
      <c r="F31" s="9">
        <f t="shared" si="14"/>
        <v>6.175405217518569</v>
      </c>
      <c r="G31" s="3">
        <f t="shared" si="15"/>
        <v>0.23066656273414646</v>
      </c>
      <c r="H31" s="8">
        <v>34.429333792391112</v>
      </c>
      <c r="I31" s="3">
        <f t="shared" si="10"/>
        <v>0.27324868089199295</v>
      </c>
      <c r="J31" s="9">
        <v>9.8800000000000008</v>
      </c>
      <c r="K31" s="9">
        <f t="shared" si="11"/>
        <v>8.5040454467206068</v>
      </c>
      <c r="L31" s="9"/>
      <c r="M31" s="3"/>
      <c r="N31" s="2">
        <v>218</v>
      </c>
      <c r="O31" s="4">
        <f t="shared" si="3"/>
        <v>68.55345911949685</v>
      </c>
      <c r="P31" s="2">
        <v>1.05</v>
      </c>
      <c r="Q31" s="3">
        <f t="shared" si="4"/>
        <v>0.330188679245283</v>
      </c>
      <c r="R31" s="3">
        <v>12.5</v>
      </c>
      <c r="S31" s="2">
        <v>2.76</v>
      </c>
      <c r="T31" s="3">
        <f t="shared" si="6"/>
        <v>10.097560975609756</v>
      </c>
      <c r="U31" s="3">
        <f>T31/24.3</f>
        <v>0.41553748870822038</v>
      </c>
    </row>
    <row r="32" spans="1:21" x14ac:dyDescent="0.2">
      <c r="A32" s="2">
        <f t="shared" si="5"/>
        <v>1468</v>
      </c>
      <c r="B32" s="7">
        <v>19</v>
      </c>
      <c r="C32" s="7">
        <v>3</v>
      </c>
      <c r="D32" s="7">
        <f t="shared" si="0"/>
        <v>231</v>
      </c>
      <c r="E32" s="8">
        <f t="shared" si="13"/>
        <v>84.519410193553114</v>
      </c>
      <c r="F32" s="9">
        <f t="shared" si="14"/>
        <v>8.1983827887746514</v>
      </c>
      <c r="G32" s="3">
        <f t="shared" si="15"/>
        <v>0.30622974707809097</v>
      </c>
      <c r="H32" s="8">
        <v>33.568600447581339</v>
      </c>
      <c r="I32" s="3">
        <f t="shared" si="10"/>
        <v>0.26641746386969317</v>
      </c>
      <c r="J32" s="9">
        <v>9.6329999999999991</v>
      </c>
      <c r="K32" s="9">
        <f t="shared" si="11"/>
        <v>8.2914443105525901</v>
      </c>
      <c r="L32" s="9"/>
      <c r="M32" s="3"/>
      <c r="N32" s="2">
        <v>280</v>
      </c>
      <c r="O32" s="4">
        <f t="shared" si="3"/>
        <v>88.050314465408803</v>
      </c>
      <c r="P32" s="2">
        <v>1.45</v>
      </c>
      <c r="Q32" s="3">
        <f t="shared" si="4"/>
        <v>0.45597484276729561</v>
      </c>
      <c r="R32" s="3">
        <v>17.439024390243901</v>
      </c>
      <c r="S32" s="2">
        <v>4</v>
      </c>
      <c r="T32" s="3">
        <f t="shared" si="6"/>
        <v>14.634146341463415</v>
      </c>
      <c r="U32" s="3">
        <f>T32/25</f>
        <v>0.58536585365853666</v>
      </c>
    </row>
    <row r="33" spans="1:21" x14ac:dyDescent="0.2">
      <c r="A33" s="2">
        <f t="shared" si="5"/>
        <v>1469</v>
      </c>
      <c r="B33" s="7">
        <v>13</v>
      </c>
      <c r="C33" s="7">
        <v>11</v>
      </c>
      <c r="D33" s="7">
        <f t="shared" si="0"/>
        <v>167</v>
      </c>
      <c r="E33" s="8">
        <f t="shared" si="13"/>
        <v>61.102777066334937</v>
      </c>
      <c r="F33" s="9">
        <f t="shared" si="14"/>
        <v>5.9269693754344894</v>
      </c>
      <c r="G33" s="3">
        <f t="shared" si="15"/>
        <v>0.22138687342874977</v>
      </c>
      <c r="H33" s="8">
        <v>36.150800482010673</v>
      </c>
      <c r="I33" s="3">
        <f t="shared" si="10"/>
        <v>0.28691111493659266</v>
      </c>
      <c r="J33" s="9">
        <v>10.374000000000001</v>
      </c>
      <c r="K33" s="9">
        <f t="shared" si="11"/>
        <v>8.9292477190566366</v>
      </c>
      <c r="L33" s="9">
        <v>48</v>
      </c>
      <c r="M33" s="3">
        <f>L33/126/1.1618</f>
        <v>0.32789841707039158</v>
      </c>
      <c r="N33" s="2">
        <v>405</v>
      </c>
      <c r="O33" s="4">
        <f t="shared" si="3"/>
        <v>127.35849056603773</v>
      </c>
      <c r="P33" s="2">
        <v>1.78</v>
      </c>
      <c r="Q33" s="3">
        <f t="shared" si="4"/>
        <v>0.55974842767295596</v>
      </c>
      <c r="R33" s="3">
        <v>17.439024390243901</v>
      </c>
      <c r="S33" s="2">
        <v>4</v>
      </c>
      <c r="T33" s="3">
        <f t="shared" si="6"/>
        <v>14.634146341463415</v>
      </c>
      <c r="U33" s="3">
        <f>T33/25</f>
        <v>0.58536585365853666</v>
      </c>
    </row>
    <row r="34" spans="1:21" x14ac:dyDescent="0.2">
      <c r="A34" s="2">
        <f t="shared" si="5"/>
        <v>1470</v>
      </c>
      <c r="B34" s="7">
        <v>17</v>
      </c>
      <c r="C34" s="7">
        <v>10</v>
      </c>
      <c r="D34" s="7">
        <f t="shared" si="0"/>
        <v>214</v>
      </c>
      <c r="E34" s="8">
        <f t="shared" si="13"/>
        <v>78.299367019135786</v>
      </c>
      <c r="F34" s="9">
        <f t="shared" si="14"/>
        <v>7.5950386008561717</v>
      </c>
      <c r="G34" s="3">
        <f t="shared" si="15"/>
        <v>0.28369335876498475</v>
      </c>
      <c r="H34" s="8">
        <v>34.429333792391112</v>
      </c>
      <c r="I34" s="3">
        <f t="shared" si="10"/>
        <v>0.27324868089199295</v>
      </c>
      <c r="J34" s="9">
        <v>9.8800000000000008</v>
      </c>
      <c r="K34" s="9">
        <f t="shared" si="11"/>
        <v>8.5040454467206068</v>
      </c>
      <c r="L34" s="9">
        <v>46</v>
      </c>
      <c r="M34" s="3">
        <f>L34/126/1.1618</f>
        <v>0.31423598302579192</v>
      </c>
      <c r="N34" s="2">
        <v>420</v>
      </c>
      <c r="O34" s="4">
        <f t="shared" si="3"/>
        <v>132.0754716981132</v>
      </c>
      <c r="P34" s="2">
        <v>1.39</v>
      </c>
      <c r="Q34" s="3">
        <f t="shared" si="4"/>
        <v>0.43710691823899372</v>
      </c>
      <c r="R34" s="3">
        <v>14.329268292682928</v>
      </c>
      <c r="S34" s="2">
        <v>3.36</v>
      </c>
      <c r="T34" s="3">
        <f t="shared" si="6"/>
        <v>12.292682926829269</v>
      </c>
      <c r="U34" s="3">
        <f>T34/25.5</f>
        <v>0.48206599713055953</v>
      </c>
    </row>
    <row r="35" spans="1:21" x14ac:dyDescent="0.2">
      <c r="A35" s="2">
        <f t="shared" si="5"/>
        <v>1471</v>
      </c>
      <c r="B35" s="7">
        <v>19</v>
      </c>
      <c r="C35" s="7">
        <v>5</v>
      </c>
      <c r="D35" s="7">
        <f t="shared" si="0"/>
        <v>233</v>
      </c>
      <c r="E35" s="8">
        <f t="shared" si="13"/>
        <v>85.25117997877868</v>
      </c>
      <c r="F35" s="9">
        <f t="shared" si="14"/>
        <v>8.2693644579415331</v>
      </c>
      <c r="G35" s="3">
        <f t="shared" si="15"/>
        <v>0.30888108687963289</v>
      </c>
      <c r="H35" s="8">
        <v>30.986400413152005</v>
      </c>
      <c r="I35" s="3">
        <f t="shared" si="10"/>
        <v>0.24592381280279368</v>
      </c>
      <c r="J35" s="9">
        <v>8.8919999999999995</v>
      </c>
      <c r="K35" s="9">
        <f t="shared" si="11"/>
        <v>7.6536409020485454</v>
      </c>
      <c r="L35" s="9">
        <v>46</v>
      </c>
      <c r="M35" s="3">
        <f>L35/126/1.1618</f>
        <v>0.31423598302579192</v>
      </c>
      <c r="N35" s="2">
        <v>316</v>
      </c>
      <c r="O35" s="4">
        <f t="shared" si="3"/>
        <v>99.371069182389931</v>
      </c>
      <c r="P35" s="2">
        <v>1.25</v>
      </c>
      <c r="Q35" s="3">
        <f t="shared" si="4"/>
        <v>0.39308176100628933</v>
      </c>
      <c r="R35" s="3">
        <v>13.719512195121951</v>
      </c>
      <c r="S35" s="2">
        <v>3.2</v>
      </c>
      <c r="T35" s="3">
        <f t="shared" si="6"/>
        <v>11.707317073170735</v>
      </c>
      <c r="U35" s="3">
        <f>T35/25.5</f>
        <v>0.45911047345767586</v>
      </c>
    </row>
    <row r="36" spans="1:21" x14ac:dyDescent="0.2">
      <c r="A36" s="2">
        <f t="shared" si="5"/>
        <v>1472</v>
      </c>
      <c r="B36" s="7">
        <v>15</v>
      </c>
      <c r="C36" s="7"/>
      <c r="D36" s="7">
        <f t="shared" si="0"/>
        <v>180</v>
      </c>
      <c r="E36" s="8">
        <f t="shared" si="13"/>
        <v>65.859280670301132</v>
      </c>
      <c r="F36" s="9">
        <f t="shared" si="14"/>
        <v>6.3883502250192103</v>
      </c>
      <c r="G36" s="3">
        <f t="shared" si="15"/>
        <v>0.23862058213877221</v>
      </c>
      <c r="H36" s="8">
        <v>29.264933723532447</v>
      </c>
      <c r="I36" s="3">
        <f t="shared" si="10"/>
        <v>0.23226137875819403</v>
      </c>
      <c r="J36" s="9">
        <v>8.3979999999999997</v>
      </c>
      <c r="K36" s="9">
        <f t="shared" si="11"/>
        <v>7.2284386297125147</v>
      </c>
      <c r="L36" s="9">
        <v>46</v>
      </c>
      <c r="M36" s="3">
        <f>L36/126/1.1618</f>
        <v>0.31423598302579192</v>
      </c>
      <c r="N36" s="2">
        <v>330</v>
      </c>
      <c r="O36" s="4">
        <f t="shared" si="3"/>
        <v>103.77358490566037</v>
      </c>
      <c r="P36" s="2">
        <v>1.26</v>
      </c>
      <c r="Q36" s="3">
        <f t="shared" si="4"/>
        <v>0.39622641509433965</v>
      </c>
      <c r="R36" s="3">
        <v>12.621951219512194</v>
      </c>
      <c r="S36" s="2">
        <v>3.04</v>
      </c>
      <c r="T36" s="3">
        <f t="shared" si="6"/>
        <v>11.121951219512196</v>
      </c>
      <c r="U36" s="3">
        <f>T36/26.3</f>
        <v>0.42288787906890479</v>
      </c>
    </row>
    <row r="37" spans="1:21" x14ac:dyDescent="0.2">
      <c r="A37" s="2">
        <f t="shared" si="5"/>
        <v>1473</v>
      </c>
      <c r="B37" s="7">
        <v>14</v>
      </c>
      <c r="C37" s="7">
        <v>8</v>
      </c>
      <c r="D37" s="7">
        <f t="shared" si="0"/>
        <v>176</v>
      </c>
      <c r="E37" s="8">
        <f t="shared" si="13"/>
        <v>64.395741099849985</v>
      </c>
      <c r="F37" s="9">
        <f t="shared" si="14"/>
        <v>6.2463868866854488</v>
      </c>
      <c r="G37" s="3">
        <f t="shared" si="15"/>
        <v>0.23331790253568835</v>
      </c>
      <c r="H37" s="8">
        <v>33.568600447581339</v>
      </c>
      <c r="I37" s="3">
        <f t="shared" si="10"/>
        <v>0.26641746386969317</v>
      </c>
      <c r="J37" s="9">
        <v>9.6329999999999991</v>
      </c>
      <c r="K37" s="9">
        <f t="shared" si="11"/>
        <v>8.2914443105525901</v>
      </c>
      <c r="L37" s="9"/>
      <c r="M37" s="3"/>
      <c r="N37" s="2">
        <v>350</v>
      </c>
      <c r="O37" s="4">
        <f t="shared" si="3"/>
        <v>110.062893081761</v>
      </c>
      <c r="P37" s="2">
        <v>1.61</v>
      </c>
      <c r="Q37" s="3">
        <f t="shared" si="4"/>
        <v>0.50628930817610063</v>
      </c>
      <c r="R37" s="3">
        <v>12.073170731707316</v>
      </c>
      <c r="S37" s="2">
        <v>2.91</v>
      </c>
      <c r="T37" s="3">
        <f t="shared" si="6"/>
        <v>10.646341463414636</v>
      </c>
      <c r="U37" s="3">
        <f>T37/26.3</f>
        <v>0.40480385792451085</v>
      </c>
    </row>
    <row r="38" spans="1:21" x14ac:dyDescent="0.2">
      <c r="A38" s="2">
        <f t="shared" si="5"/>
        <v>1474</v>
      </c>
      <c r="B38" s="7">
        <v>19</v>
      </c>
      <c r="C38" s="7">
        <v>11</v>
      </c>
      <c r="D38" s="7">
        <f t="shared" si="0"/>
        <v>239</v>
      </c>
      <c r="E38" s="8">
        <f t="shared" si="13"/>
        <v>87.446489334455379</v>
      </c>
      <c r="F38" s="9">
        <f t="shared" si="14"/>
        <v>8.4823094654421727</v>
      </c>
      <c r="G38" s="3">
        <f t="shared" si="15"/>
        <v>0.31683510628425859</v>
      </c>
      <c r="H38" s="7"/>
      <c r="I38" s="3"/>
      <c r="J38" s="9"/>
      <c r="K38" s="9"/>
      <c r="L38" s="9"/>
      <c r="M38" s="3"/>
      <c r="N38" s="2">
        <v>365</v>
      </c>
      <c r="O38" s="4">
        <f t="shared" si="3"/>
        <v>114.77987421383648</v>
      </c>
      <c r="P38" s="2">
        <v>1.05</v>
      </c>
      <c r="Q38" s="3">
        <f t="shared" si="4"/>
        <v>0.330188679245283</v>
      </c>
      <c r="R38" s="3">
        <v>14.512195121951219</v>
      </c>
      <c r="S38" s="2">
        <v>3.5</v>
      </c>
      <c r="T38" s="3">
        <f t="shared" si="6"/>
        <v>12.804878048780489</v>
      </c>
      <c r="U38" s="3">
        <f>T38/26.3</f>
        <v>0.48687749234906802</v>
      </c>
    </row>
    <row r="39" spans="1:21" x14ac:dyDescent="0.2">
      <c r="A39" s="2">
        <f t="shared" si="5"/>
        <v>1475</v>
      </c>
      <c r="B39" s="7">
        <v>18</v>
      </c>
      <c r="C39" s="7">
        <v>9</v>
      </c>
      <c r="D39" s="7">
        <f t="shared" si="0"/>
        <v>225</v>
      </c>
      <c r="E39" s="8">
        <f t="shared" si="13"/>
        <v>82.324100837876415</v>
      </c>
      <c r="F39" s="9">
        <f t="shared" si="14"/>
        <v>7.9854377812740127</v>
      </c>
      <c r="G39" s="3">
        <f>E39/300</f>
        <v>0.27441366945958806</v>
      </c>
      <c r="H39" s="8">
        <v>28.40420037872267</v>
      </c>
      <c r="I39" s="3">
        <f>H39/126</f>
        <v>0.2254301617358942</v>
      </c>
      <c r="J39" s="9">
        <v>8.1509999999999998</v>
      </c>
      <c r="K39" s="9">
        <f>J39/1.1618</f>
        <v>7.0158374935444998</v>
      </c>
      <c r="L39" s="9">
        <v>40</v>
      </c>
      <c r="M39" s="3">
        <f>L39/126/1.1618</f>
        <v>0.273248680891993</v>
      </c>
      <c r="N39" s="2">
        <v>223</v>
      </c>
      <c r="O39" s="4">
        <f t="shared" si="3"/>
        <v>70.125786163522008</v>
      </c>
      <c r="P39" s="2">
        <v>0.86</v>
      </c>
      <c r="Q39" s="3">
        <f t="shared" si="4"/>
        <v>0.27044025157232704</v>
      </c>
      <c r="R39" s="3">
        <v>16.097560975609756</v>
      </c>
      <c r="S39" s="2">
        <v>4</v>
      </c>
      <c r="T39" s="3">
        <f t="shared" si="6"/>
        <v>14.634146341463415</v>
      </c>
      <c r="U39" s="3">
        <f>T39/27</f>
        <v>0.5420054200542006</v>
      </c>
    </row>
    <row r="40" spans="1:21" x14ac:dyDescent="0.2">
      <c r="A40" s="2">
        <f t="shared" si="5"/>
        <v>1476</v>
      </c>
      <c r="B40" s="7"/>
      <c r="C40" s="7"/>
      <c r="D40" s="7">
        <f t="shared" si="0"/>
        <v>0</v>
      </c>
      <c r="E40" s="8"/>
      <c r="F40" s="7"/>
      <c r="G40" s="2"/>
      <c r="H40" s="8">
        <v>26.682733689103113</v>
      </c>
      <c r="I40" s="3">
        <f>H40/126</f>
        <v>0.21176772769129454</v>
      </c>
      <c r="J40" s="9">
        <v>7.657</v>
      </c>
      <c r="K40" s="9">
        <f>J40/1.1618</f>
        <v>6.59063522120847</v>
      </c>
      <c r="L40" s="9">
        <v>40</v>
      </c>
      <c r="M40" s="3">
        <f>L40/126/1.1618</f>
        <v>0.273248680891993</v>
      </c>
      <c r="N40" s="2">
        <v>261</v>
      </c>
      <c r="O40" s="4">
        <f t="shared" si="3"/>
        <v>82.075471698113205</v>
      </c>
      <c r="P40" s="2">
        <v>1.1599999999999999</v>
      </c>
      <c r="Q40" s="3">
        <f t="shared" si="4"/>
        <v>0.36477987421383645</v>
      </c>
      <c r="R40" s="3">
        <v>14.146341463414634</v>
      </c>
      <c r="S40" s="2">
        <v>3.62</v>
      </c>
      <c r="T40" s="3">
        <f t="shared" si="6"/>
        <v>13.24390243902439</v>
      </c>
      <c r="U40" s="3">
        <f>T40/28</f>
        <v>0.47299651567944251</v>
      </c>
    </row>
    <row r="41" spans="1:21" x14ac:dyDescent="0.2">
      <c r="A41" s="2">
        <f t="shared" si="5"/>
        <v>1477</v>
      </c>
      <c r="B41" s="7">
        <v>27</v>
      </c>
      <c r="C41" s="7">
        <v>6</v>
      </c>
      <c r="D41" s="7">
        <f t="shared" si="0"/>
        <v>330</v>
      </c>
      <c r="E41" s="8">
        <f t="shared" ref="E41:E52" si="16">D41/$F$4</f>
        <v>120.74201456221873</v>
      </c>
      <c r="F41" s="9">
        <f>E41*0.097</f>
        <v>11.711975412535217</v>
      </c>
      <c r="G41" s="3">
        <f t="shared" ref="G41:G52" si="17">E41/300</f>
        <v>0.40247338187406245</v>
      </c>
      <c r="H41" s="8">
        <v>39.593733861249781</v>
      </c>
      <c r="I41" s="3">
        <f>H41/126</f>
        <v>0.31423598302579192</v>
      </c>
      <c r="J41" s="9">
        <v>11.362</v>
      </c>
      <c r="K41" s="9">
        <f>J41/1.1618</f>
        <v>9.779652263728698</v>
      </c>
      <c r="L41" s="9"/>
      <c r="M41" s="3"/>
      <c r="N41" s="2">
        <v>298</v>
      </c>
      <c r="O41" s="4">
        <f t="shared" si="3"/>
        <v>93.710691823899367</v>
      </c>
      <c r="P41" s="2">
        <v>1.1399999999999999</v>
      </c>
      <c r="Q41" s="3">
        <f t="shared" si="4"/>
        <v>0.35849056603773582</v>
      </c>
      <c r="R41" s="3">
        <v>14.75609756097561</v>
      </c>
      <c r="S41" s="2">
        <v>4.04</v>
      </c>
      <c r="T41" s="3">
        <f t="shared" si="6"/>
        <v>14.780487804878051</v>
      </c>
      <c r="U41" s="3">
        <f>T41/29</f>
        <v>0.50967199327165691</v>
      </c>
    </row>
    <row r="42" spans="1:21" x14ac:dyDescent="0.2">
      <c r="A42" s="2">
        <f t="shared" si="5"/>
        <v>1478</v>
      </c>
      <c r="B42" s="7">
        <v>23</v>
      </c>
      <c r="C42" s="7">
        <v>8</v>
      </c>
      <c r="D42" s="7">
        <f t="shared" si="0"/>
        <v>284</v>
      </c>
      <c r="E42" s="8">
        <f t="shared" si="16"/>
        <v>103.91130950203066</v>
      </c>
      <c r="F42" s="9">
        <f t="shared" ref="F42:F52" si="18">E42*0.099</f>
        <v>10.287219640701036</v>
      </c>
      <c r="G42" s="3">
        <f t="shared" si="17"/>
        <v>0.34637103167343553</v>
      </c>
      <c r="H42" s="8">
        <v>36.150800482010673</v>
      </c>
      <c r="I42" s="3">
        <f>H42/126</f>
        <v>0.28691111493659266</v>
      </c>
      <c r="J42" s="9">
        <v>9.7860000000000014</v>
      </c>
      <c r="K42" s="9">
        <f>J42/1.1618</f>
        <v>8.4231365123084885</v>
      </c>
      <c r="L42" s="9">
        <v>49</v>
      </c>
      <c r="M42" s="3">
        <f>L42/126/1.1618</f>
        <v>0.33472963409269146</v>
      </c>
      <c r="N42" s="2">
        <v>277</v>
      </c>
      <c r="O42" s="4">
        <f t="shared" si="3"/>
        <v>87.106918238993714</v>
      </c>
      <c r="P42" s="2">
        <v>1.1299999999999999</v>
      </c>
      <c r="Q42" s="3">
        <f t="shared" si="4"/>
        <v>0.35534591194968551</v>
      </c>
      <c r="R42" s="3">
        <v>14.451219512195122</v>
      </c>
      <c r="S42" s="2">
        <v>3.95</v>
      </c>
      <c r="T42" s="3">
        <f t="shared" si="6"/>
        <v>14.451219512195124</v>
      </c>
      <c r="U42" s="3">
        <f>T42/29</f>
        <v>0.49831791421362498</v>
      </c>
    </row>
    <row r="43" spans="1:21" x14ac:dyDescent="0.2">
      <c r="A43" s="2">
        <f t="shared" si="5"/>
        <v>1479</v>
      </c>
      <c r="B43" s="7">
        <v>31</v>
      </c>
      <c r="C43" s="7">
        <v>3</v>
      </c>
      <c r="D43" s="7">
        <f t="shared" si="0"/>
        <v>375</v>
      </c>
      <c r="E43" s="8">
        <f t="shared" si="16"/>
        <v>137.20683472979402</v>
      </c>
      <c r="F43" s="9">
        <f t="shared" si="18"/>
        <v>13.583476638249609</v>
      </c>
      <c r="G43" s="3">
        <f t="shared" si="17"/>
        <v>0.45735611576598006</v>
      </c>
      <c r="H43" s="7"/>
      <c r="I43" s="3"/>
      <c r="J43" s="9"/>
      <c r="K43" s="9"/>
      <c r="L43" s="9"/>
      <c r="M43" s="3"/>
      <c r="N43" s="2">
        <v>327</v>
      </c>
      <c r="O43" s="4">
        <f t="shared" si="3"/>
        <v>102.83018867924528</v>
      </c>
      <c r="P43" s="2">
        <v>1.38</v>
      </c>
      <c r="Q43" s="3">
        <f t="shared" si="4"/>
        <v>0.43396226415094341</v>
      </c>
      <c r="R43" s="3">
        <v>15.182926829268293</v>
      </c>
      <c r="S43" s="2">
        <v>4.29</v>
      </c>
      <c r="T43" s="3">
        <f t="shared" si="6"/>
        <v>15.695121951219514</v>
      </c>
      <c r="U43" s="3">
        <f>T43/30</f>
        <v>0.52317073170731709</v>
      </c>
    </row>
    <row r="44" spans="1:21" x14ac:dyDescent="0.2">
      <c r="A44" s="2">
        <f t="shared" si="5"/>
        <v>1480</v>
      </c>
      <c r="B44" s="7">
        <v>21</v>
      </c>
      <c r="C44" s="7">
        <v>3</v>
      </c>
      <c r="D44" s="7">
        <f t="shared" si="0"/>
        <v>255</v>
      </c>
      <c r="E44" s="8">
        <f t="shared" si="16"/>
        <v>93.300647616259923</v>
      </c>
      <c r="F44" s="9">
        <f t="shared" si="18"/>
        <v>9.2367641140097323</v>
      </c>
      <c r="G44" s="3">
        <f t="shared" si="17"/>
        <v>0.3110021587208664</v>
      </c>
      <c r="H44" s="8">
        <v>39.593733861249781</v>
      </c>
      <c r="I44" s="3">
        <f t="shared" ref="I44:I60" si="19">H44/126</f>
        <v>0.31423598302579192</v>
      </c>
      <c r="J44" s="9">
        <v>10.718</v>
      </c>
      <c r="K44" s="9">
        <f t="shared" ref="K44:K60" si="20">J44/1.1618</f>
        <v>9.2253399896712001</v>
      </c>
      <c r="L44" s="9">
        <v>56</v>
      </c>
      <c r="M44" s="3">
        <f t="shared" ref="M44:M60" si="21">L44/126/1.1618</f>
        <v>0.38254815324879021</v>
      </c>
      <c r="N44" s="2">
        <v>331</v>
      </c>
      <c r="O44" s="4">
        <f t="shared" si="3"/>
        <v>104.08805031446541</v>
      </c>
      <c r="P44" s="2">
        <v>1.1499999999999999</v>
      </c>
      <c r="Q44" s="3">
        <f t="shared" si="4"/>
        <v>0.36163522012578614</v>
      </c>
      <c r="R44" s="3">
        <v>14.878048780487806</v>
      </c>
      <c r="S44" s="2">
        <v>4.2</v>
      </c>
      <c r="T44" s="3">
        <f t="shared" si="6"/>
        <v>15.365853658536588</v>
      </c>
      <c r="U44" s="3">
        <f>T44/30</f>
        <v>0.51219512195121963</v>
      </c>
    </row>
    <row r="45" spans="1:21" x14ac:dyDescent="0.2">
      <c r="A45" s="2">
        <f t="shared" si="5"/>
        <v>1481</v>
      </c>
      <c r="B45" s="7">
        <v>53</v>
      </c>
      <c r="C45" s="7">
        <v>5</v>
      </c>
      <c r="D45" s="7">
        <f t="shared" si="0"/>
        <v>641</v>
      </c>
      <c r="E45" s="8">
        <f t="shared" si="16"/>
        <v>234.53221616479456</v>
      </c>
      <c r="F45" s="9">
        <f t="shared" si="18"/>
        <v>23.218689400314663</v>
      </c>
      <c r="G45" s="3">
        <f t="shared" si="17"/>
        <v>0.78177405388264853</v>
      </c>
      <c r="H45" s="8">
        <v>94.680667929075568</v>
      </c>
      <c r="I45" s="3">
        <f t="shared" si="19"/>
        <v>0.75143387245298066</v>
      </c>
      <c r="J45" s="9">
        <v>25.63</v>
      </c>
      <c r="K45" s="9">
        <f t="shared" si="20"/>
        <v>22.060595627474608</v>
      </c>
      <c r="L45" s="9">
        <v>134</v>
      </c>
      <c r="M45" s="3">
        <f t="shared" si="21"/>
        <v>0.91538308098817656</v>
      </c>
      <c r="N45" s="2">
        <v>284</v>
      </c>
      <c r="O45" s="4">
        <f t="shared" si="3"/>
        <v>89.308176100628927</v>
      </c>
      <c r="P45" s="2">
        <v>1.48</v>
      </c>
      <c r="Q45" s="3">
        <f t="shared" si="4"/>
        <v>0.46540880503144655</v>
      </c>
      <c r="R45" s="3">
        <v>21.463414634146343</v>
      </c>
      <c r="S45" s="2">
        <v>6.29</v>
      </c>
      <c r="T45" s="3">
        <f t="shared" si="6"/>
        <v>23.012195121951223</v>
      </c>
      <c r="U45" s="3">
        <f>T45/31</f>
        <v>0.74232887490165234</v>
      </c>
    </row>
    <row r="46" spans="1:21" x14ac:dyDescent="0.2">
      <c r="A46" s="2">
        <f t="shared" si="5"/>
        <v>1482</v>
      </c>
      <c r="B46" s="7">
        <v>78</v>
      </c>
      <c r="C46" s="7">
        <v>9</v>
      </c>
      <c r="D46" s="7">
        <f t="shared" si="0"/>
        <v>945</v>
      </c>
      <c r="E46" s="8">
        <f t="shared" si="16"/>
        <v>345.76122351908094</v>
      </c>
      <c r="F46" s="9">
        <f t="shared" si="18"/>
        <v>34.230361128389013</v>
      </c>
      <c r="G46" s="3">
        <f t="shared" si="17"/>
        <v>1.1525374117302698</v>
      </c>
      <c r="H46" s="8">
        <v>103.28800137717334</v>
      </c>
      <c r="I46" s="3">
        <f t="shared" si="19"/>
        <v>0.81974604267597895</v>
      </c>
      <c r="J46" s="9">
        <v>27.96</v>
      </c>
      <c r="K46" s="9">
        <f t="shared" si="20"/>
        <v>24.066104320881394</v>
      </c>
      <c r="L46" s="9">
        <v>129</v>
      </c>
      <c r="M46" s="3">
        <f t="shared" si="21"/>
        <v>0.88122699587667741</v>
      </c>
      <c r="N46" s="2">
        <v>511</v>
      </c>
      <c r="O46" s="4">
        <f t="shared" si="3"/>
        <v>160.69182389937106</v>
      </c>
      <c r="P46" s="2">
        <v>2.59</v>
      </c>
      <c r="Q46" s="3">
        <f t="shared" si="4"/>
        <v>0.81446540880503149</v>
      </c>
      <c r="R46" s="3">
        <v>21.463414634146343</v>
      </c>
      <c r="S46" s="2">
        <v>6.29</v>
      </c>
      <c r="T46" s="3">
        <f t="shared" si="6"/>
        <v>23.012195121951223</v>
      </c>
      <c r="U46" s="3">
        <f>T46/31</f>
        <v>0.74232887490165234</v>
      </c>
    </row>
    <row r="47" spans="1:21" x14ac:dyDescent="0.2">
      <c r="A47" s="2">
        <f t="shared" si="5"/>
        <v>1483</v>
      </c>
      <c r="B47" s="7">
        <v>25</v>
      </c>
      <c r="C47" s="7">
        <v>7</v>
      </c>
      <c r="D47" s="7">
        <f t="shared" si="0"/>
        <v>307</v>
      </c>
      <c r="E47" s="8">
        <f t="shared" si="16"/>
        <v>112.3266620321247</v>
      </c>
      <c r="F47" s="9">
        <f t="shared" si="18"/>
        <v>11.120339541180346</v>
      </c>
      <c r="G47" s="3">
        <f t="shared" si="17"/>
        <v>0.37442220677374899</v>
      </c>
      <c r="H47" s="8">
        <v>68.858667584782225</v>
      </c>
      <c r="I47" s="3">
        <f t="shared" si="19"/>
        <v>0.54649736178398589</v>
      </c>
      <c r="J47" s="9">
        <v>18.64</v>
      </c>
      <c r="K47" s="9">
        <f t="shared" si="20"/>
        <v>16.044069547254264</v>
      </c>
      <c r="L47" s="9">
        <v>100</v>
      </c>
      <c r="M47" s="3">
        <f t="shared" si="21"/>
        <v>0.68312170222998247</v>
      </c>
      <c r="N47" s="2">
        <v>584</v>
      </c>
      <c r="O47" s="4">
        <f t="shared" si="3"/>
        <v>183.64779874213838</v>
      </c>
      <c r="P47" s="2">
        <v>1.48</v>
      </c>
      <c r="Q47" s="3">
        <f t="shared" si="4"/>
        <v>0.46540880503144655</v>
      </c>
      <c r="R47" s="3">
        <v>16.585365853658537</v>
      </c>
      <c r="S47" s="2">
        <v>4.68</v>
      </c>
      <c r="T47" s="3">
        <f t="shared" si="6"/>
        <v>17.121951219512194</v>
      </c>
      <c r="U47" s="3">
        <f>T47/30.5</f>
        <v>0.56137544982007193</v>
      </c>
    </row>
    <row r="48" spans="1:21" x14ac:dyDescent="0.2">
      <c r="A48" s="2">
        <f t="shared" si="5"/>
        <v>1484</v>
      </c>
      <c r="B48" s="7">
        <v>23</v>
      </c>
      <c r="C48" s="7">
        <v>5</v>
      </c>
      <c r="D48" s="7">
        <f t="shared" si="0"/>
        <v>281</v>
      </c>
      <c r="E48" s="8">
        <f t="shared" si="16"/>
        <v>102.81365482419231</v>
      </c>
      <c r="F48" s="9">
        <f t="shared" si="18"/>
        <v>10.17855182759504</v>
      </c>
      <c r="G48" s="3">
        <f t="shared" si="17"/>
        <v>0.34271218274730769</v>
      </c>
      <c r="H48" s="8">
        <v>27.543467033912894</v>
      </c>
      <c r="I48" s="3">
        <f t="shared" si="19"/>
        <v>0.2185989447135944</v>
      </c>
      <c r="J48" s="9">
        <v>7.4560000000000004</v>
      </c>
      <c r="K48" s="9">
        <f t="shared" si="20"/>
        <v>6.4176278189017051</v>
      </c>
      <c r="L48" s="9">
        <v>71</v>
      </c>
      <c r="M48" s="3">
        <f t="shared" si="21"/>
        <v>0.48501640858328759</v>
      </c>
      <c r="N48" s="2">
        <v>360</v>
      </c>
      <c r="O48" s="4">
        <f t="shared" si="3"/>
        <v>113.20754716981132</v>
      </c>
      <c r="P48" s="2">
        <v>1.24</v>
      </c>
      <c r="Q48" s="3">
        <f t="shared" si="4"/>
        <v>0.38993710691823902</v>
      </c>
      <c r="R48" s="3">
        <v>10.304878048780486</v>
      </c>
      <c r="S48" s="2">
        <v>2.91</v>
      </c>
      <c r="T48" s="3">
        <f t="shared" si="6"/>
        <v>10.646341463414636</v>
      </c>
      <c r="U48" s="3">
        <f>T48/30.5</f>
        <v>0.34906037584966021</v>
      </c>
    </row>
    <row r="49" spans="1:21" x14ac:dyDescent="0.2">
      <c r="A49" s="2">
        <f t="shared" si="5"/>
        <v>1485</v>
      </c>
      <c r="B49" s="7">
        <v>17</v>
      </c>
      <c r="C49" s="7">
        <v>6</v>
      </c>
      <c r="D49" s="7">
        <f t="shared" si="0"/>
        <v>210</v>
      </c>
      <c r="E49" s="8">
        <f t="shared" si="16"/>
        <v>76.835827448684654</v>
      </c>
      <c r="F49" s="9">
        <f t="shared" si="18"/>
        <v>7.6067469174197813</v>
      </c>
      <c r="G49" s="3">
        <f t="shared" si="17"/>
        <v>0.25611942482894884</v>
      </c>
      <c r="H49" s="8">
        <v>30.125667068342224</v>
      </c>
      <c r="I49" s="3">
        <f t="shared" si="19"/>
        <v>0.23909259578049386</v>
      </c>
      <c r="J49" s="9">
        <v>8.1549999999999994</v>
      </c>
      <c r="K49" s="9">
        <f t="shared" si="20"/>
        <v>7.0192804269237392</v>
      </c>
      <c r="L49" s="9">
        <v>54</v>
      </c>
      <c r="M49" s="3">
        <f t="shared" si="21"/>
        <v>0.36888571920419055</v>
      </c>
      <c r="N49" s="2">
        <v>370</v>
      </c>
      <c r="O49" s="4">
        <f t="shared" si="3"/>
        <v>116.35220125786164</v>
      </c>
      <c r="P49" s="2">
        <v>1.4</v>
      </c>
      <c r="Q49" s="3">
        <f t="shared" si="4"/>
        <v>0.44025157232704404</v>
      </c>
      <c r="R49" s="3">
        <v>10.853658536585366</v>
      </c>
      <c r="S49" s="2">
        <v>3.16</v>
      </c>
      <c r="T49" s="3">
        <f t="shared" si="6"/>
        <v>11.560975609756099</v>
      </c>
      <c r="U49" s="3">
        <f>T49/31.2</f>
        <v>0.37054409005628525</v>
      </c>
    </row>
    <row r="50" spans="1:21" x14ac:dyDescent="0.2">
      <c r="A50" s="2">
        <f t="shared" si="5"/>
        <v>1486</v>
      </c>
      <c r="B50" s="7">
        <v>34</v>
      </c>
      <c r="C50" s="7">
        <v>8</v>
      </c>
      <c r="D50" s="7">
        <f t="shared" si="0"/>
        <v>416</v>
      </c>
      <c r="E50" s="8">
        <f t="shared" si="16"/>
        <v>152.20811532691815</v>
      </c>
      <c r="F50" s="9">
        <f t="shared" si="18"/>
        <v>15.068603417364898</v>
      </c>
      <c r="G50" s="3">
        <f t="shared" si="17"/>
        <v>0.50736038442306053</v>
      </c>
      <c r="H50" s="8">
        <v>47.340333964537784</v>
      </c>
      <c r="I50" s="3">
        <f t="shared" si="19"/>
        <v>0.37571693622649033</v>
      </c>
      <c r="J50" s="9">
        <v>12.815</v>
      </c>
      <c r="K50" s="9">
        <f t="shared" si="20"/>
        <v>11.030297813737304</v>
      </c>
      <c r="L50" s="9">
        <v>70</v>
      </c>
      <c r="M50" s="3">
        <f t="shared" si="21"/>
        <v>0.47818519156098777</v>
      </c>
      <c r="N50" s="2">
        <v>374</v>
      </c>
      <c r="O50" s="4">
        <f t="shared" si="3"/>
        <v>117.61006289308176</v>
      </c>
      <c r="P50" s="2">
        <v>1.65</v>
      </c>
      <c r="Q50" s="3">
        <f t="shared" si="4"/>
        <v>0.51886792452830188</v>
      </c>
      <c r="R50" s="3">
        <v>16.158536585365855</v>
      </c>
      <c r="S50" s="2">
        <v>4.91</v>
      </c>
      <c r="T50" s="3">
        <f t="shared" si="6"/>
        <v>17.963414634146343</v>
      </c>
      <c r="U50" s="3">
        <f>T50/32</f>
        <v>0.56135670731707321</v>
      </c>
    </row>
    <row r="51" spans="1:21" x14ac:dyDescent="0.2">
      <c r="A51" s="2">
        <f t="shared" si="5"/>
        <v>1487</v>
      </c>
      <c r="B51" s="7">
        <v>20</v>
      </c>
      <c r="C51" s="7">
        <v>9</v>
      </c>
      <c r="D51" s="7">
        <f t="shared" si="0"/>
        <v>249</v>
      </c>
      <c r="E51" s="8">
        <f t="shared" si="16"/>
        <v>91.105338260583224</v>
      </c>
      <c r="F51" s="9">
        <f t="shared" si="18"/>
        <v>9.0194284877977395</v>
      </c>
      <c r="G51" s="3">
        <f t="shared" si="17"/>
        <v>0.30368446086861073</v>
      </c>
      <c r="H51" s="8">
        <v>46.479600619728004</v>
      </c>
      <c r="I51" s="3">
        <f t="shared" si="19"/>
        <v>0.3688857192041905</v>
      </c>
      <c r="J51" s="9">
        <v>12.582000000000001</v>
      </c>
      <c r="K51" s="9">
        <f t="shared" si="20"/>
        <v>10.829746944396627</v>
      </c>
      <c r="L51" s="9">
        <v>62</v>
      </c>
      <c r="M51" s="3">
        <f t="shared" si="21"/>
        <v>0.42353545538258913</v>
      </c>
      <c r="N51" s="2">
        <v>408</v>
      </c>
      <c r="O51" s="4">
        <f t="shared" si="3"/>
        <v>128.30188679245282</v>
      </c>
      <c r="P51" s="2">
        <v>1.4</v>
      </c>
      <c r="Q51" s="3">
        <f t="shared" si="4"/>
        <v>0.44025157232704404</v>
      </c>
      <c r="R51" s="3">
        <v>16.646341463414632</v>
      </c>
      <c r="S51" s="2">
        <v>5.05</v>
      </c>
      <c r="T51" s="3">
        <f t="shared" si="6"/>
        <v>18.475609756097562</v>
      </c>
      <c r="U51" s="3">
        <f>T51/32</f>
        <v>0.57736280487804881</v>
      </c>
    </row>
    <row r="52" spans="1:21" x14ac:dyDescent="0.2">
      <c r="A52" s="2">
        <f t="shared" si="5"/>
        <v>1488</v>
      </c>
      <c r="B52" s="7">
        <v>20</v>
      </c>
      <c r="C52" s="7"/>
      <c r="D52" s="7">
        <f t="shared" si="0"/>
        <v>240</v>
      </c>
      <c r="E52" s="8">
        <f t="shared" si="16"/>
        <v>87.812374227068162</v>
      </c>
      <c r="F52" s="9">
        <f t="shared" si="18"/>
        <v>8.6934250484797477</v>
      </c>
      <c r="G52" s="3">
        <f t="shared" si="17"/>
        <v>0.29270791409022723</v>
      </c>
      <c r="H52" s="8">
        <v>42.175933895679115</v>
      </c>
      <c r="I52" s="3">
        <f t="shared" si="19"/>
        <v>0.33472963409269141</v>
      </c>
      <c r="J52" s="9">
        <v>11.417</v>
      </c>
      <c r="K52" s="9">
        <f t="shared" si="20"/>
        <v>9.8269925976932342</v>
      </c>
      <c r="L52" s="9">
        <v>71</v>
      </c>
      <c r="M52" s="3">
        <f t="shared" si="21"/>
        <v>0.48501640858328759</v>
      </c>
      <c r="N52" s="2">
        <v>349</v>
      </c>
      <c r="O52" s="4">
        <f t="shared" si="3"/>
        <v>109.74842767295597</v>
      </c>
      <c r="P52" s="2">
        <v>1.34</v>
      </c>
      <c r="Q52" s="3">
        <f t="shared" si="4"/>
        <v>0.42138364779874216</v>
      </c>
      <c r="R52" s="3">
        <v>19.756097560975611</v>
      </c>
      <c r="S52" s="2">
        <v>6</v>
      </c>
      <c r="T52" s="3">
        <f t="shared" si="6"/>
        <v>21.951219512195124</v>
      </c>
      <c r="U52" s="3">
        <f>T52/32</f>
        <v>0.68597560975609762</v>
      </c>
    </row>
    <row r="53" spans="1:21" x14ac:dyDescent="0.2">
      <c r="A53" s="2">
        <f t="shared" si="5"/>
        <v>1489</v>
      </c>
      <c r="B53" s="7"/>
      <c r="C53" s="7"/>
      <c r="D53" s="7">
        <f t="shared" si="0"/>
        <v>0</v>
      </c>
      <c r="E53" s="8"/>
      <c r="F53" s="9"/>
      <c r="G53" s="3"/>
      <c r="H53" s="8">
        <v>55.086934067825787</v>
      </c>
      <c r="I53" s="3">
        <f t="shared" si="19"/>
        <v>0.43719788942718879</v>
      </c>
      <c r="J53" s="9">
        <v>14.912000000000001</v>
      </c>
      <c r="K53" s="9">
        <f t="shared" si="20"/>
        <v>12.83525563780341</v>
      </c>
      <c r="L53" s="9">
        <v>80</v>
      </c>
      <c r="M53" s="3">
        <f t="shared" si="21"/>
        <v>0.546497361783986</v>
      </c>
      <c r="N53" s="2">
        <v>363</v>
      </c>
      <c r="O53" s="4">
        <f t="shared" si="3"/>
        <v>114.15094339622641</v>
      </c>
      <c r="P53" s="2">
        <v>1.77</v>
      </c>
      <c r="Q53" s="3">
        <f t="shared" si="4"/>
        <v>0.55660377358490565</v>
      </c>
      <c r="R53" s="3">
        <v>19.390243902439025</v>
      </c>
      <c r="S53" s="2">
        <v>5.88</v>
      </c>
      <c r="T53" s="3">
        <f t="shared" si="6"/>
        <v>21.512195121951223</v>
      </c>
      <c r="U53" s="3">
        <f>T53/32</f>
        <v>0.67225609756097571</v>
      </c>
    </row>
    <row r="54" spans="1:21" x14ac:dyDescent="0.2">
      <c r="A54" s="2">
        <f t="shared" si="5"/>
        <v>1490</v>
      </c>
      <c r="B54" s="7">
        <v>34</v>
      </c>
      <c r="C54" s="7">
        <v>10</v>
      </c>
      <c r="D54" s="7">
        <f t="shared" si="0"/>
        <v>418</v>
      </c>
      <c r="E54" s="8">
        <f t="shared" ref="E54:E64" si="22">D54/$F$4</f>
        <v>152.93988511214371</v>
      </c>
      <c r="F54" s="9">
        <f t="shared" ref="F54:F61" si="23">E54*0.099</f>
        <v>15.141048626102227</v>
      </c>
      <c r="G54" s="3">
        <f t="shared" ref="G54:G64" si="24">E54/300</f>
        <v>0.50979961704047905</v>
      </c>
      <c r="H54" s="8">
        <v>68.858667584782225</v>
      </c>
      <c r="I54" s="3">
        <f t="shared" si="19"/>
        <v>0.54649736178398589</v>
      </c>
      <c r="J54" s="9">
        <v>18.64</v>
      </c>
      <c r="K54" s="9">
        <f t="shared" si="20"/>
        <v>16.044069547254264</v>
      </c>
      <c r="L54" s="9">
        <v>108</v>
      </c>
      <c r="M54" s="3">
        <f t="shared" si="21"/>
        <v>0.73777143840838111</v>
      </c>
      <c r="N54" s="2">
        <v>506</v>
      </c>
      <c r="O54" s="4">
        <f t="shared" si="3"/>
        <v>159.11949685534591</v>
      </c>
      <c r="P54" s="2">
        <v>2.5099999999999998</v>
      </c>
      <c r="Q54" s="3">
        <f t="shared" si="4"/>
        <v>0.78930817610062887</v>
      </c>
      <c r="R54" s="3">
        <v>32.987804878048777</v>
      </c>
      <c r="S54" s="2">
        <v>10.210000000000001</v>
      </c>
      <c r="T54" s="3">
        <f t="shared" si="6"/>
        <v>37.353658536585371</v>
      </c>
      <c r="U54" s="3">
        <f>T54/33</f>
        <v>1.131929046563193</v>
      </c>
    </row>
    <row r="55" spans="1:21" x14ac:dyDescent="0.2">
      <c r="A55" s="2">
        <f t="shared" si="5"/>
        <v>1491</v>
      </c>
      <c r="B55" s="7">
        <v>53</v>
      </c>
      <c r="C55" s="7">
        <v>3</v>
      </c>
      <c r="D55" s="7">
        <f t="shared" si="0"/>
        <v>639</v>
      </c>
      <c r="E55" s="8">
        <f t="shared" si="22"/>
        <v>233.800446379569</v>
      </c>
      <c r="F55" s="9">
        <f t="shared" si="23"/>
        <v>23.146244191577331</v>
      </c>
      <c r="G55" s="3">
        <f t="shared" si="24"/>
        <v>0.77933482126523002</v>
      </c>
      <c r="H55" s="8">
        <v>87.794801170597339</v>
      </c>
      <c r="I55" s="3">
        <f t="shared" si="19"/>
        <v>0.69678413627458202</v>
      </c>
      <c r="J55" s="9">
        <v>19.074000000000002</v>
      </c>
      <c r="K55" s="9">
        <f t="shared" si="20"/>
        <v>16.417627818901707</v>
      </c>
      <c r="L55" s="9">
        <v>115</v>
      </c>
      <c r="M55" s="3">
        <f t="shared" si="21"/>
        <v>0.78558995756447991</v>
      </c>
      <c r="N55" s="2">
        <v>750</v>
      </c>
      <c r="O55" s="4">
        <f t="shared" si="3"/>
        <v>235.84905660377359</v>
      </c>
      <c r="P55" s="2">
        <v>3.07</v>
      </c>
      <c r="Q55" s="3">
        <f t="shared" si="4"/>
        <v>0.96540880503144655</v>
      </c>
      <c r="R55" s="3">
        <v>34.085365853658537</v>
      </c>
      <c r="S55" s="2">
        <v>10.95</v>
      </c>
      <c r="T55" s="3">
        <f t="shared" si="6"/>
        <v>40.060975609756092</v>
      </c>
      <c r="U55" s="3">
        <f>T55/33.8</f>
        <v>1.1852359647856834</v>
      </c>
    </row>
    <row r="56" spans="1:21" x14ac:dyDescent="0.2">
      <c r="A56" s="2">
        <f t="shared" si="5"/>
        <v>1492</v>
      </c>
      <c r="B56" s="7">
        <v>33</v>
      </c>
      <c r="C56" s="7">
        <v>4</v>
      </c>
      <c r="D56" s="7">
        <f t="shared" si="0"/>
        <v>400</v>
      </c>
      <c r="E56" s="8">
        <f t="shared" si="22"/>
        <v>146.35395704511362</v>
      </c>
      <c r="F56" s="9">
        <f t="shared" si="23"/>
        <v>14.489041747466249</v>
      </c>
      <c r="G56" s="3">
        <f t="shared" si="24"/>
        <v>0.48784652348371205</v>
      </c>
      <c r="H56" s="8">
        <v>48.201067309347565</v>
      </c>
      <c r="I56" s="3">
        <f t="shared" si="19"/>
        <v>0.38254815324879021</v>
      </c>
      <c r="J56" s="9">
        <v>10.472</v>
      </c>
      <c r="K56" s="9">
        <f t="shared" si="20"/>
        <v>9.0135995868479952</v>
      </c>
      <c r="L56" s="9">
        <v>112</v>
      </c>
      <c r="M56" s="3">
        <f t="shared" si="21"/>
        <v>0.76509630649758043</v>
      </c>
      <c r="N56" s="2">
        <v>667</v>
      </c>
      <c r="O56" s="4">
        <f t="shared" si="3"/>
        <v>209.74842767295598</v>
      </c>
      <c r="P56" s="2">
        <v>2</v>
      </c>
      <c r="Q56" s="3">
        <f t="shared" si="4"/>
        <v>0.62893081761006286</v>
      </c>
      <c r="R56" s="3">
        <v>16.707317073170731</v>
      </c>
      <c r="S56" s="2">
        <v>5.71</v>
      </c>
      <c r="T56" s="3">
        <f t="shared" si="6"/>
        <v>20.890243902439025</v>
      </c>
      <c r="U56" s="3">
        <f>T56/35.8</f>
        <v>0.58352636598991692</v>
      </c>
    </row>
    <row r="57" spans="1:21" x14ac:dyDescent="0.2">
      <c r="A57" s="2">
        <f t="shared" si="5"/>
        <v>1493</v>
      </c>
      <c r="B57" s="7">
        <v>22</v>
      </c>
      <c r="C57" s="7">
        <v>1</v>
      </c>
      <c r="D57" s="7">
        <f t="shared" si="0"/>
        <v>265</v>
      </c>
      <c r="E57" s="8">
        <f t="shared" si="22"/>
        <v>96.959496542387768</v>
      </c>
      <c r="F57" s="9">
        <f t="shared" si="23"/>
        <v>9.5989901576963899</v>
      </c>
      <c r="G57" s="3">
        <f t="shared" si="24"/>
        <v>0.32319832180795921</v>
      </c>
      <c r="H57" s="8">
        <v>36.150800482010673</v>
      </c>
      <c r="I57" s="3">
        <f t="shared" si="19"/>
        <v>0.28691111493659266</v>
      </c>
      <c r="J57" s="9">
        <v>7.8540000000000001</v>
      </c>
      <c r="K57" s="9">
        <f t="shared" si="20"/>
        <v>6.7601996901359964</v>
      </c>
      <c r="L57" s="9">
        <v>98</v>
      </c>
      <c r="M57" s="3">
        <f t="shared" si="21"/>
        <v>0.66945926818538293</v>
      </c>
      <c r="N57" s="2">
        <v>427</v>
      </c>
      <c r="O57" s="4">
        <f t="shared" si="3"/>
        <v>134.27672955974842</v>
      </c>
      <c r="P57" s="2">
        <v>1.48</v>
      </c>
      <c r="Q57" s="3">
        <f t="shared" si="4"/>
        <v>0.46540880503144655</v>
      </c>
      <c r="R57" s="3">
        <v>13.414634146341463</v>
      </c>
      <c r="S57" s="2">
        <v>4.59</v>
      </c>
      <c r="T57" s="3">
        <f t="shared" si="6"/>
        <v>16.792682926829269</v>
      </c>
      <c r="U57" s="3">
        <f>T57/36</f>
        <v>0.46646341463414637</v>
      </c>
    </row>
    <row r="58" spans="1:21" x14ac:dyDescent="0.2">
      <c r="A58" s="2">
        <f t="shared" si="5"/>
        <v>1494</v>
      </c>
      <c r="B58" s="7">
        <v>17</v>
      </c>
      <c r="C58" s="7">
        <v>10</v>
      </c>
      <c r="D58" s="7">
        <f t="shared" si="0"/>
        <v>214</v>
      </c>
      <c r="E58" s="8">
        <f t="shared" si="22"/>
        <v>78.299367019135786</v>
      </c>
      <c r="F58" s="9">
        <f t="shared" si="23"/>
        <v>7.7516373348944434</v>
      </c>
      <c r="G58" s="3">
        <f t="shared" si="24"/>
        <v>0.26099789006378593</v>
      </c>
      <c r="H58" s="8">
        <v>30.986400413152005</v>
      </c>
      <c r="I58" s="3">
        <f t="shared" si="19"/>
        <v>0.24592381280279368</v>
      </c>
      <c r="J58" s="9">
        <v>6.7320000000000002</v>
      </c>
      <c r="K58" s="9">
        <f t="shared" si="20"/>
        <v>5.7944568772594254</v>
      </c>
      <c r="L58" s="9">
        <v>52</v>
      </c>
      <c r="M58" s="3">
        <f t="shared" si="21"/>
        <v>0.3552232851595909</v>
      </c>
      <c r="N58" s="2">
        <v>350</v>
      </c>
      <c r="O58" s="4">
        <f t="shared" si="3"/>
        <v>110.062893081761</v>
      </c>
      <c r="P58" s="2">
        <v>1.43</v>
      </c>
      <c r="Q58" s="3">
        <f t="shared" si="4"/>
        <v>0.44968553459119498</v>
      </c>
      <c r="R58" s="3">
        <v>12.560975609756097</v>
      </c>
      <c r="S58" s="2">
        <v>4.58</v>
      </c>
      <c r="T58" s="3">
        <f t="shared" si="6"/>
        <v>16.756097560975611</v>
      </c>
      <c r="U58" s="3">
        <f>T58/37.3</f>
        <v>0.44922513568299227</v>
      </c>
    </row>
    <row r="59" spans="1:21" x14ac:dyDescent="0.2">
      <c r="A59" s="2">
        <f t="shared" si="5"/>
        <v>1495</v>
      </c>
      <c r="B59" s="7">
        <v>16</v>
      </c>
      <c r="C59" s="7">
        <v>8</v>
      </c>
      <c r="D59" s="7">
        <f t="shared" si="0"/>
        <v>200</v>
      </c>
      <c r="E59" s="8">
        <f t="shared" si="22"/>
        <v>73.176978522556809</v>
      </c>
      <c r="F59" s="9">
        <f t="shared" si="23"/>
        <v>7.2445208737331246</v>
      </c>
      <c r="G59" s="3">
        <f t="shared" si="24"/>
        <v>0.24392326174185602</v>
      </c>
      <c r="H59" s="8">
        <v>30.125667068342224</v>
      </c>
      <c r="I59" s="3">
        <f t="shared" si="19"/>
        <v>0.23909259578049386</v>
      </c>
      <c r="J59" s="9">
        <v>6.5449999999999999</v>
      </c>
      <c r="K59" s="9">
        <f t="shared" si="20"/>
        <v>5.633499741779997</v>
      </c>
      <c r="L59" s="9">
        <v>45</v>
      </c>
      <c r="M59" s="3">
        <f t="shared" si="21"/>
        <v>0.30740476600349215</v>
      </c>
      <c r="N59" s="2">
        <v>352</v>
      </c>
      <c r="O59" s="4">
        <f t="shared" si="3"/>
        <v>110.69182389937107</v>
      </c>
      <c r="P59" s="2">
        <v>1.21</v>
      </c>
      <c r="Q59" s="3">
        <f t="shared" si="4"/>
        <v>0.38050314465408808</v>
      </c>
      <c r="R59" s="3">
        <v>14.75609756097561</v>
      </c>
      <c r="S59" s="2">
        <v>5.63</v>
      </c>
      <c r="T59" s="3">
        <f t="shared" si="6"/>
        <v>20.59756097560976</v>
      </c>
      <c r="U59" s="3">
        <f>T59/38.8</f>
        <v>0.53086497359818974</v>
      </c>
    </row>
    <row r="60" spans="1:21" x14ac:dyDescent="0.2">
      <c r="A60" s="2">
        <f t="shared" si="5"/>
        <v>1496</v>
      </c>
      <c r="B60" s="7">
        <v>21</v>
      </c>
      <c r="C60" s="7">
        <v>3</v>
      </c>
      <c r="D60" s="7">
        <f t="shared" si="0"/>
        <v>255</v>
      </c>
      <c r="E60" s="8">
        <f t="shared" si="22"/>
        <v>93.300647616259923</v>
      </c>
      <c r="F60" s="9">
        <f t="shared" si="23"/>
        <v>9.2367641140097323</v>
      </c>
      <c r="G60" s="3">
        <f t="shared" si="24"/>
        <v>0.3110021587208664</v>
      </c>
      <c r="H60" s="8">
        <v>32.707867102771559</v>
      </c>
      <c r="I60" s="3">
        <f t="shared" si="19"/>
        <v>0.25958624684739334</v>
      </c>
      <c r="J60" s="9">
        <v>7.1059999999999999</v>
      </c>
      <c r="K60" s="9">
        <f t="shared" si="20"/>
        <v>6.1163711482182821</v>
      </c>
      <c r="L60" s="9">
        <v>56</v>
      </c>
      <c r="M60" s="3">
        <f t="shared" si="21"/>
        <v>0.38254815324879021</v>
      </c>
      <c r="N60" s="2">
        <v>303</v>
      </c>
      <c r="O60" s="4">
        <f t="shared" si="3"/>
        <v>95.283018867924525</v>
      </c>
      <c r="P60" s="2">
        <v>1.35</v>
      </c>
      <c r="Q60" s="3">
        <f t="shared" si="4"/>
        <v>0.42452830188679247</v>
      </c>
      <c r="R60" s="3">
        <v>15.792682926829269</v>
      </c>
      <c r="S60" s="2">
        <v>6.17</v>
      </c>
      <c r="T60" s="3">
        <f t="shared" si="6"/>
        <v>22.573170731707314</v>
      </c>
      <c r="U60" s="3">
        <f>T60/40</f>
        <v>0.56432926829268282</v>
      </c>
    </row>
    <row r="61" spans="1:21" x14ac:dyDescent="0.2">
      <c r="A61" s="2">
        <f t="shared" si="5"/>
        <v>1497</v>
      </c>
      <c r="B61" s="7">
        <v>21</v>
      </c>
      <c r="C61" s="7">
        <v>10</v>
      </c>
      <c r="D61" s="7">
        <f t="shared" si="0"/>
        <v>262</v>
      </c>
      <c r="E61" s="8">
        <f t="shared" si="22"/>
        <v>95.861841864549419</v>
      </c>
      <c r="F61" s="9">
        <f t="shared" si="23"/>
        <v>9.4903223445903926</v>
      </c>
      <c r="G61" s="3">
        <f t="shared" si="24"/>
        <v>0.31953947288183138</v>
      </c>
      <c r="H61" s="7"/>
      <c r="I61" s="3"/>
      <c r="J61" s="9"/>
      <c r="K61" s="9"/>
      <c r="L61" s="9"/>
      <c r="M61" s="3"/>
      <c r="N61" s="2">
        <v>418</v>
      </c>
      <c r="O61" s="4">
        <f t="shared" si="3"/>
        <v>131.44654088050314</v>
      </c>
      <c r="P61" s="2">
        <v>2.15</v>
      </c>
      <c r="Q61" s="3">
        <f t="shared" si="4"/>
        <v>0.67610062893081757</v>
      </c>
      <c r="R61" s="3">
        <v>16.585365853658537</v>
      </c>
      <c r="S61" s="2">
        <v>6.63</v>
      </c>
      <c r="T61" s="3">
        <f t="shared" si="6"/>
        <v>24.256097560975611</v>
      </c>
      <c r="U61" s="3">
        <f>T61/40.5</f>
        <v>0.59891598915989164</v>
      </c>
    </row>
    <row r="62" spans="1:21" x14ac:dyDescent="0.2">
      <c r="A62" s="2">
        <f t="shared" si="5"/>
        <v>1498</v>
      </c>
      <c r="B62" s="7">
        <v>30</v>
      </c>
      <c r="C62" s="7">
        <v>9</v>
      </c>
      <c r="D62" s="7">
        <f t="shared" si="0"/>
        <v>369</v>
      </c>
      <c r="E62" s="8">
        <f t="shared" si="22"/>
        <v>135.0115253741173</v>
      </c>
      <c r="F62" s="9">
        <f>E62*0.081</f>
        <v>10.935933555303501</v>
      </c>
      <c r="G62" s="3">
        <f t="shared" si="24"/>
        <v>0.45003841791372434</v>
      </c>
      <c r="H62" s="8">
        <v>34.429333792391112</v>
      </c>
      <c r="I62" s="3">
        <f>H62/126</f>
        <v>0.27324868089199295</v>
      </c>
      <c r="J62" s="9">
        <v>7.48</v>
      </c>
      <c r="K62" s="9">
        <f>J62/1.1618</f>
        <v>6.4382854191771397</v>
      </c>
      <c r="L62" s="9">
        <v>65</v>
      </c>
      <c r="M62" s="3">
        <f>L62/126/1.1618</f>
        <v>0.44402910644948868</v>
      </c>
      <c r="N62" s="2">
        <v>560</v>
      </c>
      <c r="O62" s="4">
        <f t="shared" si="3"/>
        <v>176.10062893081761</v>
      </c>
      <c r="P62" s="2">
        <v>2.08</v>
      </c>
      <c r="Q62" s="3">
        <f t="shared" si="4"/>
        <v>0.65408805031446537</v>
      </c>
      <c r="R62" s="3">
        <v>11.402439024390244</v>
      </c>
      <c r="S62" s="2">
        <v>4.67</v>
      </c>
      <c r="T62" s="3">
        <f t="shared" si="6"/>
        <v>17.085365853658537</v>
      </c>
      <c r="U62" s="3">
        <f>T62/41.3</f>
        <v>0.41368924585129635</v>
      </c>
    </row>
    <row r="63" spans="1:21" x14ac:dyDescent="0.2">
      <c r="A63" s="2">
        <f t="shared" si="5"/>
        <v>1499</v>
      </c>
      <c r="B63" s="7">
        <v>30</v>
      </c>
      <c r="C63" s="7">
        <v>7</v>
      </c>
      <c r="D63" s="7">
        <f t="shared" si="0"/>
        <v>367</v>
      </c>
      <c r="E63" s="8">
        <f t="shared" si="22"/>
        <v>134.27975558889173</v>
      </c>
      <c r="F63" s="9">
        <f>E63*0.081</f>
        <v>10.876660202700231</v>
      </c>
      <c r="G63" s="3">
        <f t="shared" si="24"/>
        <v>0.44759918529630577</v>
      </c>
      <c r="H63" s="8">
        <v>44.75813393010845</v>
      </c>
      <c r="I63" s="3">
        <f>H63/126</f>
        <v>0.3552232851595909</v>
      </c>
      <c r="J63" s="9">
        <v>9.7240000000000002</v>
      </c>
      <c r="K63" s="9">
        <f>J63/1.1618</f>
        <v>8.3697710449302818</v>
      </c>
      <c r="L63" s="9">
        <v>72</v>
      </c>
      <c r="M63" s="3">
        <f>L63/126/1.1618</f>
        <v>0.49184762560558737</v>
      </c>
      <c r="N63" s="2">
        <v>448</v>
      </c>
      <c r="O63" s="4">
        <f t="shared" si="3"/>
        <v>140.88050314465409</v>
      </c>
      <c r="P63" s="2">
        <v>1.4</v>
      </c>
      <c r="Q63" s="3">
        <f t="shared" si="4"/>
        <v>0.44025157232704404</v>
      </c>
      <c r="R63" s="3">
        <v>13.414634146341463</v>
      </c>
      <c r="S63" s="2">
        <v>5.5</v>
      </c>
      <c r="T63" s="3">
        <f t="shared" si="6"/>
        <v>20.121951219512198</v>
      </c>
      <c r="U63" s="3">
        <f>T63/41.3</f>
        <v>0.48721431524242614</v>
      </c>
    </row>
    <row r="64" spans="1:21" x14ac:dyDescent="0.2">
      <c r="A64" s="2">
        <f t="shared" si="5"/>
        <v>1500</v>
      </c>
      <c r="B64" s="7">
        <v>36</v>
      </c>
      <c r="C64" s="7">
        <v>11</v>
      </c>
      <c r="D64" s="7">
        <f t="shared" si="0"/>
        <v>443</v>
      </c>
      <c r="E64" s="8">
        <f t="shared" si="22"/>
        <v>162.08700742746333</v>
      </c>
      <c r="F64" s="9">
        <f>E64*0.081</f>
        <v>13.12904760162453</v>
      </c>
      <c r="G64" s="3">
        <f t="shared" si="24"/>
        <v>0.54029002475821108</v>
      </c>
      <c r="H64" s="8">
        <v>67.137200895162678</v>
      </c>
      <c r="I64" s="3">
        <f>H64/126</f>
        <v>0.53283492773938634</v>
      </c>
      <c r="J64" s="9">
        <v>14.586</v>
      </c>
      <c r="K64" s="9">
        <f>J64/1.1618</f>
        <v>12.554656567395421</v>
      </c>
      <c r="L64" s="9">
        <v>91</v>
      </c>
      <c r="M64" s="3">
        <f>L64/126/1.1618</f>
        <v>0.62164074902928412</v>
      </c>
      <c r="N64" s="2">
        <v>391</v>
      </c>
      <c r="O64" s="4">
        <f t="shared" si="3"/>
        <v>122.95597484276729</v>
      </c>
      <c r="P64" s="2">
        <v>2.08</v>
      </c>
      <c r="Q64" s="3">
        <f t="shared" si="4"/>
        <v>0.65408805031446537</v>
      </c>
      <c r="R64" s="3">
        <v>11.219512195121951</v>
      </c>
      <c r="S64" s="2">
        <v>4.71</v>
      </c>
      <c r="T64" s="3">
        <f t="shared" si="6"/>
        <v>17.23170731707317</v>
      </c>
      <c r="U64" s="3">
        <f>T64/43.5</f>
        <v>0.39613120269133723</v>
      </c>
    </row>
    <row r="65" spans="1:21" x14ac:dyDescent="0.2">
      <c r="A65" s="1" t="s">
        <v>26</v>
      </c>
      <c r="B65" s="10"/>
      <c r="C65" s="10"/>
      <c r="D65" s="10"/>
      <c r="E65" s="10"/>
      <c r="F65" s="10"/>
      <c r="G65" s="5">
        <f>AVERAGE(G7:G64)</f>
        <v>0.40261478666347805</v>
      </c>
      <c r="H65" s="10"/>
      <c r="I65" s="5">
        <f>AVERAGE(I7:I64)</f>
        <v>0.35792999379106827</v>
      </c>
      <c r="J65" s="10"/>
      <c r="K65" s="10"/>
      <c r="L65" s="10"/>
      <c r="M65" s="5">
        <f>AVERAGE(M7:M64)</f>
        <v>0.47718550126504145</v>
      </c>
      <c r="N65" s="1"/>
      <c r="O65" s="1"/>
      <c r="P65" s="1">
        <v>3.18</v>
      </c>
      <c r="Q65" s="5">
        <f>AVERAGE(Q7:Q64)</f>
        <v>0.46475818694426374</v>
      </c>
      <c r="R65" s="5"/>
      <c r="S65" s="1"/>
      <c r="T65" s="1"/>
      <c r="U65" s="5">
        <f>AVERAGE(U7:U64)</f>
        <v>0.55436026633078161</v>
      </c>
    </row>
    <row r="66" spans="1:21" x14ac:dyDescent="0.2">
      <c r="A66" s="1" t="s">
        <v>0</v>
      </c>
      <c r="B66" s="10"/>
      <c r="C66" s="10"/>
      <c r="D66" s="10"/>
      <c r="E66" s="10"/>
      <c r="F66" s="10"/>
      <c r="G66" s="1" t="s">
        <v>17</v>
      </c>
      <c r="H66" s="10"/>
      <c r="I66" s="1" t="s">
        <v>19</v>
      </c>
      <c r="J66" s="10"/>
      <c r="K66" s="10"/>
      <c r="L66" s="10"/>
      <c r="M66" s="1" t="s">
        <v>27</v>
      </c>
      <c r="N66" s="1"/>
      <c r="O66" s="1"/>
      <c r="P66" s="1">
        <v>3.48</v>
      </c>
      <c r="Q66" s="5" t="s">
        <v>22</v>
      </c>
      <c r="R66" s="6"/>
    </row>
    <row r="67" spans="1:21" x14ac:dyDescent="0.2">
      <c r="A67" s="1" t="s">
        <v>17</v>
      </c>
      <c r="B67" s="10"/>
      <c r="C67" s="10"/>
      <c r="D67" s="10"/>
      <c r="E67" s="10"/>
      <c r="F67" s="10"/>
      <c r="G67" s="1"/>
      <c r="H67" s="10"/>
      <c r="I67" s="1"/>
      <c r="J67" s="10"/>
      <c r="K67" s="10"/>
      <c r="L67" s="10"/>
      <c r="M67" s="5">
        <f>CORREL(G$7:G$64,M$7:M$64)</f>
        <v>0.78385167432744773</v>
      </c>
      <c r="N67" s="1"/>
      <c r="O67" s="1"/>
      <c r="P67" s="1"/>
      <c r="Q67" s="5"/>
      <c r="R67" s="6"/>
    </row>
    <row r="68" spans="1:21" x14ac:dyDescent="0.2">
      <c r="A68" s="1" t="s">
        <v>19</v>
      </c>
      <c r="B68" s="10"/>
      <c r="C68" s="10"/>
      <c r="D68" s="10"/>
      <c r="E68" s="10"/>
      <c r="F68" s="10"/>
      <c r="H68" s="10"/>
      <c r="I68" s="1"/>
      <c r="J68" s="10"/>
      <c r="K68" s="10"/>
      <c r="L68" s="10"/>
      <c r="M68" s="5">
        <f>CORREL(I$7:I$64,M$7:M$64)</f>
        <v>0.87813402907711435</v>
      </c>
      <c r="N68" s="1"/>
      <c r="O68" s="1"/>
      <c r="P68" s="1">
        <v>2.88</v>
      </c>
      <c r="Q68" s="5"/>
      <c r="R68" s="6"/>
    </row>
    <row r="69" spans="1:21" x14ac:dyDescent="0.2">
      <c r="A69" s="1" t="s">
        <v>22</v>
      </c>
      <c r="B69" s="10"/>
      <c r="C69" s="10"/>
      <c r="D69" s="10"/>
      <c r="E69" s="10"/>
      <c r="F69" s="10"/>
      <c r="G69" s="5">
        <f>CORREL(G$7:G$64,Q$7:Q$64)</f>
        <v>0.64296696914263918</v>
      </c>
      <c r="H69" s="10"/>
      <c r="I69" s="5">
        <f>CORREL(I$7:I$64,Q$7:Q$64)</f>
        <v>0.68327075321818309</v>
      </c>
      <c r="J69" s="10"/>
      <c r="K69" s="10"/>
      <c r="L69" s="10"/>
      <c r="M69" s="5">
        <f>CORREL(M$7:M$64,Q7:Q64)</f>
        <v>0.68656935923560225</v>
      </c>
      <c r="N69" s="1"/>
      <c r="O69" s="1"/>
      <c r="P69" s="1"/>
      <c r="Q69" s="5"/>
      <c r="R69" s="6"/>
    </row>
    <row r="70" spans="1:21" x14ac:dyDescent="0.2">
      <c r="A70" s="1" t="s">
        <v>24</v>
      </c>
      <c r="B70" s="10"/>
      <c r="C70" s="10"/>
      <c r="D70" s="10"/>
      <c r="E70" s="10"/>
      <c r="F70" s="10"/>
      <c r="G70" s="5">
        <f>CORREL(G$7:G$64,U$7:U$64)</f>
        <v>0.58939144147957201</v>
      </c>
      <c r="H70" s="10"/>
      <c r="I70" s="5">
        <f>CORREL(I$7:I$64,U$7:U$64)</f>
        <v>0.67293781285433529</v>
      </c>
      <c r="J70" s="10"/>
      <c r="K70" s="10"/>
      <c r="L70" s="10"/>
      <c r="M70" s="5">
        <f>CORREL(M$7:M$64,U7:U64)</f>
        <v>0.60899942910057092</v>
      </c>
      <c r="N70" s="1"/>
      <c r="O70" s="1"/>
      <c r="P70" s="1"/>
      <c r="Q70" s="5">
        <f>CORREL(Q$7:Q$64,U$7:U$64)</f>
        <v>0.6547421480754515</v>
      </c>
      <c r="R70" s="6"/>
    </row>
    <row r="71" spans="1:21" x14ac:dyDescent="0.2">
      <c r="R71" s="6"/>
    </row>
    <row r="72" spans="1:21" x14ac:dyDescent="0.2">
      <c r="R72" s="6"/>
    </row>
    <row r="73" spans="1:21" x14ac:dyDescent="0.2">
      <c r="R73" s="6"/>
    </row>
    <row r="74" spans="1:21" x14ac:dyDescent="0.2">
      <c r="R74" s="6"/>
    </row>
    <row r="75" spans="1:21" x14ac:dyDescent="0.2">
      <c r="R75" s="6"/>
    </row>
    <row r="76" spans="1:21" x14ac:dyDescent="0.2">
      <c r="R76" s="6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 BaStrNü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Lecuppre</dc:creator>
  <cp:lastModifiedBy>Lecuppre</cp:lastModifiedBy>
  <dcterms:created xsi:type="dcterms:W3CDTF">2023-07-13T20:46:28Z</dcterms:created>
  <dcterms:modified xsi:type="dcterms:W3CDTF">2023-07-13T20:53:20Z</dcterms:modified>
</cp:coreProperties>
</file>