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tabRatio="606" activeTab="5"/>
  </bookViews>
  <sheets>
    <sheet name="Gesuche Stichtag (Pendenzen)" sheetId="1" r:id="rId1"/>
    <sheet name="Gesuche Zeitraum" sheetId="2" r:id="rId2"/>
    <sheet name="Kinder" sheetId="3" r:id="rId3"/>
    <sheet name="Gesuchsteller" sheetId="4" r:id="rId4"/>
    <sheet name="Kanton" sheetId="5" r:id="rId5"/>
    <sheet name="Data" sheetId="6" r:id="rId6"/>
    <sheet name="Zahlungsauftrag" sheetId="7" r:id="rId7"/>
    <sheet name="Auszahlungen Periode" sheetId="8" r:id="rId8"/>
    <sheet name="Mitarbeiterinnen Jugendamt" sheetId="9" r:id="rId9"/>
  </sheets>
  <calcPr calcId="1257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S11" i="6"/>
  <c r="BN11"/>
  <c r="BI11"/>
  <c r="BI19"/>
  <c r="BH11"/>
  <c r="BH19"/>
  <c r="BG11"/>
  <c r="BF11"/>
  <c r="BB11"/>
  <c r="AG11"/>
  <c r="Q11"/>
  <c r="BM11"/>
  <c r="BL11"/>
  <c r="BG19" l="1"/>
  <c r="BG26"/>
  <c r="BF19"/>
  <c r="BI25"/>
  <c r="BH26"/>
  <c r="BH25"/>
  <c r="BG25"/>
  <c r="BF21"/>
  <c r="BG22"/>
  <c r="BG23"/>
  <c r="BG21"/>
  <c r="P18" i="5" l="1"/>
  <c r="O18"/>
  <c r="N18"/>
  <c r="G18"/>
  <c r="Q17"/>
  <c r="N17"/>
  <c r="K17"/>
  <c r="I17"/>
  <c r="J17" s="1"/>
  <c r="H17"/>
  <c r="Q16"/>
  <c r="N16"/>
  <c r="K16"/>
  <c r="L16" s="1"/>
  <c r="M16" s="1"/>
  <c r="I16"/>
  <c r="J16" s="1"/>
  <c r="H16"/>
  <c r="Q15"/>
  <c r="N15"/>
  <c r="K15"/>
  <c r="L15" s="1"/>
  <c r="M15" s="1"/>
  <c r="I15"/>
  <c r="J15" s="1"/>
  <c r="H15"/>
  <c r="Q14"/>
  <c r="N14"/>
  <c r="K14"/>
  <c r="I14"/>
  <c r="J14" s="1"/>
  <c r="H14"/>
  <c r="Q13"/>
  <c r="N13"/>
  <c r="K13"/>
  <c r="L13" s="1"/>
  <c r="M13" s="1"/>
  <c r="I13"/>
  <c r="J13" s="1"/>
  <c r="H13"/>
  <c r="Q12"/>
  <c r="N12"/>
  <c r="K12"/>
  <c r="I12"/>
  <c r="J12" s="1"/>
  <c r="H12"/>
  <c r="Q11"/>
  <c r="N11"/>
  <c r="K11"/>
  <c r="L11" s="1"/>
  <c r="M11" s="1"/>
  <c r="I11"/>
  <c r="J11" s="1"/>
  <c r="H11"/>
  <c r="Q10"/>
  <c r="N10"/>
  <c r="K10"/>
  <c r="L10" s="1"/>
  <c r="M10" s="1"/>
  <c r="I10"/>
  <c r="J10" s="1"/>
  <c r="H10"/>
  <c r="Q9"/>
  <c r="N9"/>
  <c r="K9"/>
  <c r="I9"/>
  <c r="J9" s="1"/>
  <c r="H9"/>
  <c r="AE10" i="3"/>
  <c r="L14" i="5" l="1"/>
  <c r="M14" s="1"/>
  <c r="L12"/>
  <c r="M12" s="1"/>
  <c r="L9"/>
  <c r="M9" s="1"/>
  <c r="M18" s="1"/>
  <c r="L17"/>
  <c r="M17" s="1"/>
</calcChain>
</file>

<file path=xl/sharedStrings.xml><?xml version="1.0" encoding="utf-8"?>
<sst xmlns="http://schemas.openxmlformats.org/spreadsheetml/2006/main" count="521" uniqueCount="230">
  <si>
    <t>Gesuche</t>
  </si>
  <si>
    <t>Parameter</t>
  </si>
  <si>
    <t>Stichtag</t>
  </si>
  <si>
    <t>Institution</t>
  </si>
  <si>
    <t>Angebot</t>
  </si>
  <si>
    <t>Periode</t>
  </si>
  <si>
    <t>Nicht freigegebene Gesuche</t>
  </si>
  <si>
    <t>Offene Mahnungen</t>
  </si>
  <si>
    <t>Offene Prüfungen STV</t>
  </si>
  <si>
    <t>Offene Beschwerden</t>
  </si>
  <si>
    <t>Aare</t>
  </si>
  <si>
    <t>Kita</t>
  </si>
  <si>
    <t>Tagi Lorraine</t>
  </si>
  <si>
    <t>Tagesstätte Schulkinder</t>
  </si>
  <si>
    <t>leolea</t>
  </si>
  <si>
    <t>Tageseltern Schulkinder</t>
  </si>
  <si>
    <t>Tageseltern Kleinkinder</t>
  </si>
  <si>
    <t>Schulamt</t>
  </si>
  <si>
    <t>Tagesschule</t>
  </si>
  <si>
    <t>Sichtbar für</t>
  </si>
  <si>
    <t>Sachbearbeiter Jugendamt</t>
  </si>
  <si>
    <t>Administrator</t>
  </si>
  <si>
    <t>Revisor</t>
  </si>
  <si>
    <t>Von</t>
  </si>
  <si>
    <t>Bis</t>
  </si>
  <si>
    <t>Kann auch leer sein --&gt; wird dann nicht berücksichtigt</t>
  </si>
  <si>
    <t>Eingegangene Gesuche</t>
  </si>
  <si>
    <t>Mutationen</t>
  </si>
  <si>
    <t>Mahnungen</t>
  </si>
  <si>
    <t>Steueramt</t>
  </si>
  <si>
    <t>Beschwerden</t>
  </si>
  <si>
    <t>Verfügungen</t>
  </si>
  <si>
    <t>Total</t>
  </si>
  <si>
    <t>Online</t>
  </si>
  <si>
    <t>Papier</t>
  </si>
  <si>
    <t>Finanzielle Situation</t>
  </si>
  <si>
    <t>Einkommensverschlechterungen</t>
  </si>
  <si>
    <t>Umzug</t>
  </si>
  <si>
    <t>Familiäre Situation</t>
  </si>
  <si>
    <t>Kinder</t>
  </si>
  <si>
    <t>Austritt</t>
  </si>
  <si>
    <t>Ausgestellte</t>
  </si>
  <si>
    <t>Prüfungen ausgelöst</t>
  </si>
  <si>
    <t>Geprüft</t>
  </si>
  <si>
    <t>Ausgelöst</t>
  </si>
  <si>
    <t>Normale Verfügungen</t>
  </si>
  <si>
    <t>Max Einkommen</t>
  </si>
  <si>
    <t>Kein Pensum</t>
  </si>
  <si>
    <t>Zuschlag zum Pensum</t>
  </si>
  <si>
    <t>Nichteintreten</t>
  </si>
  <si>
    <t>Eingangsdatum</t>
  </si>
  <si>
    <t>Vollständig</t>
  </si>
  <si>
    <t>Verfügungsdatum</t>
  </si>
  <si>
    <t>BG-ID</t>
  </si>
  <si>
    <t>Kind</t>
  </si>
  <si>
    <t>Gesuchsteller 1</t>
  </si>
  <si>
    <t>Gesuchsteller 2</t>
  </si>
  <si>
    <t>Anteil Monat</t>
  </si>
  <si>
    <t>Pensum</t>
  </si>
  <si>
    <t>Kosten</t>
  </si>
  <si>
    <t>Name</t>
  </si>
  <si>
    <t>Vorname</t>
  </si>
  <si>
    <t>Geburtsdatum</t>
  </si>
  <si>
    <t>Soziale Indikatoren</t>
  </si>
  <si>
    <t>Kindesschutz</t>
  </si>
  <si>
    <t>Behinderung</t>
  </si>
  <si>
    <t>Baby-Faktor</t>
  </si>
  <si>
    <t>Muttersprache Deutsch</t>
  </si>
  <si>
    <t>Bis 12 Monate</t>
  </si>
  <si>
    <t>13-47 Monate</t>
  </si>
  <si>
    <t>48-72 Monate</t>
  </si>
  <si>
    <t>Ab 73 Monate</t>
  </si>
  <si>
    <t>Betreuung</t>
  </si>
  <si>
    <t>Anspruchberechtigt</t>
  </si>
  <si>
    <t>BG-Pensum</t>
  </si>
  <si>
    <t>BG-Pensum in Stunden</t>
  </si>
  <si>
    <t>BG-Monatspensum</t>
  </si>
  <si>
    <t>Vollkosten</t>
  </si>
  <si>
    <t>Elternbeitrag</t>
  </si>
  <si>
    <t>Gutschein</t>
  </si>
  <si>
    <t>Institution 1</t>
  </si>
  <si>
    <t>Institution 2</t>
  </si>
  <si>
    <t>Institution 3</t>
  </si>
  <si>
    <t>Gesuchsteller</t>
  </si>
  <si>
    <t>31.04.2016</t>
  </si>
  <si>
    <t>Fall-ID</t>
  </si>
  <si>
    <t>Familie</t>
  </si>
  <si>
    <t>Einkommen</t>
  </si>
  <si>
    <t>Geprüft durch Steuerverwaltung</t>
  </si>
  <si>
    <t>Veranlagt</t>
  </si>
  <si>
    <t>Strasse</t>
  </si>
  <si>
    <t>Nr</t>
  </si>
  <si>
    <t>Zusatz</t>
  </si>
  <si>
    <t>Plz</t>
  </si>
  <si>
    <t>Ort</t>
  </si>
  <si>
    <t>EWK-ID</t>
  </si>
  <si>
    <t>Diplomat</t>
  </si>
  <si>
    <t>Erwerbspensum</t>
  </si>
  <si>
    <t>Situation</t>
  </si>
  <si>
    <t>Grösse</t>
  </si>
  <si>
    <t>Anrechenbares Einkommen</t>
  </si>
  <si>
    <t>Massgebendes Einkommen</t>
  </si>
  <si>
    <t>Steuerjahr</t>
  </si>
  <si>
    <t>Einkommensverschlechterung</t>
  </si>
  <si>
    <t>Angestellt</t>
  </si>
  <si>
    <t>Ausbildung</t>
  </si>
  <si>
    <t>Selbständig</t>
  </si>
  <si>
    <t>RAV</t>
  </si>
  <si>
    <t>Zuschlag</t>
  </si>
  <si>
    <t>Gesundheitliche Indikatoren</t>
  </si>
  <si>
    <t>Ja / Nein</t>
  </si>
  <si>
    <t>verh</t>
  </si>
  <si>
    <t>Institution 4</t>
  </si>
  <si>
    <t>Kantonsabrechnung Plätze und Elternbeiträge</t>
  </si>
  <si>
    <t>Monatsanfang</t>
  </si>
  <si>
    <t>Monatsende</t>
  </si>
  <si>
    <t>Platzbelegung aufgrund der Tage</t>
  </si>
  <si>
    <t>Kosten in CHF</t>
  </si>
  <si>
    <t>Bebéfaktor</t>
  </si>
  <si>
    <t>Öffnungstage</t>
  </si>
  <si>
    <t>Nettoarbeitstage Monat</t>
  </si>
  <si>
    <t>Nettoarbeitstage Intervall</t>
  </si>
  <si>
    <t>Anteil des Monats</t>
  </si>
  <si>
    <t>16.000024.2.1</t>
  </si>
  <si>
    <t>Müller</t>
  </si>
  <si>
    <t>Nico</t>
  </si>
  <si>
    <t>Rappard</t>
  </si>
  <si>
    <t>16.000555.1.1</t>
  </si>
  <si>
    <t>Michel</t>
  </si>
  <si>
    <t>Hans</t>
  </si>
  <si>
    <t>16.000733.1.1</t>
  </si>
  <si>
    <t>Lehretter</t>
  </si>
  <si>
    <t>Gyula</t>
  </si>
  <si>
    <t>Firlifanz</t>
  </si>
  <si>
    <t>16.000733.1.2</t>
  </si>
  <si>
    <t>Institutionen</t>
  </si>
  <si>
    <t>Gesuchsteller-Kinder-Betreuung</t>
  </si>
  <si>
    <t>Zahlungsauftrag</t>
  </si>
  <si>
    <t>Beschrieb</t>
  </si>
  <si>
    <t>Zahlungsauftrag April 2016</t>
  </si>
  <si>
    <t>E</t>
  </si>
  <si>
    <t>Betrag in CHF</t>
  </si>
  <si>
    <t>Korrektur</t>
  </si>
  <si>
    <t>Institution1</t>
  </si>
  <si>
    <t>Nein</t>
  </si>
  <si>
    <t>15.000555.1.1</t>
  </si>
  <si>
    <t>Ja</t>
  </si>
  <si>
    <t>Auszahlungen pro Periode</t>
  </si>
  <si>
    <t>Auszahlung am</t>
  </si>
  <si>
    <t>Institution2</t>
  </si>
  <si>
    <t>Mitarbeiterinnen Jugendamt</t>
  </si>
  <si>
    <t>Anzahl verantwortliche Gesuche</t>
  </si>
  <si>
    <t>Verfügungen ausgestellt</t>
  </si>
  <si>
    <t>Muster</t>
  </si>
  <si>
    <t>Hanna</t>
  </si>
  <si>
    <t>{auswertungVon}</t>
  </si>
  <si>
    <t>{auswertungBis}</t>
  </si>
  <si>
    <t>{auswertungPeriode}</t>
  </si>
  <si>
    <t>{bgNummer}</t>
  </si>
  <si>
    <t>{institution}</t>
  </si>
  <si>
    <t>{betreuungsTyp}</t>
  </si>
  <si>
    <t>{periode}</t>
  </si>
  <si>
    <t>{eingangsdatum}</t>
  </si>
  <si>
    <t>{verfuegungsdatum}</t>
  </si>
  <si>
    <t>{fallId}</t>
  </si>
  <si>
    <t>{gs1Name}</t>
  </si>
  <si>
    <t>{gs1Vorname}</t>
  </si>
  <si>
    <t>{gs1Strasse}</t>
  </si>
  <si>
    <t>{gs1Hausnummer}</t>
  </si>
  <si>
    <t>{gs1Zusatzzeile}</t>
  </si>
  <si>
    <t>{gs1Plz}</t>
  </si>
  <si>
    <t>{gs1Ort}</t>
  </si>
  <si>
    <t>{gs1EwkId}</t>
  </si>
  <si>
    <t>{gs1Diplomatenstatus}</t>
  </si>
  <si>
    <t>{gs1EwpAngestellt}</t>
  </si>
  <si>
    <t>{gs1EwpAusbildung}</t>
  </si>
  <si>
    <t>{gs1EwpSelbstaendig}</t>
  </si>
  <si>
    <t>{gs1EwpRav}</t>
  </si>
  <si>
    <t>{gs1EwpZuschlag}</t>
  </si>
  <si>
    <t>{gs1EwpGesundhtl}</t>
  </si>
  <si>
    <t>Gesundheitliche Einschränkung</t>
  </si>
  <si>
    <t>{gs2Name}</t>
  </si>
  <si>
    <t>{gs2Vorname}</t>
  </si>
  <si>
    <t>{gs2Strasse}</t>
  </si>
  <si>
    <t>{gs2Hausnummer}</t>
  </si>
  <si>
    <t>{gs2Zusatzzeile}</t>
  </si>
  <si>
    <t>{gs2Plz}</t>
  </si>
  <si>
    <t>{gs2Ort}</t>
  </si>
  <si>
    <t>{gs2EwkId}</t>
  </si>
  <si>
    <t>{gs2Diplomatenstatus}</t>
  </si>
  <si>
    <t>{gs2EwpAngestellt}</t>
  </si>
  <si>
    <t>{gs2EwpAusbildung}</t>
  </si>
  <si>
    <t>{gs2EwpSelbstaendig}</t>
  </si>
  <si>
    <t>{gs2EwpRav}</t>
  </si>
  <si>
    <t>{gs2EwpZuschlag}</t>
  </si>
  <si>
    <t>{gs2EwpGesundhtl}</t>
  </si>
  <si>
    <t>{familiensituation}</t>
  </si>
  <si>
    <t>Anzahl GS</t>
  </si>
  <si>
    <t>{kardinalitaet}</t>
  </si>
  <si>
    <t>{familiengroesse}</t>
  </si>
  <si>
    <t>{einkommensjahr}</t>
  </si>
  <si>
    <t>Einkommensjahr</t>
  </si>
  <si>
    <t>{ekvVorhanden}</t>
  </si>
  <si>
    <t>{stvGeprueft}</t>
  </si>
  <si>
    <t>{veranlagt}</t>
  </si>
  <si>
    <t>{kindName}</t>
  </si>
  <si>
    <t>{kindVorname}</t>
  </si>
  <si>
    <t>{kindGeburtsdatum}</t>
  </si>
  <si>
    <t>{kindFachstelle}</t>
  </si>
  <si>
    <t>Fachstelle</t>
  </si>
  <si>
    <t>{kindDeutsch}</t>
  </si>
  <si>
    <t>{kindErwBeduerfnisse}</t>
  </si>
  <si>
    <t>{zeitabschnittVon}</t>
  </si>
  <si>
    <t>{zeitabschnittBis}</t>
  </si>
  <si>
    <t>{betreuungsPensum}</t>
  </si>
  <si>
    <t>{anspruchsPensum}</t>
  </si>
  <si>
    <t>{bgPensum}</t>
  </si>
  <si>
    <t>{bgStunden}</t>
  </si>
  <si>
    <t>{vollkosten}</t>
  </si>
  <si>
    <t>{elternbeitrag}</t>
  </si>
  <si>
    <t>{verguenstigt}</t>
  </si>
  <si>
    <t>{repeatRow}</t>
  </si>
  <si>
    <t>Anrechenbares Einkommen vor Familienabzug</t>
  </si>
  <si>
    <t>{massgEinkVorFamilienabzug}</t>
  </si>
  <si>
    <t>Familienabzug</t>
  </si>
  <si>
    <t>{familienabzug}</t>
  </si>
  <si>
    <t>{massgEink}</t>
  </si>
  <si>
    <t>Ausblenden</t>
  </si>
  <si>
    <t>Eingeschult</t>
  </si>
  <si>
    <t>{eingeschult}</t>
  </si>
</sst>
</file>

<file path=xl/styles.xml><?xml version="1.0" encoding="utf-8"?>
<styleSheet xmlns="http://schemas.openxmlformats.org/spreadsheetml/2006/main">
  <numFmts count="2">
    <numFmt numFmtId="164" formatCode="_ * #,##0.00_ ;_ * \-#,##0.00_ ;_ * \-??_ ;_ @_ "/>
    <numFmt numFmtId="165" formatCode="dd/mm/yyyy;@"/>
  </numFmts>
  <fonts count="5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9C65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164" fontId="3" fillId="0" borderId="0" applyBorder="0" applyProtection="0"/>
    <xf numFmtId="0" fontId="4" fillId="6" borderId="0" applyNumberFormat="0" applyBorder="0" applyAlignment="0" applyProtection="0"/>
  </cellStyleXfs>
  <cellXfs count="87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14" fontId="0" fillId="2" borderId="1" xfId="0" applyNumberFormat="1" applyFill="1" applyBorder="1"/>
    <xf numFmtId="14" fontId="0" fillId="0" borderId="0" xfId="0" applyNumberFormat="1"/>
    <xf numFmtId="0" fontId="0" fillId="3" borderId="1" xfId="0" applyFont="1" applyFill="1" applyBorder="1" applyAlignment="1">
      <alignment horizontal="left" vertical="top"/>
    </xf>
    <xf numFmtId="0" fontId="0" fillId="3" borderId="2" xfId="0" applyFont="1" applyFill="1" applyBorder="1" applyAlignment="1">
      <alignment horizontal="right" vertical="top"/>
    </xf>
    <xf numFmtId="0" fontId="0" fillId="3" borderId="2" xfId="0" applyFont="1" applyFill="1" applyBorder="1" applyAlignment="1">
      <alignment horizontal="center" vertical="top"/>
    </xf>
    <xf numFmtId="0" fontId="0" fillId="3" borderId="2" xfId="0" applyFont="1" applyFill="1" applyBorder="1" applyAlignment="1">
      <alignment horizontal="center" vertical="top" wrapText="1"/>
    </xf>
    <xf numFmtId="0" fontId="0" fillId="3" borderId="3" xfId="0" applyFont="1" applyFill="1" applyBorder="1" applyAlignment="1">
      <alignment horizontal="center" vertical="top"/>
    </xf>
    <xf numFmtId="0" fontId="0" fillId="0" borderId="1" xfId="0" applyFont="1" applyBorder="1"/>
    <xf numFmtId="0" fontId="0" fillId="0" borderId="1" xfId="0" applyBorder="1" applyAlignment="1">
      <alignment horizontal="right"/>
    </xf>
    <xf numFmtId="0" fontId="0" fillId="2" borderId="1" xfId="0" applyFill="1" applyBorder="1"/>
    <xf numFmtId="0" fontId="0" fillId="0" borderId="4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center" vertical="top"/>
    </xf>
    <xf numFmtId="0" fontId="0" fillId="3" borderId="1" xfId="0" applyFont="1" applyFill="1" applyBorder="1" applyAlignment="1">
      <alignment horizontal="center" vertical="top" wrapText="1"/>
    </xf>
    <xf numFmtId="0" fontId="0" fillId="3" borderId="5" xfId="0" applyFont="1" applyFill="1" applyBorder="1" applyAlignment="1">
      <alignment horizontal="center" vertical="top"/>
    </xf>
    <xf numFmtId="0" fontId="0" fillId="3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0" fillId="3" borderId="6" xfId="0" applyFont="1" applyFill="1" applyBorder="1" applyAlignment="1">
      <alignment vertical="top"/>
    </xf>
    <xf numFmtId="14" fontId="0" fillId="0" borderId="1" xfId="0" applyNumberFormat="1" applyBorder="1"/>
    <xf numFmtId="0" fontId="0" fillId="0" borderId="6" xfId="0" applyBorder="1"/>
    <xf numFmtId="0" fontId="0" fillId="0" borderId="0" xfId="0" applyBorder="1"/>
    <xf numFmtId="0" fontId="0" fillId="3" borderId="6" xfId="0" applyFill="1" applyBorder="1" applyAlignment="1">
      <alignment horizontal="center" vertical="top"/>
    </xf>
    <xf numFmtId="0" fontId="0" fillId="4" borderId="1" xfId="0" applyFont="1" applyFill="1" applyBorder="1" applyAlignment="1">
      <alignment vertical="top"/>
    </xf>
    <xf numFmtId="0" fontId="0" fillId="4" borderId="1" xfId="0" applyFill="1" applyBorder="1" applyAlignment="1">
      <alignment horizontal="right" vertical="top"/>
    </xf>
    <xf numFmtId="0" fontId="0" fillId="4" borderId="0" xfId="0" applyFill="1"/>
    <xf numFmtId="0" fontId="0" fillId="0" borderId="1" xfId="0" applyBorder="1" applyAlignment="1">
      <alignment horizontal="left"/>
    </xf>
    <xf numFmtId="0" fontId="0" fillId="3" borderId="1" xfId="0" applyFont="1" applyFill="1" applyBorder="1" applyAlignment="1">
      <alignment horizontal="left" vertical="top" wrapText="1"/>
    </xf>
    <xf numFmtId="0" fontId="0" fillId="0" borderId="8" xfId="0" applyFont="1" applyBorder="1"/>
    <xf numFmtId="14" fontId="0" fillId="0" borderId="8" xfId="0" applyNumberFormat="1" applyFont="1" applyBorder="1"/>
    <xf numFmtId="14" fontId="0" fillId="0" borderId="8" xfId="0" applyNumberFormat="1" applyBorder="1" applyAlignment="1">
      <alignment horizontal="right"/>
    </xf>
    <xf numFmtId="9" fontId="0" fillId="0" borderId="8" xfId="0" applyNumberFormat="1" applyBorder="1" applyAlignment="1">
      <alignment horizontal="right"/>
    </xf>
    <xf numFmtId="0" fontId="0" fillId="0" borderId="8" xfId="0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8" xfId="1" applyFont="1" applyBorder="1" applyAlignment="1" applyProtection="1">
      <alignment horizontal="right"/>
    </xf>
    <xf numFmtId="0" fontId="0" fillId="0" borderId="8" xfId="0" applyBorder="1" applyAlignment="1">
      <alignment horizontal="right"/>
    </xf>
    <xf numFmtId="14" fontId="0" fillId="0" borderId="1" xfId="0" applyNumberFormat="1" applyBorder="1" applyAlignment="1">
      <alignment horizontal="right"/>
    </xf>
    <xf numFmtId="9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right"/>
    </xf>
    <xf numFmtId="164" fontId="0" fillId="0" borderId="1" xfId="1" applyFont="1" applyBorder="1" applyAlignment="1" applyProtection="1">
      <alignment horizontal="right"/>
    </xf>
    <xf numFmtId="0" fontId="0" fillId="3" borderId="1" xfId="0" applyFill="1" applyBorder="1" applyAlignment="1">
      <alignment horizontal="right" vertical="top"/>
    </xf>
    <xf numFmtId="0" fontId="0" fillId="0" borderId="1" xfId="0" applyFont="1" applyBorder="1"/>
    <xf numFmtId="10" fontId="0" fillId="0" borderId="1" xfId="0" applyNumberFormat="1" applyBorder="1" applyAlignment="1">
      <alignment horizontal="right"/>
    </xf>
    <xf numFmtId="0" fontId="0" fillId="4" borderId="1" xfId="0" applyFont="1" applyFill="1" applyBorder="1"/>
    <xf numFmtId="14" fontId="0" fillId="4" borderId="1" xfId="0" applyNumberFormat="1" applyFont="1" applyFill="1" applyBorder="1"/>
    <xf numFmtId="14" fontId="0" fillId="4" borderId="1" xfId="0" applyNumberFormat="1" applyFill="1" applyBorder="1" applyAlignment="1">
      <alignment horizontal="right"/>
    </xf>
    <xf numFmtId="10" fontId="0" fillId="4" borderId="1" xfId="0" applyNumberFormat="1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0" borderId="8" xfId="0" applyBorder="1"/>
    <xf numFmtId="0" fontId="0" fillId="5" borderId="8" xfId="0" applyFont="1" applyFill="1" applyBorder="1"/>
    <xf numFmtId="0" fontId="0" fillId="3" borderId="8" xfId="0" applyFont="1" applyFill="1" applyBorder="1" applyAlignment="1">
      <alignment vertical="top"/>
    </xf>
    <xf numFmtId="0" fontId="0" fillId="3" borderId="8" xfId="0" applyFill="1" applyBorder="1" applyAlignment="1">
      <alignment vertical="top"/>
    </xf>
    <xf numFmtId="0" fontId="0" fillId="5" borderId="8" xfId="0" applyFill="1" applyBorder="1"/>
    <xf numFmtId="0" fontId="0" fillId="3" borderId="8" xfId="0" applyFont="1" applyFill="1" applyBorder="1" applyAlignment="1">
      <alignment horizontal="center" vertical="top"/>
    </xf>
    <xf numFmtId="0" fontId="0" fillId="0" borderId="1" xfId="0" applyBorder="1"/>
    <xf numFmtId="0" fontId="0" fillId="5" borderId="1" xfId="0" applyFont="1" applyFill="1" applyBorder="1"/>
    <xf numFmtId="0" fontId="0" fillId="0" borderId="9" xfId="0" applyFill="1" applyBorder="1"/>
    <xf numFmtId="165" fontId="0" fillId="0" borderId="1" xfId="0" applyNumberFormat="1" applyBorder="1"/>
    <xf numFmtId="2" fontId="0" fillId="0" borderId="1" xfId="0" applyNumberFormat="1" applyBorder="1"/>
    <xf numFmtId="2" fontId="0" fillId="0" borderId="1" xfId="0" applyNumberFormat="1" applyFill="1" applyBorder="1"/>
    <xf numFmtId="0" fontId="0" fillId="3" borderId="1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165" fontId="0" fillId="0" borderId="0" xfId="0" applyNumberFormat="1"/>
    <xf numFmtId="0" fontId="4" fillId="6" borderId="0" xfId="2"/>
    <xf numFmtId="0" fontId="0" fillId="3" borderId="1" xfId="0" applyFill="1" applyBorder="1" applyAlignment="1">
      <alignment horizontal="center" vertical="top"/>
    </xf>
    <xf numFmtId="0" fontId="0" fillId="3" borderId="1" xfId="0" applyFont="1" applyFill="1" applyBorder="1" applyAlignment="1">
      <alignment horizontal="center" vertical="top"/>
    </xf>
    <xf numFmtId="0" fontId="0" fillId="3" borderId="1" xfId="0" applyFont="1" applyFill="1" applyBorder="1" applyAlignment="1">
      <alignment horizontal="left" vertical="top"/>
    </xf>
    <xf numFmtId="0" fontId="0" fillId="3" borderId="1" xfId="0" applyFont="1" applyFill="1" applyBorder="1" applyAlignment="1">
      <alignment horizontal="right" vertical="top"/>
    </xf>
    <xf numFmtId="0" fontId="0" fillId="3" borderId="7" xfId="0" applyFont="1" applyFill="1" applyBorder="1" applyAlignment="1">
      <alignment horizontal="center" vertical="top"/>
    </xf>
    <xf numFmtId="0" fontId="0" fillId="3" borderId="6" xfId="0" applyFont="1" applyFill="1" applyBorder="1" applyAlignment="1">
      <alignment horizontal="center" vertical="top"/>
    </xf>
    <xf numFmtId="0" fontId="0" fillId="3" borderId="1" xfId="0" applyFont="1" applyFill="1" applyBorder="1" applyAlignment="1">
      <alignment horizontal="center" vertical="top" wrapText="1"/>
    </xf>
    <xf numFmtId="0" fontId="0" fillId="3" borderId="1" xfId="0" applyFont="1" applyFill="1" applyBorder="1" applyAlignment="1">
      <alignment horizontal="right" vertical="top" wrapText="1"/>
    </xf>
    <xf numFmtId="0" fontId="0" fillId="3" borderId="2" xfId="0" applyFont="1" applyFill="1" applyBorder="1" applyAlignment="1">
      <alignment horizontal="center" vertical="top"/>
    </xf>
    <xf numFmtId="0" fontId="0" fillId="3" borderId="5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3" borderId="6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 wrapText="1"/>
    </xf>
    <xf numFmtId="0" fontId="0" fillId="3" borderId="8" xfId="0" applyFill="1" applyBorder="1" applyAlignment="1">
      <alignment horizontal="center" vertical="top" wrapText="1"/>
    </xf>
    <xf numFmtId="0" fontId="0" fillId="3" borderId="8" xfId="0" applyFont="1" applyFill="1" applyBorder="1" applyAlignment="1">
      <alignment horizontal="center" vertical="top"/>
    </xf>
    <xf numFmtId="0" fontId="0" fillId="3" borderId="2" xfId="0" applyFill="1" applyBorder="1" applyAlignment="1">
      <alignment horizontal="center" vertical="top"/>
    </xf>
  </cellXfs>
  <cellStyles count="3">
    <cellStyle name="Dezimal" xfId="1" builtinId="3"/>
    <cellStyle name="Neutral" xfId="2" builtinId="28"/>
    <cellStyle name="Standard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17"/>
  <sheetViews>
    <sheetView zoomScaleNormal="100" workbookViewId="0">
      <selection activeCell="A25" sqref="A25"/>
    </sheetView>
  </sheetViews>
  <sheetFormatPr baseColWidth="10" defaultColWidth="9.140625" defaultRowHeight="15"/>
  <cols>
    <col min="1" max="1" width="21.140625"/>
    <col min="2" max="2" width="20.7109375"/>
    <col min="3" max="3" width="15.7109375" style="1"/>
    <col min="4" max="4" width="26.7109375"/>
    <col min="5" max="5" width="19.140625"/>
    <col min="6" max="6" width="32.7109375"/>
    <col min="7" max="7" width="25.28515625"/>
    <col min="8" max="1025" width="10.5703125"/>
  </cols>
  <sheetData>
    <row r="1" spans="1:7" ht="21">
      <c r="A1" s="2" t="s">
        <v>0</v>
      </c>
      <c r="B1" s="2"/>
      <c r="C1" s="3"/>
    </row>
    <row r="2" spans="1:7">
      <c r="C2"/>
    </row>
    <row r="3" spans="1:7">
      <c r="A3" s="4" t="s">
        <v>1</v>
      </c>
      <c r="B3" s="4"/>
      <c r="C3" s="5"/>
    </row>
    <row r="4" spans="1:7">
      <c r="A4" t="s">
        <v>2</v>
      </c>
      <c r="B4" s="6">
        <v>42490</v>
      </c>
      <c r="C4"/>
      <c r="D4" s="7"/>
    </row>
    <row r="6" spans="1:7" ht="30" customHeight="1">
      <c r="A6" s="8" t="s">
        <v>3</v>
      </c>
      <c r="B6" s="8" t="s">
        <v>4</v>
      </c>
      <c r="C6" s="9" t="s">
        <v>5</v>
      </c>
      <c r="D6" s="10" t="s">
        <v>6</v>
      </c>
      <c r="E6" s="11" t="s">
        <v>7</v>
      </c>
      <c r="F6" s="12" t="s">
        <v>8</v>
      </c>
      <c r="G6" s="10" t="s">
        <v>9</v>
      </c>
    </row>
    <row r="7" spans="1:7">
      <c r="A7" s="13" t="s">
        <v>10</v>
      </c>
      <c r="B7" s="13" t="s">
        <v>11</v>
      </c>
      <c r="C7" s="14">
        <v>2015</v>
      </c>
      <c r="D7" s="13"/>
      <c r="E7" s="13"/>
      <c r="F7" s="13"/>
      <c r="G7" s="13"/>
    </row>
    <row r="8" spans="1:7">
      <c r="A8" s="13" t="s">
        <v>12</v>
      </c>
      <c r="B8" s="13" t="s">
        <v>13</v>
      </c>
      <c r="C8" s="14">
        <v>2016</v>
      </c>
      <c r="D8" s="13"/>
      <c r="E8" s="13"/>
      <c r="F8" s="13"/>
      <c r="G8" s="13"/>
    </row>
    <row r="9" spans="1:7">
      <c r="A9" s="13" t="s">
        <v>14</v>
      </c>
      <c r="B9" s="13" t="s">
        <v>15</v>
      </c>
      <c r="C9" s="14">
        <v>2016</v>
      </c>
      <c r="D9" s="13"/>
      <c r="E9" s="13"/>
      <c r="F9" s="13"/>
      <c r="G9" s="13"/>
    </row>
    <row r="10" spans="1:7">
      <c r="A10" s="13" t="s">
        <v>14</v>
      </c>
      <c r="B10" s="13" t="s">
        <v>16</v>
      </c>
      <c r="C10" s="14"/>
      <c r="D10" s="13"/>
      <c r="E10" s="13"/>
      <c r="F10" s="13"/>
      <c r="G10" s="13"/>
    </row>
    <row r="11" spans="1:7">
      <c r="A11" s="13" t="s">
        <v>17</v>
      </c>
      <c r="B11" s="13" t="s">
        <v>18</v>
      </c>
      <c r="C11" s="14">
        <v>2016</v>
      </c>
      <c r="D11" s="13"/>
      <c r="E11" s="13"/>
      <c r="F11" s="13"/>
      <c r="G11" s="13"/>
    </row>
    <row r="13" spans="1:7">
      <c r="A13" s="4" t="s">
        <v>19</v>
      </c>
      <c r="B13" s="4"/>
      <c r="C13" s="5"/>
    </row>
    <row r="14" spans="1:7">
      <c r="A14" t="s">
        <v>20</v>
      </c>
    </row>
    <row r="15" spans="1:7">
      <c r="A15" t="s">
        <v>21</v>
      </c>
    </row>
    <row r="16" spans="1:7">
      <c r="A16" t="s">
        <v>22</v>
      </c>
    </row>
    <row r="17" spans="1:1">
      <c r="A17" t="s">
        <v>17</v>
      </c>
    </row>
  </sheetData>
  <pageMargins left="0.7" right="0.7" top="0.78749999999999998" bottom="0.78749999999999998" header="0.51180555555555496" footer="0.51180555555555496"/>
  <pageSetup paperSize="0" scale="0" firstPageNumber="0" fitToHeight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Y20"/>
  <sheetViews>
    <sheetView zoomScaleNormal="100" workbookViewId="0">
      <selection activeCell="P28" sqref="P28"/>
    </sheetView>
  </sheetViews>
  <sheetFormatPr baseColWidth="10" defaultColWidth="9.140625" defaultRowHeight="15"/>
  <cols>
    <col min="1" max="1" width="21.140625"/>
    <col min="2" max="2" width="20.7109375"/>
    <col min="3" max="3" width="15.7109375" style="1"/>
    <col min="4" max="9" width="12.7109375"/>
    <col min="10" max="10" width="18.5703125"/>
    <col min="11" max="11" width="29.5703125"/>
    <col min="12" max="12" width="7.140625"/>
    <col min="13" max="13" width="17.42578125"/>
    <col min="14" max="14" width="6.5703125"/>
    <col min="15" max="15" width="7.7109375"/>
    <col min="16" max="16" width="11.5703125"/>
    <col min="17" max="17" width="19.42578125"/>
    <col min="18" max="18" width="7.85546875"/>
    <col min="19" max="19" width="13"/>
    <col min="20" max="20" width="11.5703125"/>
    <col min="21" max="21" width="20.28515625"/>
    <col min="22" max="22" width="15.5703125"/>
    <col min="23" max="23" width="12.42578125"/>
    <col min="24" max="24" width="20.42578125"/>
    <col min="25" max="25" width="13.5703125"/>
    <col min="26" max="1025" width="10.5703125"/>
  </cols>
  <sheetData>
    <row r="1" spans="1:25" ht="21">
      <c r="A1" s="2" t="s">
        <v>0</v>
      </c>
      <c r="B1" s="2"/>
      <c r="C1" s="3"/>
    </row>
    <row r="2" spans="1:25">
      <c r="C2"/>
    </row>
    <row r="3" spans="1:25">
      <c r="A3" s="4" t="s">
        <v>1</v>
      </c>
      <c r="B3" s="4"/>
      <c r="C3" s="5"/>
    </row>
    <row r="4" spans="1:25">
      <c r="A4" t="s">
        <v>23</v>
      </c>
      <c r="B4" s="6">
        <v>42461</v>
      </c>
      <c r="C4"/>
      <c r="D4" s="7"/>
      <c r="E4" s="7"/>
      <c r="F4" s="7"/>
    </row>
    <row r="5" spans="1:25">
      <c r="A5" t="s">
        <v>24</v>
      </c>
      <c r="B5" s="6">
        <v>42490</v>
      </c>
      <c r="C5"/>
      <c r="D5" s="7"/>
      <c r="E5" s="7"/>
      <c r="F5" s="7"/>
    </row>
    <row r="6" spans="1:25">
      <c r="A6" t="s">
        <v>5</v>
      </c>
      <c r="B6" s="15">
        <v>2016</v>
      </c>
      <c r="C6" s="16" t="s">
        <v>25</v>
      </c>
      <c r="D6" s="17"/>
      <c r="E6" s="17"/>
      <c r="F6" s="17"/>
      <c r="G6" s="17"/>
      <c r="H6" s="17"/>
      <c r="I6" s="17"/>
      <c r="J6" s="17"/>
      <c r="K6" s="17"/>
    </row>
    <row r="8" spans="1:25">
      <c r="A8" s="72" t="s">
        <v>3</v>
      </c>
      <c r="B8" s="72" t="s">
        <v>4</v>
      </c>
      <c r="C8" s="73" t="s">
        <v>5</v>
      </c>
      <c r="D8" s="71" t="s">
        <v>26</v>
      </c>
      <c r="E8" s="71"/>
      <c r="F8" s="18"/>
      <c r="G8" s="71" t="s">
        <v>27</v>
      </c>
      <c r="H8" s="71"/>
      <c r="I8" s="71"/>
      <c r="J8" s="71"/>
      <c r="K8" s="71"/>
      <c r="L8" s="71"/>
      <c r="M8" s="71"/>
      <c r="N8" s="71"/>
      <c r="O8" s="71"/>
      <c r="P8" s="19" t="s">
        <v>28</v>
      </c>
      <c r="Q8" s="71" t="s">
        <v>29</v>
      </c>
      <c r="R8" s="71"/>
      <c r="S8" s="20" t="s">
        <v>30</v>
      </c>
      <c r="T8" s="71" t="s">
        <v>31</v>
      </c>
      <c r="U8" s="71"/>
      <c r="V8" s="71"/>
      <c r="W8" s="71"/>
      <c r="X8" s="71"/>
      <c r="Y8" s="71"/>
    </row>
    <row r="9" spans="1:25">
      <c r="A9" s="72"/>
      <c r="B9" s="72"/>
      <c r="C9" s="73"/>
      <c r="D9" s="21" t="s">
        <v>32</v>
      </c>
      <c r="E9" s="21" t="s">
        <v>33</v>
      </c>
      <c r="F9" s="21" t="s">
        <v>34</v>
      </c>
      <c r="G9" s="21" t="s">
        <v>32</v>
      </c>
      <c r="H9" s="21" t="s">
        <v>33</v>
      </c>
      <c r="I9" s="21" t="s">
        <v>34</v>
      </c>
      <c r="J9" s="21" t="s">
        <v>35</v>
      </c>
      <c r="K9" s="21" t="s">
        <v>36</v>
      </c>
      <c r="L9" s="21" t="s">
        <v>37</v>
      </c>
      <c r="M9" s="21" t="s">
        <v>38</v>
      </c>
      <c r="N9" s="21" t="s">
        <v>39</v>
      </c>
      <c r="O9" s="21" t="s">
        <v>40</v>
      </c>
      <c r="P9" s="21" t="s">
        <v>41</v>
      </c>
      <c r="Q9" s="21" t="s">
        <v>42</v>
      </c>
      <c r="R9" s="21" t="s">
        <v>43</v>
      </c>
      <c r="S9" s="21" t="s">
        <v>44</v>
      </c>
      <c r="T9" s="21" t="s">
        <v>41</v>
      </c>
      <c r="U9" s="21" t="s">
        <v>45</v>
      </c>
      <c r="V9" s="21" t="s">
        <v>46</v>
      </c>
      <c r="W9" s="21" t="s">
        <v>47</v>
      </c>
      <c r="X9" s="21" t="s">
        <v>48</v>
      </c>
      <c r="Y9" s="21" t="s">
        <v>49</v>
      </c>
    </row>
    <row r="10" spans="1:25">
      <c r="A10" s="13" t="s">
        <v>10</v>
      </c>
      <c r="B10" s="13" t="s">
        <v>11</v>
      </c>
      <c r="C10" s="14">
        <v>2015</v>
      </c>
      <c r="D10" s="13">
        <v>20</v>
      </c>
      <c r="E10" s="13">
        <v>10</v>
      </c>
      <c r="F10" s="13">
        <v>20</v>
      </c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 spans="1:25">
      <c r="A11" s="13" t="s">
        <v>12</v>
      </c>
      <c r="B11" s="13" t="s">
        <v>13</v>
      </c>
      <c r="C11" s="14">
        <v>2016</v>
      </c>
      <c r="D11" s="13">
        <v>10</v>
      </c>
      <c r="E11" s="13">
        <v>1</v>
      </c>
      <c r="F11" s="13">
        <v>9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 spans="1:25">
      <c r="A12" s="13" t="s">
        <v>14</v>
      </c>
      <c r="B12" s="13" t="s">
        <v>15</v>
      </c>
      <c r="C12" s="14">
        <v>2016</v>
      </c>
      <c r="D12" s="13">
        <v>20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 spans="1:25">
      <c r="A13" s="13" t="s">
        <v>14</v>
      </c>
      <c r="B13" s="13" t="s">
        <v>16</v>
      </c>
      <c r="C13" s="14"/>
      <c r="D13" s="13">
        <v>20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 spans="1:25">
      <c r="A14" s="13" t="s">
        <v>17</v>
      </c>
      <c r="B14" s="13" t="s">
        <v>18</v>
      </c>
      <c r="C14" s="14">
        <v>2016</v>
      </c>
      <c r="D14" s="13">
        <v>10</v>
      </c>
      <c r="E14" s="13">
        <v>10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6" spans="1:25">
      <c r="A16" s="4" t="s">
        <v>19</v>
      </c>
      <c r="B16" s="4"/>
      <c r="C16" s="5"/>
    </row>
    <row r="17" spans="1:1">
      <c r="A17" t="s">
        <v>20</v>
      </c>
    </row>
    <row r="18" spans="1:1">
      <c r="A18" t="s">
        <v>21</v>
      </c>
    </row>
    <row r="19" spans="1:1">
      <c r="A19" t="s">
        <v>22</v>
      </c>
    </row>
    <row r="20" spans="1:1">
      <c r="A20" t="s">
        <v>17</v>
      </c>
    </row>
  </sheetData>
  <mergeCells count="7">
    <mergeCell ref="Q8:R8"/>
    <mergeCell ref="T8:Y8"/>
    <mergeCell ref="A8:A9"/>
    <mergeCell ref="B8:B9"/>
    <mergeCell ref="C8:C9"/>
    <mergeCell ref="D8:E8"/>
    <mergeCell ref="G8:O8"/>
  </mergeCells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"/>
  <sheetViews>
    <sheetView topLeftCell="N1" zoomScaleNormal="100" workbookViewId="0">
      <selection activeCell="Q10" sqref="Q10"/>
    </sheetView>
  </sheetViews>
  <sheetFormatPr baseColWidth="10" defaultColWidth="9.140625" defaultRowHeight="15"/>
  <cols>
    <col min="1" max="2" width="20.7109375"/>
    <col min="3" max="3" width="11.7109375" style="1"/>
    <col min="4" max="7" width="16.42578125"/>
    <col min="8" max="14" width="17.7109375"/>
    <col min="15" max="15" width="20.28515625"/>
    <col min="16" max="23" width="17.7109375"/>
    <col min="24" max="25" width="10.5703125"/>
    <col min="26" max="26" width="12.5703125"/>
    <col min="27" max="27" width="10"/>
    <col min="28" max="28" width="18.140625"/>
    <col min="29" max="29" width="11.140625"/>
    <col min="30" max="30" width="21.140625"/>
    <col min="31" max="31" width="18"/>
    <col min="32" max="32" width="10.42578125"/>
    <col min="33" max="33" width="12.42578125"/>
    <col min="34" max="34" width="9.7109375"/>
    <col min="35" max="1025" width="10.5703125"/>
  </cols>
  <sheetData>
    <row r="1" spans="1:34" ht="21">
      <c r="A1" s="2" t="s">
        <v>39</v>
      </c>
      <c r="B1" s="2"/>
      <c r="C1" s="3"/>
      <c r="D1" s="2"/>
      <c r="E1" s="2"/>
      <c r="F1" s="2"/>
    </row>
    <row r="2" spans="1:34">
      <c r="C2"/>
    </row>
    <row r="3" spans="1:34">
      <c r="A3" s="4" t="s">
        <v>1</v>
      </c>
      <c r="B3" s="4"/>
      <c r="C3" s="5"/>
      <c r="D3" s="4"/>
      <c r="E3" s="4"/>
      <c r="F3" s="4"/>
    </row>
    <row r="4" spans="1:34">
      <c r="A4" t="s">
        <v>23</v>
      </c>
      <c r="B4" s="6">
        <v>42461</v>
      </c>
      <c r="C4"/>
    </row>
    <row r="5" spans="1:34">
      <c r="A5" t="s">
        <v>24</v>
      </c>
      <c r="B5" s="6">
        <v>42490</v>
      </c>
      <c r="C5"/>
    </row>
    <row r="6" spans="1:34">
      <c r="A6" t="s">
        <v>5</v>
      </c>
      <c r="B6" s="15">
        <v>2016</v>
      </c>
      <c r="C6" s="16" t="s">
        <v>25</v>
      </c>
      <c r="D6" s="17"/>
      <c r="E6" s="17"/>
      <c r="F6" s="17"/>
      <c r="G6" s="17"/>
    </row>
    <row r="8" spans="1:34" s="22" customFormat="1">
      <c r="A8" s="72" t="s">
        <v>3</v>
      </c>
      <c r="B8" s="72" t="s">
        <v>4</v>
      </c>
      <c r="C8" s="73" t="s">
        <v>5</v>
      </c>
      <c r="D8" s="72" t="s">
        <v>50</v>
      </c>
      <c r="E8" s="72" t="s">
        <v>51</v>
      </c>
      <c r="F8" s="72" t="s">
        <v>52</v>
      </c>
      <c r="G8" s="72" t="s">
        <v>53</v>
      </c>
      <c r="H8" s="71" t="s">
        <v>54</v>
      </c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 t="s">
        <v>55</v>
      </c>
      <c r="U8" s="71"/>
      <c r="V8" s="71" t="s">
        <v>56</v>
      </c>
      <c r="W8" s="71"/>
      <c r="X8" s="71" t="s">
        <v>23</v>
      </c>
      <c r="Y8" s="71" t="s">
        <v>24</v>
      </c>
      <c r="Z8" s="71" t="s">
        <v>57</v>
      </c>
      <c r="AA8" s="71" t="s">
        <v>58</v>
      </c>
      <c r="AB8" s="71"/>
      <c r="AC8" s="71"/>
      <c r="AD8" s="71"/>
      <c r="AE8" s="71"/>
      <c r="AF8" s="71" t="s">
        <v>59</v>
      </c>
      <c r="AG8" s="71"/>
      <c r="AH8" s="71"/>
    </row>
    <row r="9" spans="1:34">
      <c r="A9" s="72"/>
      <c r="B9" s="72"/>
      <c r="C9" s="73"/>
      <c r="D9" s="72"/>
      <c r="E9" s="72"/>
      <c r="F9" s="72"/>
      <c r="G9" s="72"/>
      <c r="H9" s="21" t="s">
        <v>60</v>
      </c>
      <c r="I9" s="21" t="s">
        <v>61</v>
      </c>
      <c r="J9" s="21" t="s">
        <v>62</v>
      </c>
      <c r="K9" s="21" t="s">
        <v>63</v>
      </c>
      <c r="L9" s="21" t="s">
        <v>64</v>
      </c>
      <c r="M9" s="21" t="s">
        <v>65</v>
      </c>
      <c r="N9" s="21" t="s">
        <v>66</v>
      </c>
      <c r="O9" s="21" t="s">
        <v>67</v>
      </c>
      <c r="P9" s="21" t="s">
        <v>68</v>
      </c>
      <c r="Q9" s="21" t="s">
        <v>69</v>
      </c>
      <c r="R9" s="21" t="s">
        <v>70</v>
      </c>
      <c r="S9" s="21" t="s">
        <v>71</v>
      </c>
      <c r="T9" s="21" t="s">
        <v>60</v>
      </c>
      <c r="U9" s="21" t="s">
        <v>61</v>
      </c>
      <c r="V9" s="21" t="s">
        <v>60</v>
      </c>
      <c r="W9" s="21" t="s">
        <v>61</v>
      </c>
      <c r="X9" s="71"/>
      <c r="Y9" s="71"/>
      <c r="Z9" s="71"/>
      <c r="AA9" s="21" t="s">
        <v>72</v>
      </c>
      <c r="AB9" s="23" t="s">
        <v>73</v>
      </c>
      <c r="AC9" s="21" t="s">
        <v>74</v>
      </c>
      <c r="AD9" s="21" t="s">
        <v>75</v>
      </c>
      <c r="AE9" s="21" t="s">
        <v>76</v>
      </c>
      <c r="AF9" s="21" t="s">
        <v>77</v>
      </c>
      <c r="AG9" s="21" t="s">
        <v>78</v>
      </c>
      <c r="AH9" s="21" t="s">
        <v>79</v>
      </c>
    </row>
    <row r="10" spans="1:34">
      <c r="A10" s="13" t="s">
        <v>80</v>
      </c>
      <c r="B10" s="13" t="s">
        <v>11</v>
      </c>
      <c r="C10" s="14">
        <v>2016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24">
        <v>42461</v>
      </c>
      <c r="Y10" s="24">
        <v>42490</v>
      </c>
      <c r="Z10" s="13">
        <v>1</v>
      </c>
      <c r="AA10" s="13">
        <v>60</v>
      </c>
      <c r="AB10" s="13">
        <v>40</v>
      </c>
      <c r="AC10" s="13">
        <v>40</v>
      </c>
      <c r="AD10" s="13"/>
      <c r="AE10" s="13">
        <f>Z10*AC10</f>
        <v>40</v>
      </c>
      <c r="AF10" s="13"/>
      <c r="AG10" s="13"/>
      <c r="AH10" s="13"/>
    </row>
    <row r="11" spans="1:34">
      <c r="A11" s="13" t="s">
        <v>81</v>
      </c>
      <c r="B11" s="13" t="s">
        <v>11</v>
      </c>
      <c r="C11" s="14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</row>
    <row r="12" spans="1:34">
      <c r="A12" s="13" t="s">
        <v>82</v>
      </c>
      <c r="B12" s="13" t="s">
        <v>11</v>
      </c>
      <c r="C12" s="14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25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</row>
    <row r="13" spans="1:34">
      <c r="A13" s="13" t="s">
        <v>17</v>
      </c>
      <c r="B13" s="13" t="s">
        <v>18</v>
      </c>
      <c r="C13" s="14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</row>
    <row r="14" spans="1:34">
      <c r="A14" s="26"/>
      <c r="B14" s="26"/>
      <c r="C14"/>
    </row>
    <row r="15" spans="1:34">
      <c r="A15" s="4" t="s">
        <v>19</v>
      </c>
      <c r="B15" s="4"/>
      <c r="C15" s="5"/>
      <c r="D15" s="4"/>
      <c r="E15" s="4"/>
      <c r="F15" s="4"/>
    </row>
    <row r="16" spans="1:34">
      <c r="A16" t="s">
        <v>20</v>
      </c>
    </row>
    <row r="17" spans="1:1">
      <c r="A17" t="s">
        <v>21</v>
      </c>
    </row>
    <row r="18" spans="1:1">
      <c r="A18" t="s">
        <v>22</v>
      </c>
    </row>
    <row r="19" spans="1:1">
      <c r="A19" t="s">
        <v>3</v>
      </c>
    </row>
    <row r="20" spans="1:1">
      <c r="A20" t="s">
        <v>17</v>
      </c>
    </row>
  </sheetData>
  <mergeCells count="15">
    <mergeCell ref="X8:X9"/>
    <mergeCell ref="Y8:Y9"/>
    <mergeCell ref="Z8:Z9"/>
    <mergeCell ref="AA8:AE8"/>
    <mergeCell ref="AF8:AH8"/>
    <mergeCell ref="F8:F9"/>
    <mergeCell ref="G8:G9"/>
    <mergeCell ref="H8:S8"/>
    <mergeCell ref="T8:U8"/>
    <mergeCell ref="V8:W8"/>
    <mergeCell ref="A8:A9"/>
    <mergeCell ref="B8:B9"/>
    <mergeCell ref="C8:C9"/>
    <mergeCell ref="D8:D9"/>
    <mergeCell ref="E8:E9"/>
  </mergeCells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18"/>
  <sheetViews>
    <sheetView zoomScaleNormal="100" workbookViewId="0">
      <selection activeCell="AT9" sqref="AT9"/>
    </sheetView>
  </sheetViews>
  <sheetFormatPr baseColWidth="10" defaultColWidth="9.140625" defaultRowHeight="15"/>
  <cols>
    <col min="1" max="2" width="20.7109375"/>
    <col min="3" max="3" width="15.7109375" style="1"/>
    <col min="4" max="4" width="14.42578125"/>
    <col min="5" max="5" width="16.7109375"/>
    <col min="6" max="6" width="6.42578125"/>
    <col min="7" max="13" width="8.7109375"/>
    <col min="14" max="15" width="15.5703125"/>
    <col min="16" max="16" width="13.85546875"/>
    <col min="22" max="22" width="24.140625"/>
    <col min="23" max="29" width="8.7109375"/>
    <col min="30" max="31" width="15.5703125"/>
    <col min="32" max="32" width="13.85546875"/>
    <col min="38" max="38" width="24.140625"/>
    <col min="39" max="39" width="8.28515625"/>
    <col min="40" max="40" width="6.5703125"/>
    <col min="41" max="41" width="30.5703125"/>
    <col min="42" max="42" width="23.28515625"/>
    <col min="43" max="43" width="9.28515625"/>
    <col min="44" max="44" width="25.42578125"/>
    <col min="45" max="45" width="27.5703125"/>
    <col min="46" max="1025" width="10.5703125"/>
  </cols>
  <sheetData>
    <row r="1" spans="1:46" ht="21">
      <c r="A1" s="2" t="s">
        <v>83</v>
      </c>
      <c r="B1" s="2"/>
      <c r="C1" s="3"/>
      <c r="D1" s="2"/>
      <c r="E1" s="2"/>
      <c r="F1" s="2"/>
    </row>
    <row r="2" spans="1:46">
      <c r="C2"/>
    </row>
    <row r="3" spans="1:46">
      <c r="A3" s="4" t="s">
        <v>1</v>
      </c>
      <c r="B3" s="4"/>
      <c r="C3" s="5"/>
      <c r="D3" s="4"/>
      <c r="E3" s="4"/>
      <c r="F3" s="4"/>
    </row>
    <row r="4" spans="1:46">
      <c r="A4" t="s">
        <v>2</v>
      </c>
      <c r="B4" s="6" t="s">
        <v>84</v>
      </c>
      <c r="C4"/>
    </row>
    <row r="6" spans="1:46">
      <c r="A6" s="72" t="s">
        <v>3</v>
      </c>
      <c r="B6" s="72" t="s">
        <v>4</v>
      </c>
      <c r="C6" s="73" t="s">
        <v>5</v>
      </c>
      <c r="D6" s="72" t="s">
        <v>50</v>
      </c>
      <c r="E6" s="72" t="s">
        <v>52</v>
      </c>
      <c r="F6" s="72" t="s">
        <v>85</v>
      </c>
      <c r="G6" s="71" t="s">
        <v>55</v>
      </c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 t="s">
        <v>56</v>
      </c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 t="s">
        <v>86</v>
      </c>
      <c r="AN6" s="71"/>
      <c r="AO6" s="71" t="s">
        <v>87</v>
      </c>
      <c r="AP6" s="71"/>
      <c r="AQ6" s="71"/>
      <c r="AR6" s="71"/>
      <c r="AS6" s="71" t="s">
        <v>88</v>
      </c>
      <c r="AT6" s="71" t="s">
        <v>89</v>
      </c>
    </row>
    <row r="7" spans="1:46">
      <c r="A7" s="72"/>
      <c r="B7" s="72"/>
      <c r="C7" s="73"/>
      <c r="D7" s="72"/>
      <c r="E7" s="72"/>
      <c r="F7" s="72"/>
      <c r="G7" s="71" t="s">
        <v>60</v>
      </c>
      <c r="H7" s="71" t="s">
        <v>61</v>
      </c>
      <c r="I7" s="71" t="s">
        <v>90</v>
      </c>
      <c r="J7" s="71" t="s">
        <v>91</v>
      </c>
      <c r="K7" s="71" t="s">
        <v>92</v>
      </c>
      <c r="L7" s="71" t="s">
        <v>93</v>
      </c>
      <c r="M7" s="71" t="s">
        <v>94</v>
      </c>
      <c r="N7" s="71" t="s">
        <v>95</v>
      </c>
      <c r="O7" s="71" t="s">
        <v>96</v>
      </c>
      <c r="P7" s="74" t="s">
        <v>97</v>
      </c>
      <c r="Q7" s="74"/>
      <c r="R7" s="74"/>
      <c r="S7" s="74"/>
      <c r="T7" s="74"/>
      <c r="U7" s="74"/>
      <c r="V7" s="27"/>
      <c r="W7" s="71" t="s">
        <v>60</v>
      </c>
      <c r="X7" s="71" t="s">
        <v>61</v>
      </c>
      <c r="Y7" s="71" t="s">
        <v>90</v>
      </c>
      <c r="Z7" s="71" t="s">
        <v>91</v>
      </c>
      <c r="AA7" s="71" t="s">
        <v>92</v>
      </c>
      <c r="AB7" s="71" t="s">
        <v>93</v>
      </c>
      <c r="AC7" s="71" t="s">
        <v>94</v>
      </c>
      <c r="AD7" s="71" t="s">
        <v>95</v>
      </c>
      <c r="AE7" s="71" t="s">
        <v>96</v>
      </c>
      <c r="AF7" s="74" t="s">
        <v>97</v>
      </c>
      <c r="AG7" s="74"/>
      <c r="AH7" s="74"/>
      <c r="AI7" s="74"/>
      <c r="AJ7" s="74"/>
      <c r="AK7" s="74"/>
      <c r="AL7" s="27"/>
      <c r="AM7" s="71" t="s">
        <v>98</v>
      </c>
      <c r="AN7" s="75" t="s">
        <v>99</v>
      </c>
      <c r="AO7" s="71" t="s">
        <v>100</v>
      </c>
      <c r="AP7" s="71" t="s">
        <v>101</v>
      </c>
      <c r="AQ7" s="71" t="s">
        <v>102</v>
      </c>
      <c r="AR7" s="71" t="s">
        <v>103</v>
      </c>
      <c r="AS7" s="71"/>
      <c r="AT7" s="71"/>
    </row>
    <row r="8" spans="1:46">
      <c r="A8" s="72"/>
      <c r="B8" s="72"/>
      <c r="C8" s="73"/>
      <c r="D8" s="72"/>
      <c r="E8" s="72"/>
      <c r="F8" s="72"/>
      <c r="G8" s="71"/>
      <c r="H8" s="71"/>
      <c r="I8" s="71"/>
      <c r="J8" s="71"/>
      <c r="K8" s="71"/>
      <c r="L8" s="71"/>
      <c r="M8" s="71"/>
      <c r="N8" s="71"/>
      <c r="O8" s="71"/>
      <c r="P8" s="23" t="s">
        <v>32</v>
      </c>
      <c r="Q8" s="21" t="s">
        <v>104</v>
      </c>
      <c r="R8" s="21" t="s">
        <v>105</v>
      </c>
      <c r="S8" s="21" t="s">
        <v>106</v>
      </c>
      <c r="T8" s="21" t="s">
        <v>107</v>
      </c>
      <c r="U8" s="21" t="s">
        <v>108</v>
      </c>
      <c r="V8" s="21" t="s">
        <v>109</v>
      </c>
      <c r="W8" s="71"/>
      <c r="X8" s="71"/>
      <c r="Y8" s="71"/>
      <c r="Z8" s="71"/>
      <c r="AA8" s="71"/>
      <c r="AB8" s="71"/>
      <c r="AC8" s="71"/>
      <c r="AD8" s="71"/>
      <c r="AE8" s="71"/>
      <c r="AF8" s="23" t="s">
        <v>32</v>
      </c>
      <c r="AG8" s="21" t="s">
        <v>104</v>
      </c>
      <c r="AH8" s="21" t="s">
        <v>105</v>
      </c>
      <c r="AI8" s="21" t="s">
        <v>106</v>
      </c>
      <c r="AJ8" s="21" t="s">
        <v>107</v>
      </c>
      <c r="AK8" s="21" t="s">
        <v>108</v>
      </c>
      <c r="AL8" s="21" t="s">
        <v>109</v>
      </c>
      <c r="AM8" s="71"/>
      <c r="AN8" s="75"/>
      <c r="AO8" s="71"/>
      <c r="AP8" s="71"/>
      <c r="AQ8" s="71"/>
      <c r="AR8" s="71"/>
      <c r="AS8" s="71"/>
      <c r="AT8" s="71"/>
    </row>
    <row r="9" spans="1:46" s="30" customFormat="1">
      <c r="A9" s="28" t="s">
        <v>80</v>
      </c>
      <c r="B9" s="28" t="s">
        <v>11</v>
      </c>
      <c r="C9" s="29">
        <v>2016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 t="s">
        <v>110</v>
      </c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 t="s">
        <v>110</v>
      </c>
      <c r="AM9" s="28" t="s">
        <v>111</v>
      </c>
      <c r="AN9" s="28">
        <v>3</v>
      </c>
      <c r="AO9" s="28"/>
      <c r="AP9" s="28"/>
      <c r="AQ9" s="28">
        <v>2015</v>
      </c>
      <c r="AR9" s="28" t="s">
        <v>110</v>
      </c>
      <c r="AS9" s="28" t="s">
        <v>110</v>
      </c>
      <c r="AT9" s="28" t="s">
        <v>110</v>
      </c>
    </row>
    <row r="10" spans="1:46">
      <c r="A10" s="13" t="s">
        <v>81</v>
      </c>
      <c r="B10" s="13" t="s">
        <v>11</v>
      </c>
      <c r="C10" s="29">
        <v>2016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</row>
    <row r="11" spans="1:46">
      <c r="A11" s="13" t="s">
        <v>82</v>
      </c>
      <c r="B11" s="13" t="s">
        <v>11</v>
      </c>
      <c r="C11" s="29">
        <v>2016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</row>
    <row r="12" spans="1:46">
      <c r="A12" s="13" t="s">
        <v>112</v>
      </c>
      <c r="B12" s="13" t="s">
        <v>11</v>
      </c>
      <c r="C12" s="29">
        <v>2016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</row>
    <row r="14" spans="1:46">
      <c r="A14" s="4" t="s">
        <v>19</v>
      </c>
      <c r="B14" s="4"/>
      <c r="C14" s="5"/>
      <c r="D14" s="4"/>
      <c r="E14" s="4"/>
      <c r="F14" s="4"/>
    </row>
    <row r="15" spans="1:46">
      <c r="A15" t="s">
        <v>20</v>
      </c>
    </row>
    <row r="16" spans="1:46">
      <c r="A16" t="s">
        <v>21</v>
      </c>
    </row>
    <row r="17" spans="1:1">
      <c r="A17" t="s">
        <v>22</v>
      </c>
    </row>
    <row r="18" spans="1:1">
      <c r="A18" t="s">
        <v>17</v>
      </c>
    </row>
  </sheetData>
  <mergeCells count="38">
    <mergeCell ref="AQ7:AQ8"/>
    <mergeCell ref="AS6:AS8"/>
    <mergeCell ref="AT6:AT8"/>
    <mergeCell ref="G7:G8"/>
    <mergeCell ref="H7:H8"/>
    <mergeCell ref="I7:I8"/>
    <mergeCell ref="J7:J8"/>
    <mergeCell ref="K7:K8"/>
    <mergeCell ref="L7:L8"/>
    <mergeCell ref="M7:M8"/>
    <mergeCell ref="N7:N8"/>
    <mergeCell ref="O7:O8"/>
    <mergeCell ref="P7:U7"/>
    <mergeCell ref="W7:W8"/>
    <mergeCell ref="X7:X8"/>
    <mergeCell ref="Y7:Y8"/>
    <mergeCell ref="AF7:AK7"/>
    <mergeCell ref="AM7:AM8"/>
    <mergeCell ref="AN7:AN8"/>
    <mergeCell ref="AO7:AO8"/>
    <mergeCell ref="AE7:AE8"/>
    <mergeCell ref="Z7:Z8"/>
    <mergeCell ref="AP7:AP8"/>
    <mergeCell ref="AR7:AR8"/>
    <mergeCell ref="A6:A8"/>
    <mergeCell ref="B6:B8"/>
    <mergeCell ref="C6:C8"/>
    <mergeCell ref="D6:D8"/>
    <mergeCell ref="E6:E8"/>
    <mergeCell ref="F6:F8"/>
    <mergeCell ref="G6:V6"/>
    <mergeCell ref="W6:AL6"/>
    <mergeCell ref="AM6:AN6"/>
    <mergeCell ref="AO6:AR6"/>
    <mergeCell ref="AA7:AA8"/>
    <mergeCell ref="AB7:AB8"/>
    <mergeCell ref="AC7:AC8"/>
    <mergeCell ref="AD7:AD8"/>
  </mergeCells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24"/>
  <sheetViews>
    <sheetView zoomScaleNormal="100" workbookViewId="0">
      <selection activeCell="M21" sqref="M21"/>
    </sheetView>
  </sheetViews>
  <sheetFormatPr baseColWidth="10" defaultColWidth="9.140625" defaultRowHeight="15"/>
  <cols>
    <col min="1" max="1" width="14.140625"/>
    <col min="2" max="2" width="10.140625"/>
    <col min="3" max="3" width="8.42578125" style="1"/>
    <col min="4" max="4" width="12.5703125" style="1"/>
    <col min="5" max="6" width="10.140625" style="1"/>
    <col min="7" max="7" width="10.42578125"/>
    <col min="8" max="8" width="13.5703125" style="1"/>
    <col min="9" max="9" width="12.140625" style="1"/>
    <col min="10" max="12" width="0" hidden="1"/>
    <col min="13" max="13" width="16" style="1"/>
    <col min="14" max="16" width="12.7109375"/>
    <col min="17" max="17" width="10.140625"/>
    <col min="18" max="18" width="9.28515625"/>
    <col min="19" max="19" width="12"/>
    <col min="20" max="20" width="11.42578125"/>
    <col min="21" max="21" width="15.5703125"/>
    <col min="22" max="22" width="9"/>
    <col min="23" max="23" width="6.140625"/>
    <col min="24" max="24" width="9"/>
    <col min="25" max="25" width="23.28515625"/>
    <col min="26" max="27" width="10.5703125"/>
    <col min="28" max="28" width="12.5703125"/>
    <col min="29" max="29" width="10"/>
    <col min="30" max="30" width="18.140625"/>
    <col min="31" max="31" width="11.140625"/>
    <col min="32" max="32" width="21.140625"/>
    <col min="33" max="33" width="18"/>
    <col min="34" max="34" width="10.42578125"/>
    <col min="35" max="35" width="12.42578125"/>
    <col min="36" max="36" width="9.7109375"/>
    <col min="37" max="1025" width="10.5703125"/>
  </cols>
  <sheetData>
    <row r="1" spans="1:19" ht="21">
      <c r="A1" s="2" t="s">
        <v>113</v>
      </c>
      <c r="B1" s="2"/>
      <c r="C1" s="3"/>
      <c r="D1" s="3"/>
      <c r="E1" s="3"/>
      <c r="F1"/>
      <c r="H1"/>
      <c r="I1"/>
      <c r="M1"/>
    </row>
    <row r="2" spans="1:19">
      <c r="C2"/>
      <c r="D2"/>
      <c r="E2"/>
      <c r="F2"/>
      <c r="H2"/>
      <c r="I2"/>
      <c r="M2"/>
    </row>
    <row r="3" spans="1:19">
      <c r="A3" s="4" t="s">
        <v>1</v>
      </c>
      <c r="B3" s="4"/>
      <c r="C3" s="5"/>
      <c r="D3" s="5"/>
      <c r="E3" s="5"/>
      <c r="F3"/>
      <c r="H3"/>
      <c r="I3"/>
      <c r="M3"/>
    </row>
    <row r="4" spans="1:19">
      <c r="A4" t="s">
        <v>23</v>
      </c>
      <c r="B4" s="6">
        <v>42461</v>
      </c>
      <c r="C4"/>
      <c r="D4"/>
      <c r="E4"/>
      <c r="F4"/>
      <c r="H4"/>
      <c r="I4"/>
      <c r="M4"/>
    </row>
    <row r="5" spans="1:19">
      <c r="A5" t="s">
        <v>24</v>
      </c>
      <c r="B5" s="6">
        <v>42490</v>
      </c>
      <c r="C5"/>
      <c r="D5"/>
      <c r="E5"/>
      <c r="F5"/>
      <c r="H5"/>
      <c r="I5"/>
      <c r="M5"/>
    </row>
    <row r="7" spans="1:19" ht="15" customHeight="1">
      <c r="A7" s="72" t="s">
        <v>53</v>
      </c>
      <c r="B7" s="72" t="s">
        <v>60</v>
      </c>
      <c r="C7" s="72" t="s">
        <v>61</v>
      </c>
      <c r="D7" s="73" t="s">
        <v>62</v>
      </c>
      <c r="E7" s="73" t="s">
        <v>23</v>
      </c>
      <c r="F7" s="73" t="s">
        <v>24</v>
      </c>
      <c r="G7" s="72" t="s">
        <v>74</v>
      </c>
      <c r="H7" s="73" t="s">
        <v>114</v>
      </c>
      <c r="I7" s="73" t="s">
        <v>115</v>
      </c>
      <c r="J7" s="31"/>
      <c r="K7" s="31"/>
      <c r="L7" s="31"/>
      <c r="M7" s="77" t="s">
        <v>116</v>
      </c>
      <c r="N7" s="76" t="s">
        <v>117</v>
      </c>
      <c r="O7" s="76"/>
      <c r="P7" s="76"/>
      <c r="Q7" s="72" t="s">
        <v>118</v>
      </c>
      <c r="R7" s="72" t="s">
        <v>3</v>
      </c>
      <c r="S7" s="72" t="s">
        <v>119</v>
      </c>
    </row>
    <row r="8" spans="1:19">
      <c r="A8" s="72"/>
      <c r="B8" s="72"/>
      <c r="C8" s="72"/>
      <c r="D8" s="73"/>
      <c r="E8" s="73"/>
      <c r="F8" s="73"/>
      <c r="G8" s="72"/>
      <c r="H8" s="73"/>
      <c r="I8" s="73"/>
      <c r="J8" s="8" t="s">
        <v>120</v>
      </c>
      <c r="K8" s="8" t="s">
        <v>121</v>
      </c>
      <c r="L8" s="8" t="s">
        <v>122</v>
      </c>
      <c r="M8" s="77"/>
      <c r="N8" s="32" t="s">
        <v>77</v>
      </c>
      <c r="O8" s="32" t="s">
        <v>78</v>
      </c>
      <c r="P8" s="32" t="s">
        <v>79</v>
      </c>
      <c r="Q8" s="72"/>
      <c r="R8" s="72"/>
      <c r="S8" s="72"/>
    </row>
    <row r="9" spans="1:19">
      <c r="A9" s="33" t="s">
        <v>123</v>
      </c>
      <c r="B9" s="34" t="s">
        <v>124</v>
      </c>
      <c r="C9" s="33" t="s">
        <v>125</v>
      </c>
      <c r="D9" s="35">
        <v>42505</v>
      </c>
      <c r="E9" s="35">
        <v>42370</v>
      </c>
      <c r="F9" s="35">
        <v>42400</v>
      </c>
      <c r="G9" s="36">
        <v>0.4</v>
      </c>
      <c r="H9" s="35">
        <f t="shared" ref="H9:H17" si="0">E9-DAY(E9)+1</f>
        <v>42370</v>
      </c>
      <c r="I9" s="35">
        <f t="shared" ref="I9:I17" si="1">EOMONTH(E9,0)</f>
        <v>42400</v>
      </c>
      <c r="J9" s="37">
        <f t="shared" ref="J9:J17" si="2">NETWORKDAYS(H9,I9)</f>
        <v>21</v>
      </c>
      <c r="K9" s="37">
        <f t="shared" ref="K9:K17" si="3">NETWORKDAYS(E9,F9)</f>
        <v>21</v>
      </c>
      <c r="L9" s="37">
        <f t="shared" ref="L9:L17" si="4">K9/J9</f>
        <v>1</v>
      </c>
      <c r="M9" s="36">
        <f t="shared" ref="M9:M17" si="5">G9*L9</f>
        <v>0.4</v>
      </c>
      <c r="N9" s="38">
        <f t="shared" ref="N9:N17" si="6">O9+P9</f>
        <v>1988.2</v>
      </c>
      <c r="O9" s="39">
        <v>650</v>
      </c>
      <c r="P9" s="40">
        <v>1338.2</v>
      </c>
      <c r="Q9" s="39" t="str">
        <f t="shared" ref="Q9:Q17" si="7">IF(E9&gt;EOMONTH(D9,12),"Nein","Ja")</f>
        <v>Ja</v>
      </c>
      <c r="R9" s="33" t="s">
        <v>126</v>
      </c>
      <c r="S9" s="13">
        <v>244</v>
      </c>
    </row>
    <row r="10" spans="1:19">
      <c r="A10" s="13" t="s">
        <v>127</v>
      </c>
      <c r="B10" s="24" t="s">
        <v>128</v>
      </c>
      <c r="C10" s="13" t="s">
        <v>129</v>
      </c>
      <c r="D10" s="41">
        <v>41660</v>
      </c>
      <c r="E10" s="41">
        <v>42401</v>
      </c>
      <c r="F10" s="41">
        <v>42428</v>
      </c>
      <c r="G10" s="42">
        <v>0.2</v>
      </c>
      <c r="H10" s="41">
        <f t="shared" si="0"/>
        <v>42401</v>
      </c>
      <c r="I10" s="41">
        <f t="shared" si="1"/>
        <v>42429</v>
      </c>
      <c r="J10" s="43">
        <f t="shared" si="2"/>
        <v>21</v>
      </c>
      <c r="K10" s="43">
        <f t="shared" si="3"/>
        <v>20</v>
      </c>
      <c r="L10" s="43">
        <f t="shared" si="4"/>
        <v>0.95238095238095233</v>
      </c>
      <c r="M10" s="42">
        <f t="shared" si="5"/>
        <v>0.19047619047619047</v>
      </c>
      <c r="N10" s="44">
        <f t="shared" si="6"/>
        <v>197.3</v>
      </c>
      <c r="O10" s="45">
        <v>75.650000000000006</v>
      </c>
      <c r="P10" s="14">
        <v>121.65</v>
      </c>
      <c r="Q10" s="39" t="str">
        <f t="shared" si="7"/>
        <v>Nein</v>
      </c>
      <c r="R10" s="13" t="s">
        <v>10</v>
      </c>
      <c r="S10" s="13">
        <v>240</v>
      </c>
    </row>
    <row r="11" spans="1:19">
      <c r="A11" s="13" t="s">
        <v>130</v>
      </c>
      <c r="B11" s="24" t="s">
        <v>131</v>
      </c>
      <c r="C11" s="13" t="s">
        <v>132</v>
      </c>
      <c r="D11" s="41">
        <v>42178</v>
      </c>
      <c r="E11" s="41">
        <v>42444</v>
      </c>
      <c r="F11" s="41">
        <v>42451</v>
      </c>
      <c r="G11" s="42">
        <v>0.5</v>
      </c>
      <c r="H11" s="41">
        <f t="shared" si="0"/>
        <v>42430</v>
      </c>
      <c r="I11" s="41">
        <f t="shared" si="1"/>
        <v>42460</v>
      </c>
      <c r="J11" s="43">
        <f t="shared" si="2"/>
        <v>23</v>
      </c>
      <c r="K11" s="43">
        <f t="shared" si="3"/>
        <v>6</v>
      </c>
      <c r="L11" s="43">
        <f t="shared" si="4"/>
        <v>0.2608695652173913</v>
      </c>
      <c r="M11" s="42">
        <f t="shared" si="5"/>
        <v>0.13043478260869565</v>
      </c>
      <c r="N11" s="44">
        <f t="shared" si="6"/>
        <v>96.75</v>
      </c>
      <c r="O11" s="45">
        <v>5.25</v>
      </c>
      <c r="P11" s="14">
        <v>91.5</v>
      </c>
      <c r="Q11" s="39" t="str">
        <f t="shared" si="7"/>
        <v>Ja</v>
      </c>
      <c r="R11" s="13" t="s">
        <v>133</v>
      </c>
      <c r="S11" s="13">
        <v>238</v>
      </c>
    </row>
    <row r="12" spans="1:19">
      <c r="A12" s="13" t="s">
        <v>134</v>
      </c>
      <c r="B12" s="24" t="s">
        <v>131</v>
      </c>
      <c r="C12" s="13" t="s">
        <v>132</v>
      </c>
      <c r="D12" s="41">
        <v>42178</v>
      </c>
      <c r="E12" s="41">
        <v>42452</v>
      </c>
      <c r="F12" s="41">
        <v>42460</v>
      </c>
      <c r="G12" s="42">
        <v>0.5</v>
      </c>
      <c r="H12" s="41">
        <f t="shared" si="0"/>
        <v>42430</v>
      </c>
      <c r="I12" s="41">
        <f t="shared" si="1"/>
        <v>42460</v>
      </c>
      <c r="J12" s="43">
        <f t="shared" si="2"/>
        <v>23</v>
      </c>
      <c r="K12" s="43">
        <f t="shared" si="3"/>
        <v>7</v>
      </c>
      <c r="L12" s="43">
        <f t="shared" si="4"/>
        <v>0.30434782608695654</v>
      </c>
      <c r="M12" s="42">
        <f t="shared" si="5"/>
        <v>0.15217391304347827</v>
      </c>
      <c r="N12" s="44">
        <f t="shared" si="6"/>
        <v>143.44999999999999</v>
      </c>
      <c r="O12" s="45">
        <v>36.75</v>
      </c>
      <c r="P12" s="14">
        <v>106.7</v>
      </c>
      <c r="Q12" s="39" t="str">
        <f t="shared" si="7"/>
        <v>Ja</v>
      </c>
      <c r="R12" s="13" t="s">
        <v>133</v>
      </c>
      <c r="S12" s="13">
        <v>238</v>
      </c>
    </row>
    <row r="13" spans="1:19">
      <c r="A13" s="13" t="s">
        <v>123</v>
      </c>
      <c r="B13" s="24" t="s">
        <v>124</v>
      </c>
      <c r="C13" s="13" t="s">
        <v>125</v>
      </c>
      <c r="D13" s="41">
        <v>42505</v>
      </c>
      <c r="E13" s="41">
        <v>42430</v>
      </c>
      <c r="F13" s="41">
        <v>42460</v>
      </c>
      <c r="G13" s="42">
        <v>0.4</v>
      </c>
      <c r="H13" s="41">
        <f t="shared" si="0"/>
        <v>42430</v>
      </c>
      <c r="I13" s="41">
        <f t="shared" si="1"/>
        <v>42460</v>
      </c>
      <c r="J13" s="43">
        <f t="shared" si="2"/>
        <v>23</v>
      </c>
      <c r="K13" s="43">
        <f t="shared" si="3"/>
        <v>23</v>
      </c>
      <c r="L13" s="43">
        <f t="shared" si="4"/>
        <v>1</v>
      </c>
      <c r="M13" s="42">
        <f t="shared" si="5"/>
        <v>0.4</v>
      </c>
      <c r="N13" s="44">
        <f t="shared" si="6"/>
        <v>1988.2</v>
      </c>
      <c r="O13" s="45">
        <v>650</v>
      </c>
      <c r="P13" s="14">
        <v>1338.2</v>
      </c>
      <c r="Q13" s="39" t="str">
        <f t="shared" si="7"/>
        <v>Ja</v>
      </c>
      <c r="R13" s="13" t="s">
        <v>126</v>
      </c>
      <c r="S13" s="13">
        <v>244</v>
      </c>
    </row>
    <row r="14" spans="1:19">
      <c r="A14" s="13" t="s">
        <v>127</v>
      </c>
      <c r="B14" s="24" t="s">
        <v>128</v>
      </c>
      <c r="C14" s="13" t="s">
        <v>129</v>
      </c>
      <c r="D14" s="41">
        <v>41660</v>
      </c>
      <c r="E14" s="41">
        <v>42430</v>
      </c>
      <c r="F14" s="41">
        <v>42460</v>
      </c>
      <c r="G14" s="42">
        <v>0.2</v>
      </c>
      <c r="H14" s="41">
        <f t="shared" si="0"/>
        <v>42430</v>
      </c>
      <c r="I14" s="41">
        <f t="shared" si="1"/>
        <v>42460</v>
      </c>
      <c r="J14" s="43">
        <f t="shared" si="2"/>
        <v>23</v>
      </c>
      <c r="K14" s="43">
        <f t="shared" si="3"/>
        <v>23</v>
      </c>
      <c r="L14" s="43">
        <f t="shared" si="4"/>
        <v>1</v>
      </c>
      <c r="M14" s="42">
        <f t="shared" si="5"/>
        <v>0.2</v>
      </c>
      <c r="N14" s="44">
        <f t="shared" si="6"/>
        <v>197.3</v>
      </c>
      <c r="O14" s="45">
        <v>75.650000000000006</v>
      </c>
      <c r="P14" s="14">
        <v>121.65</v>
      </c>
      <c r="Q14" s="39" t="str">
        <f t="shared" si="7"/>
        <v>Nein</v>
      </c>
      <c r="R14" s="13" t="s">
        <v>10</v>
      </c>
      <c r="S14" s="13">
        <v>240</v>
      </c>
    </row>
    <row r="15" spans="1:19">
      <c r="A15" s="13" t="s">
        <v>123</v>
      </c>
      <c r="B15" s="24" t="s">
        <v>124</v>
      </c>
      <c r="C15" s="13" t="s">
        <v>125</v>
      </c>
      <c r="D15" s="41">
        <v>42505</v>
      </c>
      <c r="E15" s="41">
        <v>42461</v>
      </c>
      <c r="F15" s="41">
        <v>42490</v>
      </c>
      <c r="G15" s="42">
        <v>0.4</v>
      </c>
      <c r="H15" s="41">
        <f t="shared" si="0"/>
        <v>42461</v>
      </c>
      <c r="I15" s="41">
        <f t="shared" si="1"/>
        <v>42490</v>
      </c>
      <c r="J15" s="43">
        <f t="shared" si="2"/>
        <v>21</v>
      </c>
      <c r="K15" s="43">
        <f t="shared" si="3"/>
        <v>21</v>
      </c>
      <c r="L15" s="43">
        <f t="shared" si="4"/>
        <v>1</v>
      </c>
      <c r="M15" s="42">
        <f t="shared" si="5"/>
        <v>0.4</v>
      </c>
      <c r="N15" s="44">
        <f t="shared" si="6"/>
        <v>1988.2</v>
      </c>
      <c r="O15" s="45">
        <v>650</v>
      </c>
      <c r="P15" s="14">
        <v>1338.2</v>
      </c>
      <c r="Q15" s="39" t="str">
        <f t="shared" si="7"/>
        <v>Ja</v>
      </c>
      <c r="R15" s="13" t="s">
        <v>126</v>
      </c>
      <c r="S15" s="13">
        <v>244</v>
      </c>
    </row>
    <row r="16" spans="1:19">
      <c r="A16" s="13" t="s">
        <v>127</v>
      </c>
      <c r="B16" s="24" t="s">
        <v>128</v>
      </c>
      <c r="C16" s="13" t="s">
        <v>129</v>
      </c>
      <c r="D16" s="41">
        <v>41660</v>
      </c>
      <c r="E16" s="41">
        <v>42461</v>
      </c>
      <c r="F16" s="41">
        <v>42490</v>
      </c>
      <c r="G16" s="42">
        <v>0.2</v>
      </c>
      <c r="H16" s="41">
        <f t="shared" si="0"/>
        <v>42461</v>
      </c>
      <c r="I16" s="41">
        <f t="shared" si="1"/>
        <v>42490</v>
      </c>
      <c r="J16" s="43">
        <f t="shared" si="2"/>
        <v>21</v>
      </c>
      <c r="K16" s="43">
        <f t="shared" si="3"/>
        <v>21</v>
      </c>
      <c r="L16" s="43">
        <f t="shared" si="4"/>
        <v>1</v>
      </c>
      <c r="M16" s="42">
        <f t="shared" si="5"/>
        <v>0.2</v>
      </c>
      <c r="N16" s="44">
        <f t="shared" si="6"/>
        <v>197.3</v>
      </c>
      <c r="O16" s="45">
        <v>75.650000000000006</v>
      </c>
      <c r="P16" s="14">
        <v>121.65</v>
      </c>
      <c r="Q16" s="39" t="str">
        <f t="shared" si="7"/>
        <v>Nein</v>
      </c>
      <c r="R16" s="13" t="s">
        <v>10</v>
      </c>
      <c r="S16" s="13">
        <v>240</v>
      </c>
    </row>
    <row r="17" spans="1:19">
      <c r="A17" s="13" t="s">
        <v>134</v>
      </c>
      <c r="B17" s="24" t="s">
        <v>131</v>
      </c>
      <c r="C17" s="13" t="s">
        <v>132</v>
      </c>
      <c r="D17" s="41">
        <v>42178</v>
      </c>
      <c r="E17" s="41">
        <v>42461</v>
      </c>
      <c r="F17" s="41">
        <v>42490</v>
      </c>
      <c r="G17" s="42">
        <v>0.5</v>
      </c>
      <c r="H17" s="41">
        <f t="shared" si="0"/>
        <v>42461</v>
      </c>
      <c r="I17" s="41">
        <f t="shared" si="1"/>
        <v>42490</v>
      </c>
      <c r="J17" s="43">
        <f t="shared" si="2"/>
        <v>21</v>
      </c>
      <c r="K17" s="43">
        <f t="shared" si="3"/>
        <v>21</v>
      </c>
      <c r="L17" s="43">
        <f t="shared" si="4"/>
        <v>1</v>
      </c>
      <c r="M17" s="42">
        <f t="shared" si="5"/>
        <v>0.5</v>
      </c>
      <c r="N17" s="44">
        <f t="shared" si="6"/>
        <v>455.70000000000005</v>
      </c>
      <c r="O17" s="45">
        <v>105.1</v>
      </c>
      <c r="P17" s="14">
        <v>350.6</v>
      </c>
      <c r="Q17" s="39" t="str">
        <f t="shared" si="7"/>
        <v>Ja</v>
      </c>
      <c r="R17" s="13" t="s">
        <v>133</v>
      </c>
      <c r="S17" s="13">
        <v>238</v>
      </c>
    </row>
    <row r="18" spans="1:19">
      <c r="A18" s="8" t="s">
        <v>32</v>
      </c>
      <c r="B18" s="8"/>
      <c r="C18" s="8"/>
      <c r="D18" s="8"/>
      <c r="E18" s="8"/>
      <c r="F18" s="8"/>
      <c r="G18" s="46">
        <f>SUM(G9:G17)</f>
        <v>3.3000000000000003</v>
      </c>
      <c r="H18" s="46"/>
      <c r="I18" s="46"/>
      <c r="J18" s="46"/>
      <c r="K18" s="46"/>
      <c r="L18" s="46"/>
      <c r="M18" s="46">
        <f>SUM(M9:M17)</f>
        <v>2.5730848861283646</v>
      </c>
      <c r="N18" s="46">
        <f>SUM(N9:N17)</f>
        <v>7252.4</v>
      </c>
      <c r="O18" s="46">
        <f>SUM(O9:O17)</f>
        <v>2324.0500000000002</v>
      </c>
      <c r="P18" s="46">
        <f>SUM(P9:P17)</f>
        <v>4928.3500000000004</v>
      </c>
      <c r="Q18" s="46"/>
      <c r="R18" s="46"/>
      <c r="S18" s="46"/>
    </row>
    <row r="20" spans="1:19">
      <c r="A20" s="4" t="s">
        <v>19</v>
      </c>
    </row>
    <row r="21" spans="1:19">
      <c r="A21" t="s">
        <v>20</v>
      </c>
    </row>
    <row r="22" spans="1:19">
      <c r="A22" t="s">
        <v>21</v>
      </c>
    </row>
    <row r="23" spans="1:19">
      <c r="A23" t="s">
        <v>22</v>
      </c>
    </row>
    <row r="24" spans="1:19">
      <c r="A24" t="s">
        <v>135</v>
      </c>
    </row>
  </sheetData>
  <mergeCells count="14">
    <mergeCell ref="N7:P7"/>
    <mergeCell ref="Q7:Q8"/>
    <mergeCell ref="R7:R8"/>
    <mergeCell ref="S7:S8"/>
    <mergeCell ref="F7:F8"/>
    <mergeCell ref="G7:G8"/>
    <mergeCell ref="H7:H8"/>
    <mergeCell ref="I7:I8"/>
    <mergeCell ref="M7:M8"/>
    <mergeCell ref="A7:A8"/>
    <mergeCell ref="B7:B8"/>
    <mergeCell ref="C7:C8"/>
    <mergeCell ref="D7:D8"/>
    <mergeCell ref="E7:E8"/>
  </mergeCells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W26"/>
  <sheetViews>
    <sheetView tabSelected="1" zoomScaleNormal="100" workbookViewId="0">
      <selection activeCell="BS12" sqref="BS12"/>
    </sheetView>
  </sheetViews>
  <sheetFormatPr baseColWidth="10" defaultColWidth="9.140625" defaultRowHeight="15"/>
  <cols>
    <col min="1" max="2" width="20.7109375"/>
    <col min="3" max="3" width="15.7109375" style="1"/>
    <col min="4" max="5" width="17"/>
    <col min="8" max="16" width="8.7109375"/>
    <col min="17" max="22" width="10.7109375"/>
    <col min="23" max="23" width="24.140625"/>
    <col min="24" max="32" width="8.7109375"/>
    <col min="33" max="38" width="10.7109375"/>
    <col min="39" max="39" width="24.140625"/>
    <col min="40" max="40" width="9.140625" customWidth="1"/>
    <col min="42" max="42" width="6.5703125"/>
    <col min="43" max="43" width="18.140625"/>
    <col min="45" max="45" width="23.28515625"/>
    <col min="46" max="46" width="9.28515625"/>
    <col min="47" max="47" width="25.42578125"/>
    <col min="48" max="48" width="27.5703125"/>
    <col min="49" max="49" width="10.5703125"/>
    <col min="50" max="52" width="12.7109375"/>
    <col min="53" max="53" width="16.7109375"/>
    <col min="54" max="55" width="12.7109375"/>
    <col min="56" max="56" width="22"/>
    <col min="57" max="57" width="10.85546875" customWidth="1"/>
    <col min="58" max="61" width="22"/>
    <col min="62" max="63" width="12.7109375"/>
    <col min="64" max="64" width="11.28515625" customWidth="1"/>
    <col min="65" max="65" width="16" customWidth="1"/>
    <col min="66" max="67" width="12.7109375"/>
    <col min="68" max="68" width="16.85546875"/>
    <col min="69" max="69" width="12.7109375"/>
    <col min="70" max="70" width="19.42578125"/>
    <col min="71" max="71" width="16.85546875"/>
    <col min="72" max="74" width="12.7109375"/>
    <col min="75" max="1029" width="10.5703125"/>
  </cols>
  <sheetData>
    <row r="1" spans="1:75" ht="21">
      <c r="A1" s="2" t="s">
        <v>136</v>
      </c>
      <c r="B1" s="2"/>
      <c r="C1" s="3"/>
      <c r="D1" s="2"/>
      <c r="E1" s="2"/>
      <c r="F1" s="2"/>
      <c r="G1" s="2"/>
    </row>
    <row r="2" spans="1:75">
      <c r="C2"/>
    </row>
    <row r="3" spans="1:75">
      <c r="A3" s="4" t="s">
        <v>1</v>
      </c>
      <c r="B3" s="4"/>
      <c r="C3" s="5"/>
      <c r="D3" s="4"/>
      <c r="E3" s="4"/>
      <c r="F3" s="4"/>
      <c r="G3" s="4"/>
      <c r="BL3" s="69" t="s">
        <v>227</v>
      </c>
      <c r="BM3" s="69"/>
    </row>
    <row r="4" spans="1:75">
      <c r="A4" t="s">
        <v>23</v>
      </c>
      <c r="B4" s="6" t="s">
        <v>155</v>
      </c>
      <c r="C4"/>
    </row>
    <row r="5" spans="1:75">
      <c r="A5" t="s">
        <v>24</v>
      </c>
      <c r="B5" s="6" t="s">
        <v>156</v>
      </c>
      <c r="C5"/>
    </row>
    <row r="6" spans="1:75">
      <c r="A6" t="s">
        <v>5</v>
      </c>
      <c r="B6" s="15" t="s">
        <v>157</v>
      </c>
      <c r="C6" s="16"/>
      <c r="D6" s="17"/>
      <c r="E6" s="17"/>
      <c r="F6" s="17"/>
    </row>
    <row r="8" spans="1:75" s="22" customFormat="1">
      <c r="A8" s="72" t="s">
        <v>3</v>
      </c>
      <c r="B8" s="72" t="s">
        <v>4</v>
      </c>
      <c r="C8" s="73" t="s">
        <v>5</v>
      </c>
      <c r="D8" s="72" t="s">
        <v>50</v>
      </c>
      <c r="E8" s="72" t="s">
        <v>52</v>
      </c>
      <c r="F8" s="72" t="s">
        <v>85</v>
      </c>
      <c r="G8" s="72" t="s">
        <v>53</v>
      </c>
      <c r="H8" s="71" t="s">
        <v>55</v>
      </c>
      <c r="I8" s="71"/>
      <c r="J8" s="71"/>
      <c r="K8" s="71"/>
      <c r="L8" s="71"/>
      <c r="M8" s="71"/>
      <c r="N8" s="71"/>
      <c r="O8" s="71"/>
      <c r="P8" s="71"/>
      <c r="Q8" s="78"/>
      <c r="R8" s="78"/>
      <c r="S8" s="78"/>
      <c r="T8" s="78"/>
      <c r="U8" s="78"/>
      <c r="V8" s="78"/>
      <c r="W8" s="78"/>
      <c r="X8" s="71" t="s">
        <v>56</v>
      </c>
      <c r="Y8" s="71"/>
      <c r="Z8" s="71"/>
      <c r="AA8" s="71"/>
      <c r="AB8" s="71"/>
      <c r="AC8" s="71"/>
      <c r="AD8" s="71"/>
      <c r="AE8" s="71"/>
      <c r="AF8" s="71"/>
      <c r="AG8" s="78"/>
      <c r="AH8" s="78"/>
      <c r="AI8" s="78"/>
      <c r="AJ8" s="78"/>
      <c r="AK8" s="78"/>
      <c r="AL8" s="78"/>
      <c r="AM8" s="78"/>
      <c r="AN8" s="76" t="s">
        <v>86</v>
      </c>
      <c r="AO8" s="76"/>
      <c r="AP8" s="76"/>
      <c r="AQ8" s="76" t="s">
        <v>87</v>
      </c>
      <c r="AR8" s="76"/>
      <c r="AS8" s="76"/>
      <c r="AT8" s="76"/>
      <c r="AU8" s="76"/>
      <c r="AV8" s="76" t="s">
        <v>88</v>
      </c>
      <c r="AW8" s="71" t="s">
        <v>89</v>
      </c>
      <c r="AX8" s="71" t="s">
        <v>54</v>
      </c>
      <c r="AY8" s="71"/>
      <c r="AZ8" s="71"/>
      <c r="BA8" s="71"/>
      <c r="BB8" s="71"/>
      <c r="BC8" s="18"/>
      <c r="BD8" s="18"/>
      <c r="BE8" s="70"/>
      <c r="BF8" s="18"/>
      <c r="BG8" s="18"/>
      <c r="BH8" s="18"/>
      <c r="BI8" s="18"/>
      <c r="BJ8" s="71" t="s">
        <v>72</v>
      </c>
      <c r="BK8" s="71"/>
      <c r="BL8" s="71"/>
      <c r="BM8" s="71"/>
      <c r="BN8" s="71"/>
      <c r="BO8" s="71"/>
      <c r="BP8" s="71"/>
      <c r="BQ8" s="71"/>
      <c r="BR8" s="71"/>
      <c r="BS8" s="71"/>
      <c r="BT8" s="71"/>
      <c r="BU8" s="71"/>
      <c r="BV8" s="71"/>
    </row>
    <row r="9" spans="1:75">
      <c r="A9" s="72"/>
      <c r="B9" s="72"/>
      <c r="C9" s="73"/>
      <c r="D9" s="72"/>
      <c r="E9" s="72"/>
      <c r="F9" s="72"/>
      <c r="G9" s="72"/>
      <c r="H9" s="71" t="s">
        <v>60</v>
      </c>
      <c r="I9" s="71" t="s">
        <v>61</v>
      </c>
      <c r="J9" s="71" t="s">
        <v>90</v>
      </c>
      <c r="K9" s="71" t="s">
        <v>91</v>
      </c>
      <c r="L9" s="71" t="s">
        <v>92</v>
      </c>
      <c r="M9" s="71" t="s">
        <v>93</v>
      </c>
      <c r="N9" s="71" t="s">
        <v>94</v>
      </c>
      <c r="O9" s="71" t="s">
        <v>95</v>
      </c>
      <c r="P9" s="79" t="s">
        <v>96</v>
      </c>
      <c r="Q9" s="79" t="s">
        <v>97</v>
      </c>
      <c r="R9" s="74"/>
      <c r="S9" s="74"/>
      <c r="T9" s="74"/>
      <c r="U9" s="74"/>
      <c r="V9" s="74"/>
      <c r="W9" s="27"/>
      <c r="X9" s="75" t="s">
        <v>60</v>
      </c>
      <c r="Y9" s="71" t="s">
        <v>61</v>
      </c>
      <c r="Z9" s="71" t="s">
        <v>90</v>
      </c>
      <c r="AA9" s="71" t="s">
        <v>91</v>
      </c>
      <c r="AB9" s="71" t="s">
        <v>92</v>
      </c>
      <c r="AC9" s="71" t="s">
        <v>93</v>
      </c>
      <c r="AD9" s="71" t="s">
        <v>94</v>
      </c>
      <c r="AE9" s="71" t="s">
        <v>95</v>
      </c>
      <c r="AF9" s="79" t="s">
        <v>96</v>
      </c>
      <c r="AG9" s="79" t="s">
        <v>97</v>
      </c>
      <c r="AH9" s="74"/>
      <c r="AI9" s="74"/>
      <c r="AJ9" s="74"/>
      <c r="AK9" s="74"/>
      <c r="AL9" s="74"/>
      <c r="AM9" s="27"/>
      <c r="AN9" s="81" t="s">
        <v>98</v>
      </c>
      <c r="AO9" s="83" t="s">
        <v>197</v>
      </c>
      <c r="AP9" s="76" t="s">
        <v>99</v>
      </c>
      <c r="AQ9" s="83" t="s">
        <v>222</v>
      </c>
      <c r="AR9" s="83" t="s">
        <v>224</v>
      </c>
      <c r="AS9" s="76" t="s">
        <v>101</v>
      </c>
      <c r="AT9" s="82" t="s">
        <v>201</v>
      </c>
      <c r="AU9" s="76" t="s">
        <v>103</v>
      </c>
      <c r="AV9" s="76"/>
      <c r="AW9" s="71"/>
      <c r="AX9" s="71" t="s">
        <v>60</v>
      </c>
      <c r="AY9" s="71" t="s">
        <v>61</v>
      </c>
      <c r="AZ9" s="71" t="s">
        <v>62</v>
      </c>
      <c r="BA9" s="80" t="s">
        <v>209</v>
      </c>
      <c r="BB9" s="71" t="s">
        <v>66</v>
      </c>
      <c r="BC9" s="71" t="s">
        <v>65</v>
      </c>
      <c r="BD9" s="71" t="s">
        <v>67</v>
      </c>
      <c r="BE9" s="86" t="s">
        <v>228</v>
      </c>
      <c r="BF9" s="71" t="s">
        <v>68</v>
      </c>
      <c r="BG9" s="71" t="s">
        <v>69</v>
      </c>
      <c r="BH9" s="71" t="s">
        <v>70</v>
      </c>
      <c r="BI9" s="71" t="s">
        <v>71</v>
      </c>
      <c r="BJ9" s="71" t="s">
        <v>23</v>
      </c>
      <c r="BK9" s="71" t="s">
        <v>24</v>
      </c>
      <c r="BL9" s="66"/>
      <c r="BM9" s="66"/>
      <c r="BN9" s="71" t="s">
        <v>57</v>
      </c>
      <c r="BO9" s="71" t="s">
        <v>58</v>
      </c>
      <c r="BP9" s="71"/>
      <c r="BQ9" s="71"/>
      <c r="BR9" s="71"/>
      <c r="BS9" s="71"/>
      <c r="BT9" s="71" t="s">
        <v>59</v>
      </c>
      <c r="BU9" s="71"/>
      <c r="BV9" s="71"/>
    </row>
    <row r="10" spans="1:75">
      <c r="A10" s="72"/>
      <c r="B10" s="72"/>
      <c r="C10" s="73"/>
      <c r="D10" s="72"/>
      <c r="E10" s="72"/>
      <c r="F10" s="72"/>
      <c r="G10" s="72"/>
      <c r="H10" s="71"/>
      <c r="I10" s="71"/>
      <c r="J10" s="71"/>
      <c r="K10" s="71"/>
      <c r="L10" s="71"/>
      <c r="M10" s="71"/>
      <c r="N10" s="71"/>
      <c r="O10" s="71"/>
      <c r="P10" s="71"/>
      <c r="Q10" s="56" t="s">
        <v>32</v>
      </c>
      <c r="R10" s="56" t="s">
        <v>104</v>
      </c>
      <c r="S10" s="56" t="s">
        <v>105</v>
      </c>
      <c r="T10" s="56" t="s">
        <v>106</v>
      </c>
      <c r="U10" s="56" t="s">
        <v>107</v>
      </c>
      <c r="V10" s="56" t="s">
        <v>108</v>
      </c>
      <c r="W10" s="57" t="s">
        <v>180</v>
      </c>
      <c r="X10" s="71"/>
      <c r="Y10" s="71"/>
      <c r="Z10" s="71"/>
      <c r="AA10" s="71"/>
      <c r="AB10" s="71"/>
      <c r="AC10" s="71"/>
      <c r="AD10" s="71"/>
      <c r="AE10" s="71"/>
      <c r="AF10" s="71"/>
      <c r="AG10" s="56" t="s">
        <v>32</v>
      </c>
      <c r="AH10" s="56" t="s">
        <v>104</v>
      </c>
      <c r="AI10" s="56" t="s">
        <v>105</v>
      </c>
      <c r="AJ10" s="56" t="s">
        <v>106</v>
      </c>
      <c r="AK10" s="56" t="s">
        <v>107</v>
      </c>
      <c r="AL10" s="56" t="s">
        <v>108</v>
      </c>
      <c r="AM10" s="59" t="s">
        <v>180</v>
      </c>
      <c r="AN10" s="76"/>
      <c r="AO10" s="84"/>
      <c r="AP10" s="76"/>
      <c r="AQ10" s="84"/>
      <c r="AR10" s="84"/>
      <c r="AS10" s="76"/>
      <c r="AT10" s="76"/>
      <c r="AU10" s="76"/>
      <c r="AV10" s="76"/>
      <c r="AW10" s="71"/>
      <c r="AX10" s="71"/>
      <c r="AY10" s="71"/>
      <c r="AZ10" s="71"/>
      <c r="BA10" s="71"/>
      <c r="BB10" s="71"/>
      <c r="BC10" s="71"/>
      <c r="BD10" s="71"/>
      <c r="BE10" s="85"/>
      <c r="BF10" s="71"/>
      <c r="BG10" s="71"/>
      <c r="BH10" s="71"/>
      <c r="BI10" s="71"/>
      <c r="BJ10" s="71"/>
      <c r="BK10" s="71"/>
      <c r="BL10" s="66" t="s">
        <v>120</v>
      </c>
      <c r="BM10" s="67" t="s">
        <v>121</v>
      </c>
      <c r="BN10" s="71"/>
      <c r="BO10" s="21" t="s">
        <v>72</v>
      </c>
      <c r="BP10" s="21" t="s">
        <v>73</v>
      </c>
      <c r="BQ10" s="21" t="s">
        <v>74</v>
      </c>
      <c r="BR10" s="21" t="s">
        <v>75</v>
      </c>
      <c r="BS10" s="21" t="s">
        <v>76</v>
      </c>
      <c r="BT10" s="21" t="s">
        <v>77</v>
      </c>
      <c r="BU10" s="21" t="s">
        <v>78</v>
      </c>
      <c r="BV10" s="21" t="s">
        <v>79</v>
      </c>
    </row>
    <row r="11" spans="1:75">
      <c r="A11" s="54" t="s">
        <v>159</v>
      </c>
      <c r="B11" s="54" t="s">
        <v>160</v>
      </c>
      <c r="C11" s="40" t="s">
        <v>161</v>
      </c>
      <c r="D11" s="54" t="s">
        <v>162</v>
      </c>
      <c r="E11" s="54" t="s">
        <v>163</v>
      </c>
      <c r="F11" s="54" t="s">
        <v>164</v>
      </c>
      <c r="G11" s="54" t="s">
        <v>158</v>
      </c>
      <c r="H11" s="54" t="s">
        <v>165</v>
      </c>
      <c r="I11" s="54" t="s">
        <v>166</v>
      </c>
      <c r="J11" s="54" t="s">
        <v>167</v>
      </c>
      <c r="K11" s="54" t="s">
        <v>168</v>
      </c>
      <c r="L11" s="54" t="s">
        <v>169</v>
      </c>
      <c r="M11" s="54" t="s">
        <v>170</v>
      </c>
      <c r="N11" s="54" t="s">
        <v>171</v>
      </c>
      <c r="O11" s="54" t="s">
        <v>172</v>
      </c>
      <c r="P11" s="54" t="s">
        <v>173</v>
      </c>
      <c r="Q11" s="55" t="e">
        <f>R11+S11+T11+U11+V11+W11</f>
        <v>#VALUE!</v>
      </c>
      <c r="R11" s="54" t="s">
        <v>174</v>
      </c>
      <c r="S11" s="54" t="s">
        <v>175</v>
      </c>
      <c r="T11" s="54" t="s">
        <v>176</v>
      </c>
      <c r="U11" s="54" t="s">
        <v>177</v>
      </c>
      <c r="V11" s="54" t="s">
        <v>178</v>
      </c>
      <c r="W11" s="54" t="s">
        <v>179</v>
      </c>
      <c r="X11" s="54" t="s">
        <v>181</v>
      </c>
      <c r="Y11" s="54" t="s">
        <v>182</v>
      </c>
      <c r="Z11" s="54" t="s">
        <v>183</v>
      </c>
      <c r="AA11" s="54" t="s">
        <v>184</v>
      </c>
      <c r="AB11" s="54" t="s">
        <v>185</v>
      </c>
      <c r="AC11" s="54" t="s">
        <v>186</v>
      </c>
      <c r="AD11" s="54" t="s">
        <v>187</v>
      </c>
      <c r="AE11" s="54" t="s">
        <v>188</v>
      </c>
      <c r="AF11" s="54" t="s">
        <v>189</v>
      </c>
      <c r="AG11" s="58" t="e">
        <f>AH11+AI11+AJ11+AK11+AL11+AM11</f>
        <v>#VALUE!</v>
      </c>
      <c r="AH11" s="54" t="s">
        <v>190</v>
      </c>
      <c r="AI11" s="54" t="s">
        <v>191</v>
      </c>
      <c r="AJ11" s="54" t="s">
        <v>192</v>
      </c>
      <c r="AK11" s="54" t="s">
        <v>193</v>
      </c>
      <c r="AL11" s="54" t="s">
        <v>194</v>
      </c>
      <c r="AM11" s="54" t="s">
        <v>195</v>
      </c>
      <c r="AN11" s="54" t="s">
        <v>196</v>
      </c>
      <c r="AO11" s="54" t="s">
        <v>198</v>
      </c>
      <c r="AP11" s="54" t="s">
        <v>199</v>
      </c>
      <c r="AQ11" s="54" t="s">
        <v>223</v>
      </c>
      <c r="AR11" s="54" t="s">
        <v>225</v>
      </c>
      <c r="AS11" s="54" t="s">
        <v>226</v>
      </c>
      <c r="AT11" s="54" t="s">
        <v>200</v>
      </c>
      <c r="AU11" s="54" t="s">
        <v>202</v>
      </c>
      <c r="AV11" s="54" t="s">
        <v>203</v>
      </c>
      <c r="AW11" s="54" t="s">
        <v>204</v>
      </c>
      <c r="AX11" s="60" t="s">
        <v>205</v>
      </c>
      <c r="AY11" s="60" t="s">
        <v>206</v>
      </c>
      <c r="AZ11" s="60" t="s">
        <v>207</v>
      </c>
      <c r="BA11" s="60" t="s">
        <v>208</v>
      </c>
      <c r="BB11" s="61" t="e">
        <f>IF(BJ11&lt;=EOMONTH(AZ11,12),"Ja","Nein")</f>
        <v>#VALUE!</v>
      </c>
      <c r="BC11" s="60" t="s">
        <v>211</v>
      </c>
      <c r="BD11" s="60" t="s">
        <v>210</v>
      </c>
      <c r="BE11" s="60" t="s">
        <v>229</v>
      </c>
      <c r="BF11" s="61" t="e">
        <f>IF(BJ11&lt;=EOMONTH(AZ11,12),"Ja","Nein")</f>
        <v>#VALUE!</v>
      </c>
      <c r="BG11" s="61" t="e">
        <f>IF(AND(BJ11&gt;=EOMONTH(AZ11,13),BJ11&lt;=EOMONTH(AZ11,48)),"Ja","Nein")</f>
        <v>#VALUE!</v>
      </c>
      <c r="BH11" s="61" t="e">
        <f>IF(AND(BJ11&gt;=EOMONTH(AZ11,48),BJ11&lt;=EOMONTH(AZ11,72)),"Ja","Nein")</f>
        <v>#VALUE!</v>
      </c>
      <c r="BI11" s="61" t="e">
        <f>IF(BJ11&gt;=EOMONTH(AZ11,73),"Ja","Nein")</f>
        <v>#VALUE!</v>
      </c>
      <c r="BJ11" s="63" t="s">
        <v>212</v>
      </c>
      <c r="BK11" s="63" t="s">
        <v>213</v>
      </c>
      <c r="BL11" s="63" t="e">
        <f>NETWORKDAYS((zeitabschnittVon-DAY(zeitabschnittVon)+1),(EOMONTH(zeitabschnittVon,0)))</f>
        <v>#NAME?</v>
      </c>
      <c r="BM11" s="63" t="e">
        <f>NETWORKDAYS(zeitabschnittVon,zeitabschnittBis)</f>
        <v>#NAME?</v>
      </c>
      <c r="BN11" s="61" t="e">
        <f>BM11/BL11</f>
        <v>#NAME?</v>
      </c>
      <c r="BO11" s="60" t="s">
        <v>214</v>
      </c>
      <c r="BP11" s="60" t="s">
        <v>215</v>
      </c>
      <c r="BQ11" s="60" t="s">
        <v>216</v>
      </c>
      <c r="BR11" s="60" t="s">
        <v>217</v>
      </c>
      <c r="BS11" s="61" t="e">
        <f>BN11/BQ11</f>
        <v>#NAME?</v>
      </c>
      <c r="BT11" s="64" t="s">
        <v>218</v>
      </c>
      <c r="BU11" s="64" t="s">
        <v>219</v>
      </c>
      <c r="BV11" s="65" t="s">
        <v>220</v>
      </c>
      <c r="BW11" s="62" t="s">
        <v>221</v>
      </c>
    </row>
    <row r="12" spans="1:75">
      <c r="A12" s="13" t="s">
        <v>81</v>
      </c>
      <c r="B12" s="13" t="s">
        <v>11</v>
      </c>
      <c r="C12" s="14">
        <v>2016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47"/>
      <c r="AP12" s="13"/>
      <c r="AQ12" s="13"/>
      <c r="AR12" s="47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47"/>
      <c r="BF12" s="13"/>
      <c r="BG12" s="13"/>
      <c r="BH12" s="13"/>
      <c r="BI12" s="13"/>
      <c r="BJ12" s="13"/>
      <c r="BK12" s="13"/>
      <c r="BL12" s="47"/>
      <c r="BM12" s="47"/>
      <c r="BN12" s="13"/>
      <c r="BO12" s="13"/>
      <c r="BP12" s="13"/>
      <c r="BQ12" s="13"/>
      <c r="BR12" s="13"/>
      <c r="BS12" s="13"/>
      <c r="BT12" s="13"/>
      <c r="BU12" s="13"/>
      <c r="BV12" s="13"/>
    </row>
    <row r="13" spans="1:75">
      <c r="A13" s="13" t="s">
        <v>82</v>
      </c>
      <c r="B13" s="13" t="s">
        <v>11</v>
      </c>
      <c r="C13" s="14">
        <v>2016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47"/>
      <c r="AP13" s="13"/>
      <c r="AQ13" s="13"/>
      <c r="AR13" s="47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47"/>
      <c r="BF13" s="13"/>
      <c r="BG13" s="13"/>
      <c r="BH13" s="13"/>
      <c r="BI13" s="13"/>
      <c r="BJ13" s="13"/>
      <c r="BK13" s="13"/>
      <c r="BL13" s="47"/>
      <c r="BM13" s="47"/>
      <c r="BN13" s="13"/>
      <c r="BO13" s="13"/>
      <c r="BP13" s="13"/>
      <c r="BQ13" s="13"/>
      <c r="BR13" s="13"/>
      <c r="BS13" s="13"/>
      <c r="BT13" s="13"/>
      <c r="BU13" s="13"/>
      <c r="BV13" s="13"/>
    </row>
    <row r="14" spans="1:75">
      <c r="A14" s="47" t="s">
        <v>17</v>
      </c>
      <c r="B14" s="47" t="s">
        <v>18</v>
      </c>
      <c r="C14" s="14">
        <v>2016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47"/>
      <c r="AP14" s="13"/>
      <c r="AQ14" s="13"/>
      <c r="AR14" s="47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47"/>
      <c r="BF14" s="13"/>
      <c r="BG14" s="13"/>
      <c r="BH14" s="13"/>
      <c r="BI14" s="13"/>
      <c r="BJ14" s="13"/>
      <c r="BK14" s="13"/>
      <c r="BL14" s="47"/>
      <c r="BM14" s="47"/>
      <c r="BN14" s="13"/>
      <c r="BO14" s="13"/>
      <c r="BP14" s="13"/>
      <c r="BQ14" s="13"/>
      <c r="BR14" s="13"/>
      <c r="BS14" s="13"/>
      <c r="BT14" s="13"/>
      <c r="BU14" s="13"/>
      <c r="BV14" s="13"/>
    </row>
    <row r="15" spans="1:75">
      <c r="A15" s="26"/>
      <c r="B15" s="26"/>
      <c r="C15"/>
    </row>
    <row r="16" spans="1:75">
      <c r="A16" s="4" t="s">
        <v>19</v>
      </c>
      <c r="B16" s="4"/>
      <c r="C16" s="5"/>
      <c r="D16" s="4"/>
      <c r="E16" s="4"/>
      <c r="F16" s="4"/>
      <c r="G16" s="4"/>
    </row>
    <row r="17" spans="1:62">
      <c r="A17" t="s">
        <v>20</v>
      </c>
    </row>
    <row r="18" spans="1:62">
      <c r="A18" t="s">
        <v>21</v>
      </c>
    </row>
    <row r="19" spans="1:62">
      <c r="A19" t="s">
        <v>22</v>
      </c>
      <c r="AZ19" s="7">
        <v>42216</v>
      </c>
      <c r="BF19" t="str">
        <f>IF(BJ19&lt;=EOMONTH(AZ19,12),"JA","NEIN")</f>
        <v>NEIN</v>
      </c>
      <c r="BG19" t="str">
        <f>IF(AND(BJ19&gt;=EOMONTH(AZ19,13),BJ19&lt;=EOMONTH(AZ19,48)),"JA","NEIN")</f>
        <v>JA</v>
      </c>
      <c r="BH19" t="str">
        <f>IF(AND(BJ19&gt;=EOMONTH(AZ19,48),BJ19&lt;=EOMONTH(AZ19,72)),"Ja","Nein")</f>
        <v>Nein</v>
      </c>
      <c r="BI19" t="str">
        <f>IF(BJ19&gt;=EOMONTH(AZ19,73),"Ja","Nein")</f>
        <v>Nein</v>
      </c>
      <c r="BJ19" s="7">
        <v>42948</v>
      </c>
    </row>
    <row r="21" spans="1:62">
      <c r="BF21" s="68">
        <f>EOMONTH(AZ19,12)</f>
        <v>42582</v>
      </c>
      <c r="BG21" t="b">
        <f>AND(BJ19&gt;EOMONTH(AZ19,13),BJ19&lt;EOMONTH(AZ19,48))</f>
        <v>1</v>
      </c>
    </row>
    <row r="22" spans="1:62">
      <c r="BG22" t="b">
        <f>BJ19&gt;EOMONTH(AZ19,13)</f>
        <v>1</v>
      </c>
    </row>
    <row r="23" spans="1:62">
      <c r="BG23" t="b">
        <f>BJ19&lt;EOMONTH(AZ19,48)</f>
        <v>1</v>
      </c>
    </row>
    <row r="25" spans="1:62">
      <c r="BG25" s="68">
        <f>EOMONTH(AZ19,13)</f>
        <v>42613</v>
      </c>
      <c r="BH25" s="68">
        <f>EOMONTH(AZ19,48)</f>
        <v>43677</v>
      </c>
      <c r="BI25" s="68">
        <f>EOMONTH(AZ19,73)</f>
        <v>44439</v>
      </c>
    </row>
    <row r="26" spans="1:62">
      <c r="BG26" s="68">
        <f>EOMONTH(AZ19,47)</f>
        <v>43646</v>
      </c>
      <c r="BH26" s="68">
        <f>EOMONTH(AZ19,72)</f>
        <v>44408</v>
      </c>
      <c r="BI26" s="68"/>
    </row>
  </sheetData>
  <mergeCells count="60">
    <mergeCell ref="BE9:BE10"/>
    <mergeCell ref="BI9:BI10"/>
    <mergeCell ref="BJ9:BJ10"/>
    <mergeCell ref="BK9:BK10"/>
    <mergeCell ref="BN9:BN10"/>
    <mergeCell ref="BO9:BS9"/>
    <mergeCell ref="AN9:AN10"/>
    <mergeCell ref="AP9:AP10"/>
    <mergeCell ref="AS9:AS10"/>
    <mergeCell ref="AT9:AT10"/>
    <mergeCell ref="AU9:AU10"/>
    <mergeCell ref="AO9:AO10"/>
    <mergeCell ref="AQ9:AQ10"/>
    <mergeCell ref="AR9:AR10"/>
    <mergeCell ref="AD9:AD10"/>
    <mergeCell ref="AE9:AE10"/>
    <mergeCell ref="AF9:AF10"/>
    <mergeCell ref="AG9:AL9"/>
    <mergeCell ref="Y9:Y10"/>
    <mergeCell ref="Z9:Z10"/>
    <mergeCell ref="AA9:AA10"/>
    <mergeCell ref="AB9:AB10"/>
    <mergeCell ref="AC9:AC10"/>
    <mergeCell ref="AQ8:AU8"/>
    <mergeCell ref="AV8:AV10"/>
    <mergeCell ref="AW8:AW10"/>
    <mergeCell ref="AX8:BB8"/>
    <mergeCell ref="BJ8:BV8"/>
    <mergeCell ref="AX9:AX10"/>
    <mergeCell ref="AY9:AY10"/>
    <mergeCell ref="AZ9:AZ10"/>
    <mergeCell ref="BA9:BA10"/>
    <mergeCell ref="BB9:BB10"/>
    <mergeCell ref="BC9:BC10"/>
    <mergeCell ref="BD9:BD10"/>
    <mergeCell ref="BF9:BF10"/>
    <mergeCell ref="BG9:BG10"/>
    <mergeCell ref="BH9:BH10"/>
    <mergeCell ref="BT9:BV9"/>
    <mergeCell ref="F8:F10"/>
    <mergeCell ref="G8:G10"/>
    <mergeCell ref="H8:W8"/>
    <mergeCell ref="X8:AM8"/>
    <mergeCell ref="AN8:AP8"/>
    <mergeCell ref="H9:H10"/>
    <mergeCell ref="I9:I10"/>
    <mergeCell ref="J9:J10"/>
    <mergeCell ref="K9:K10"/>
    <mergeCell ref="L9:L10"/>
    <mergeCell ref="M9:M10"/>
    <mergeCell ref="N9:N10"/>
    <mergeCell ref="O9:O10"/>
    <mergeCell ref="P9:P10"/>
    <mergeCell ref="Q9:V9"/>
    <mergeCell ref="X9:X10"/>
    <mergeCell ref="A8:A10"/>
    <mergeCell ref="B8:B10"/>
    <mergeCell ref="C8:C10"/>
    <mergeCell ref="D8:D10"/>
    <mergeCell ref="E8:E10"/>
  </mergeCells>
  <pageMargins left="0.7" right="0.7" top="0.78749999999999998" bottom="0.78749999999999998" header="0.51180555555555496" footer="0.51180555555555496"/>
  <pageSetup paperSize="9" firstPageNumber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17"/>
  <sheetViews>
    <sheetView zoomScaleNormal="100" workbookViewId="0">
      <selection activeCell="A13" sqref="A13"/>
    </sheetView>
  </sheetViews>
  <sheetFormatPr baseColWidth="10" defaultColWidth="9.140625" defaultRowHeight="15"/>
  <cols>
    <col min="1" max="1" width="10.5703125"/>
    <col min="2" max="2" width="22.85546875"/>
    <col min="3" max="6" width="13.7109375"/>
    <col min="7" max="10" width="13.7109375" style="1"/>
    <col min="11" max="11" width="13.7109375"/>
    <col min="12" max="1025" width="10.5703125"/>
  </cols>
  <sheetData>
    <row r="1" spans="1:11" ht="21">
      <c r="A1" s="2" t="s">
        <v>137</v>
      </c>
      <c r="B1" s="2"/>
      <c r="G1"/>
      <c r="H1"/>
      <c r="I1"/>
      <c r="J1"/>
    </row>
    <row r="2" spans="1:11">
      <c r="G2"/>
      <c r="H2"/>
      <c r="I2"/>
      <c r="J2"/>
    </row>
    <row r="3" spans="1:11">
      <c r="A3" t="s">
        <v>44</v>
      </c>
      <c r="B3" s="6">
        <v>42479</v>
      </c>
      <c r="G3"/>
      <c r="H3"/>
      <c r="I3"/>
      <c r="J3"/>
    </row>
    <row r="4" spans="1:11">
      <c r="A4" t="s">
        <v>138</v>
      </c>
      <c r="B4" s="6" t="s">
        <v>139</v>
      </c>
      <c r="G4"/>
      <c r="H4"/>
      <c r="I4"/>
      <c r="J4"/>
    </row>
    <row r="6" spans="1:11">
      <c r="A6" s="8" t="s">
        <v>3</v>
      </c>
      <c r="B6" s="8" t="s">
        <v>4</v>
      </c>
      <c r="C6" s="8" t="s">
        <v>140</v>
      </c>
      <c r="D6" s="8" t="s">
        <v>60</v>
      </c>
      <c r="E6" s="8" t="s">
        <v>61</v>
      </c>
      <c r="F6" s="8" t="s">
        <v>62</v>
      </c>
      <c r="G6" s="46" t="s">
        <v>23</v>
      </c>
      <c r="H6" s="46" t="s">
        <v>24</v>
      </c>
      <c r="I6" s="46" t="s">
        <v>74</v>
      </c>
      <c r="J6" s="46" t="s">
        <v>141</v>
      </c>
      <c r="K6" s="8" t="s">
        <v>142</v>
      </c>
    </row>
    <row r="7" spans="1:11">
      <c r="A7" s="13" t="s">
        <v>143</v>
      </c>
      <c r="B7" s="13" t="s">
        <v>11</v>
      </c>
      <c r="C7" s="13" t="s">
        <v>123</v>
      </c>
      <c r="D7" s="24" t="s">
        <v>124</v>
      </c>
      <c r="E7" s="13" t="s">
        <v>125</v>
      </c>
      <c r="F7" s="24">
        <v>42505</v>
      </c>
      <c r="G7" s="41">
        <v>42461</v>
      </c>
      <c r="H7" s="41">
        <v>42490</v>
      </c>
      <c r="I7" s="48">
        <v>0.4</v>
      </c>
      <c r="J7" s="14">
        <v>1338.2</v>
      </c>
      <c r="K7" s="13" t="s">
        <v>144</v>
      </c>
    </row>
    <row r="8" spans="1:11">
      <c r="A8" s="13" t="s">
        <v>143</v>
      </c>
      <c r="B8" s="13" t="s">
        <v>11</v>
      </c>
      <c r="C8" s="13" t="s">
        <v>127</v>
      </c>
      <c r="D8" s="24" t="s">
        <v>128</v>
      </c>
      <c r="E8" s="13" t="s">
        <v>129</v>
      </c>
      <c r="F8" s="24">
        <v>41660</v>
      </c>
      <c r="G8" s="41">
        <v>42461</v>
      </c>
      <c r="H8" s="41">
        <v>42490</v>
      </c>
      <c r="I8" s="48">
        <v>0.2</v>
      </c>
      <c r="J8" s="14">
        <v>121.65</v>
      </c>
      <c r="K8" s="13" t="s">
        <v>144</v>
      </c>
    </row>
    <row r="9" spans="1:11">
      <c r="A9" s="49" t="s">
        <v>143</v>
      </c>
      <c r="B9" s="49" t="s">
        <v>11</v>
      </c>
      <c r="C9" s="49" t="s">
        <v>145</v>
      </c>
      <c r="D9" s="50" t="s">
        <v>128</v>
      </c>
      <c r="E9" s="49" t="s">
        <v>129</v>
      </c>
      <c r="F9" s="50">
        <v>41660</v>
      </c>
      <c r="G9" s="51">
        <v>42156</v>
      </c>
      <c r="H9" s="51">
        <v>42165</v>
      </c>
      <c r="I9" s="52">
        <v>0.1</v>
      </c>
      <c r="J9" s="53">
        <v>-121.65</v>
      </c>
      <c r="K9" s="49" t="s">
        <v>146</v>
      </c>
    </row>
    <row r="10" spans="1:11">
      <c r="A10" s="49" t="s">
        <v>143</v>
      </c>
      <c r="B10" s="49" t="s">
        <v>11</v>
      </c>
      <c r="C10" s="49" t="s">
        <v>145</v>
      </c>
      <c r="D10" s="50" t="s">
        <v>128</v>
      </c>
      <c r="E10" s="49" t="s">
        <v>129</v>
      </c>
      <c r="F10" s="50">
        <v>41660</v>
      </c>
      <c r="G10" s="51">
        <v>42166</v>
      </c>
      <c r="H10" s="51">
        <v>42185</v>
      </c>
      <c r="I10" s="52">
        <v>0.2</v>
      </c>
      <c r="J10" s="53">
        <v>-425.8</v>
      </c>
      <c r="K10" s="49" t="s">
        <v>146</v>
      </c>
    </row>
    <row r="11" spans="1:11">
      <c r="A11" s="49" t="s">
        <v>143</v>
      </c>
      <c r="B11" s="49" t="s">
        <v>11</v>
      </c>
      <c r="C11" s="49" t="s">
        <v>145</v>
      </c>
      <c r="D11" s="50" t="s">
        <v>128</v>
      </c>
      <c r="E11" s="49" t="s">
        <v>129</v>
      </c>
      <c r="F11" s="50">
        <v>41660</v>
      </c>
      <c r="G11" s="51">
        <v>42156</v>
      </c>
      <c r="H11" s="51">
        <v>42185</v>
      </c>
      <c r="I11" s="52">
        <v>0.2</v>
      </c>
      <c r="J11" s="53">
        <v>669.1</v>
      </c>
      <c r="K11" s="49" t="s">
        <v>146</v>
      </c>
    </row>
    <row r="13" spans="1:11">
      <c r="A13" s="4" t="s">
        <v>19</v>
      </c>
    </row>
    <row r="14" spans="1:11">
      <c r="A14" t="s">
        <v>20</v>
      </c>
    </row>
    <row r="15" spans="1:11">
      <c r="A15" t="s">
        <v>21</v>
      </c>
    </row>
    <row r="16" spans="1:11">
      <c r="A16" t="s">
        <v>22</v>
      </c>
    </row>
    <row r="17" spans="1:1">
      <c r="A17" t="s">
        <v>3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14"/>
  <sheetViews>
    <sheetView zoomScaleNormal="100" workbookViewId="0">
      <selection activeCell="A6" sqref="A6"/>
    </sheetView>
  </sheetViews>
  <sheetFormatPr baseColWidth="10" defaultColWidth="9.140625" defaultRowHeight="15"/>
  <cols>
    <col min="1" max="1" width="10.5703125"/>
    <col min="2" max="2" width="14.42578125"/>
    <col min="3" max="3" width="13.7109375" style="1"/>
    <col min="4" max="1025" width="10.5703125"/>
  </cols>
  <sheetData>
    <row r="1" spans="1:3" ht="21">
      <c r="A1" s="2" t="s">
        <v>147</v>
      </c>
      <c r="B1" s="2"/>
      <c r="C1"/>
    </row>
    <row r="2" spans="1:3">
      <c r="C2"/>
    </row>
    <row r="3" spans="1:3">
      <c r="A3" t="s">
        <v>5</v>
      </c>
      <c r="B3" s="15">
        <v>2016</v>
      </c>
      <c r="C3"/>
    </row>
    <row r="5" spans="1:3">
      <c r="A5" s="8" t="s">
        <v>3</v>
      </c>
      <c r="B5" s="8" t="s">
        <v>148</v>
      </c>
      <c r="C5" s="46" t="s">
        <v>141</v>
      </c>
    </row>
    <row r="6" spans="1:3">
      <c r="A6" s="13" t="s">
        <v>143</v>
      </c>
      <c r="B6" s="24">
        <v>42597</v>
      </c>
      <c r="C6" s="14">
        <v>1338.2</v>
      </c>
    </row>
    <row r="7" spans="1:3">
      <c r="A7" s="13" t="s">
        <v>143</v>
      </c>
      <c r="B7" s="24">
        <v>42628</v>
      </c>
      <c r="C7" s="14">
        <v>121.65</v>
      </c>
    </row>
    <row r="8" spans="1:3">
      <c r="A8" s="13" t="s">
        <v>149</v>
      </c>
      <c r="B8" s="24">
        <v>42597</v>
      </c>
      <c r="C8" s="14">
        <v>1338.2</v>
      </c>
    </row>
    <row r="9" spans="1:3">
      <c r="A9" s="13" t="s">
        <v>149</v>
      </c>
      <c r="B9" s="24">
        <v>42628</v>
      </c>
      <c r="C9" s="14">
        <v>121.65</v>
      </c>
    </row>
    <row r="11" spans="1:3">
      <c r="A11" s="4" t="s">
        <v>19</v>
      </c>
    </row>
    <row r="12" spans="1:3">
      <c r="A12" t="s">
        <v>20</v>
      </c>
    </row>
    <row r="13" spans="1:3">
      <c r="A13" t="s">
        <v>21</v>
      </c>
    </row>
    <row r="14" spans="1:3">
      <c r="A14" t="s">
        <v>22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13"/>
  <sheetViews>
    <sheetView zoomScaleNormal="100" workbookViewId="0">
      <selection activeCell="C16" sqref="C16"/>
    </sheetView>
  </sheetViews>
  <sheetFormatPr baseColWidth="10" defaultColWidth="9.140625" defaultRowHeight="15"/>
  <cols>
    <col min="1" max="1" width="21.140625"/>
    <col min="2" max="2" width="20.7109375"/>
    <col min="3" max="3" width="30.140625" style="1"/>
    <col min="4" max="4" width="23.140625"/>
    <col min="5" max="1025" width="10.5703125"/>
  </cols>
  <sheetData>
    <row r="1" spans="1:4" ht="21">
      <c r="A1" s="2" t="s">
        <v>150</v>
      </c>
      <c r="B1" s="2"/>
      <c r="C1" s="3"/>
    </row>
    <row r="2" spans="1:4">
      <c r="C2"/>
    </row>
    <row r="3" spans="1:4">
      <c r="A3" s="4" t="s">
        <v>1</v>
      </c>
      <c r="B3" s="4"/>
      <c r="C3" s="5"/>
    </row>
    <row r="4" spans="1:4">
      <c r="A4" t="s">
        <v>23</v>
      </c>
      <c r="B4" s="6">
        <v>42461</v>
      </c>
      <c r="C4"/>
      <c r="D4" s="7"/>
    </row>
    <row r="5" spans="1:4">
      <c r="A5" t="s">
        <v>24</v>
      </c>
      <c r="B5" s="6">
        <v>42490</v>
      </c>
      <c r="C5"/>
      <c r="D5" s="7"/>
    </row>
    <row r="7" spans="1:4">
      <c r="A7" s="8" t="s">
        <v>60</v>
      </c>
      <c r="B7" s="8" t="s">
        <v>61</v>
      </c>
      <c r="C7" s="9" t="s">
        <v>151</v>
      </c>
      <c r="D7" s="18" t="s">
        <v>152</v>
      </c>
    </row>
    <row r="8" spans="1:4">
      <c r="A8" s="13" t="s">
        <v>153</v>
      </c>
      <c r="B8" s="13" t="s">
        <v>154</v>
      </c>
      <c r="C8" s="14">
        <v>725</v>
      </c>
      <c r="D8" s="13">
        <v>20</v>
      </c>
    </row>
    <row r="10" spans="1:4">
      <c r="A10" s="4" t="s">
        <v>19</v>
      </c>
      <c r="B10" s="4"/>
      <c r="C10" s="5"/>
    </row>
    <row r="11" spans="1:4">
      <c r="A11" t="s">
        <v>20</v>
      </c>
    </row>
    <row r="12" spans="1:4">
      <c r="A12" t="s">
        <v>21</v>
      </c>
    </row>
    <row r="13" spans="1:4">
      <c r="A13" t="s">
        <v>22</v>
      </c>
    </row>
  </sheetData>
  <pageMargins left="0.7" right="0.7" top="0.78749999999999998" bottom="0.78749999999999998" header="0.51180555555555496" footer="0.51180555555555496"/>
  <pageSetup paperSize="0" scale="0" firstPageNumber="0" fitToHeight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Gesuche Stichtag (Pendenzen)</vt:lpstr>
      <vt:lpstr>Gesuche Zeitraum</vt:lpstr>
      <vt:lpstr>Kinder</vt:lpstr>
      <vt:lpstr>Gesuchsteller</vt:lpstr>
      <vt:lpstr>Kanton</vt:lpstr>
      <vt:lpstr>Data</vt:lpstr>
      <vt:lpstr>Zahlungsauftrag</vt:lpstr>
      <vt:lpstr>Auszahlungen Periode</vt:lpstr>
      <vt:lpstr>Mitarbeiterinnen Jugendamt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Weibel Xaver</dc:creator>
  <cp:lastModifiedBy>Franziska Herger</cp:lastModifiedBy>
  <cp:revision>4</cp:revision>
  <cp:lastPrinted>2016-07-13T06:09:28Z</cp:lastPrinted>
  <dcterms:created xsi:type="dcterms:W3CDTF">2016-06-28T14:27:29Z</dcterms:created>
  <dcterms:modified xsi:type="dcterms:W3CDTF">2017-03-16T13:41:58Z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