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0515" windowHeight="5880"/>
  </bookViews>
  <sheets>
    <sheet name="Kita Rechner" sheetId="4" r:id="rId1"/>
    <sheet name="Tagi Rechner" sheetId="6" r:id="rId2"/>
    <sheet name="Tageseltern Rechner" sheetId="8" r:id="rId3"/>
    <sheet name="Konstanten" sheetId="7" r:id="rId4"/>
  </sheets>
  <calcPr calcId="125725"/>
</workbook>
</file>

<file path=xl/calcChain.xml><?xml version="1.0" encoding="utf-8"?>
<calcChain xmlns="http://schemas.openxmlformats.org/spreadsheetml/2006/main">
  <c r="B35" i="4"/>
  <c r="B34"/>
  <c r="B32"/>
  <c r="B31"/>
  <c r="B26"/>
  <c r="B8" i="8" l="1"/>
  <c r="B29"/>
  <c r="B30" s="1"/>
  <c r="B27"/>
  <c r="B25"/>
  <c r="B26" s="1"/>
  <c r="B24"/>
  <c r="B23"/>
  <c r="B22"/>
  <c r="B28" l="1"/>
  <c r="B9" s="1"/>
  <c r="B10"/>
  <c r="B11" l="1"/>
  <c r="B26" i="6" l="1"/>
  <c r="B28" l="1"/>
  <c r="B24"/>
  <c r="B22"/>
  <c r="B21"/>
  <c r="B23" l="1"/>
  <c r="B25" s="1"/>
  <c r="B27" s="1"/>
  <c r="B8" s="1"/>
  <c r="B29"/>
  <c r="B9" l="1"/>
  <c r="B10" l="1"/>
  <c r="B36" i="4" l="1"/>
  <c r="B33"/>
  <c r="B37" s="1"/>
  <c r="B30" l="1"/>
  <c r="B28"/>
  <c r="B27"/>
  <c r="B29" l="1"/>
  <c r="B11" s="1"/>
  <c r="B12" l="1"/>
  <c r="B13" l="1"/>
</calcChain>
</file>

<file path=xl/sharedStrings.xml><?xml version="1.0" encoding="utf-8"?>
<sst xmlns="http://schemas.openxmlformats.org/spreadsheetml/2006/main" count="112" uniqueCount="52">
  <si>
    <t>Anspruch</t>
  </si>
  <si>
    <t>Massgebendes Einkommen</t>
  </si>
  <si>
    <t>Von</t>
  </si>
  <si>
    <t>Bis</t>
  </si>
  <si>
    <t>Vollkosten</t>
  </si>
  <si>
    <t>Elternbeitrag</t>
  </si>
  <si>
    <t>Vergünstigung</t>
  </si>
  <si>
    <t>Abgeltung</t>
  </si>
  <si>
    <t>Stunden / Tag Max</t>
  </si>
  <si>
    <t>Anzahl Tage Max</t>
  </si>
  <si>
    <t>Monatsende</t>
  </si>
  <si>
    <t>Monatsanfang</t>
  </si>
  <si>
    <t>Kosten pro Stunde Min</t>
  </si>
  <si>
    <t>Kosten pro Stunde Max</t>
  </si>
  <si>
    <t>Minimal Massgebendes Einkommen</t>
  </si>
  <si>
    <t>Maximal Massgebendes Einkommen</t>
  </si>
  <si>
    <t>Konstanten</t>
  </si>
  <si>
    <t>Eingaben</t>
  </si>
  <si>
    <t>Kita - Anzahl Tage</t>
  </si>
  <si>
    <t>Kita - Stunden / Tag</t>
  </si>
  <si>
    <t>Resultate</t>
  </si>
  <si>
    <t>Zwischenresultate</t>
  </si>
  <si>
    <t>Nettoarbeitstage Monat</t>
  </si>
  <si>
    <t>Bemerkungen</t>
  </si>
  <si>
    <t>Von und bis müssen innerhalb eines Monates sein</t>
  </si>
  <si>
    <t>Nettoarbeitstage Intervall</t>
  </si>
  <si>
    <t>Anteil des Monats</t>
  </si>
  <si>
    <t>Abgeltung des Kantons pro Tag</t>
  </si>
  <si>
    <t>Fixbeitrag der Stadt pro Tag</t>
  </si>
  <si>
    <t>Min Pensum Tagesstätten</t>
  </si>
  <si>
    <t>Min Pensum Kitas</t>
  </si>
  <si>
    <t>Min Pensum Tageseltern</t>
  </si>
  <si>
    <t>Vollkosten Monat</t>
  </si>
  <si>
    <t>Massgebendes Einkommen berechnet</t>
  </si>
  <si>
    <t>Kita - Anzahl Tage berechnet</t>
  </si>
  <si>
    <t>Elternbeitrag Monat</t>
  </si>
  <si>
    <t>Geburtstag Kind</t>
  </si>
  <si>
    <t>Faktor (Baby)</t>
  </si>
  <si>
    <t>Konstanten, die Pro Periode definiert werden müssen</t>
  </si>
  <si>
    <t>Anzahl Tage Kita Max</t>
  </si>
  <si>
    <t>Anzahl Tage Kanton</t>
  </si>
  <si>
    <t>Kosten Betreuungsstunde</t>
  </si>
  <si>
    <t>Stunden / Tag Tagi</t>
  </si>
  <si>
    <t>Betreuungsstunden pro Monat</t>
  </si>
  <si>
    <t>Betreuungsstunden Intervall</t>
  </si>
  <si>
    <t>Pauschalabzug bei einer Familiengrösse von drei Personen pauschal pro Person</t>
  </si>
  <si>
    <t>Pauschalabzug bei einer Familiengrösse von vier Personen pauschal pro Person</t>
  </si>
  <si>
    <t>Pauschalabzug bei einer Familiengrösse von fünf Personen pauschal pro Person</t>
  </si>
  <si>
    <t>Pauschalabzug bei einer Familiengrösse von sechs Personen pauschal pro Person</t>
  </si>
  <si>
    <t>Kosten pro Stunde Max Tageseltern</t>
  </si>
  <si>
    <t>Stunden</t>
  </si>
  <si>
    <t>Kommt nicht vor</t>
  </si>
</sst>
</file>

<file path=xl/styles.xml><?xml version="1.0" encoding="utf-8"?>
<styleSheet xmlns="http://schemas.openxmlformats.org/spreadsheetml/2006/main">
  <numFmts count="2">
    <numFmt numFmtId="164" formatCode="[$CHF]\ #,##0.00"/>
    <numFmt numFmtId="165" formatCode="#,##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0" xfId="0" applyFont="1"/>
    <xf numFmtId="14" fontId="0" fillId="2" borderId="1" xfId="0" applyNumberFormat="1" applyFill="1" applyBorder="1"/>
    <xf numFmtId="14" fontId="0" fillId="0" borderId="0" xfId="0" applyNumberFormat="1"/>
    <xf numFmtId="164" fontId="0" fillId="0" borderId="0" xfId="0" applyNumberFormat="1"/>
    <xf numFmtId="0" fontId="0" fillId="0" borderId="0" xfId="0" applyFont="1" applyFill="1"/>
    <xf numFmtId="0" fontId="0" fillId="0" borderId="0" xfId="0" applyFill="1"/>
    <xf numFmtId="0" fontId="0" fillId="0" borderId="0" xfId="1" applyFont="1" applyFill="1" applyBorder="1" applyAlignment="1" applyProtection="1">
      <alignment horizontal="left" vertical="center" indent="1"/>
      <protection hidden="1"/>
    </xf>
    <xf numFmtId="164" fontId="0" fillId="0" borderId="0" xfId="1" applyNumberFormat="1" applyFont="1" applyFill="1" applyBorder="1" applyAlignment="1" applyProtection="1">
      <alignment horizontal="left" vertical="center" indent="2"/>
      <protection hidden="1"/>
    </xf>
    <xf numFmtId="9" fontId="0" fillId="2" borderId="1" xfId="0" applyNumberFormat="1" applyFill="1" applyBorder="1"/>
    <xf numFmtId="164" fontId="0" fillId="3" borderId="1" xfId="0" applyNumberFormat="1" applyFill="1" applyBorder="1"/>
    <xf numFmtId="164" fontId="1" fillId="0" borderId="0" xfId="0" applyNumberFormat="1" applyFont="1"/>
    <xf numFmtId="164" fontId="0" fillId="0" borderId="0" xfId="0" applyNumberFormat="1" applyFont="1"/>
    <xf numFmtId="0" fontId="0" fillId="5" borderId="0" xfId="0" applyFill="1"/>
    <xf numFmtId="165" fontId="0" fillId="3" borderId="1" xfId="0" applyNumberFormat="1" applyFill="1" applyBorder="1"/>
    <xf numFmtId="164" fontId="0" fillId="2" borderId="1" xfId="0" applyNumberFormat="1" applyFill="1" applyBorder="1"/>
  </cellXfs>
  <cellStyles count="2">
    <cellStyle name="20 % - Akzent5 2" xfId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0</xdr:rowOff>
    </xdr:from>
    <xdr:to>
      <xdr:col>3</xdr:col>
      <xdr:colOff>3496237</xdr:colOff>
      <xdr:row>54</xdr:row>
      <xdr:rowOff>126590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7132320"/>
          <a:ext cx="7420537" cy="286979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54</xdr:row>
      <xdr:rowOff>106680</xdr:rowOff>
    </xdr:from>
    <xdr:to>
      <xdr:col>4</xdr:col>
      <xdr:colOff>3766</xdr:colOff>
      <xdr:row>69</xdr:row>
      <xdr:rowOff>79226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0480" y="9982200"/>
          <a:ext cx="7640911" cy="27157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22860</xdr:colOff>
      <xdr:row>69</xdr:row>
      <xdr:rowOff>152400</xdr:rowOff>
    </xdr:from>
    <xdr:to>
      <xdr:col>2</xdr:col>
      <xdr:colOff>758735</xdr:colOff>
      <xdr:row>71</xdr:row>
      <xdr:rowOff>25521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60" y="12771120"/>
          <a:ext cx="3896270" cy="2388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350520</xdr:colOff>
      <xdr:row>30</xdr:row>
      <xdr:rowOff>0</xdr:rowOff>
    </xdr:from>
    <xdr:to>
      <xdr:col>3</xdr:col>
      <xdr:colOff>2632710</xdr:colOff>
      <xdr:row>41</xdr:row>
      <xdr:rowOff>152400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0520" y="6949440"/>
          <a:ext cx="6206490" cy="2164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350520</xdr:colOff>
      <xdr:row>31</xdr:row>
      <xdr:rowOff>0</xdr:rowOff>
    </xdr:from>
    <xdr:to>
      <xdr:col>3</xdr:col>
      <xdr:colOff>2632710</xdr:colOff>
      <xdr:row>42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0520" y="5486400"/>
          <a:ext cx="6206490" cy="2164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7"/>
  <sheetViews>
    <sheetView tabSelected="1" workbookViewId="0">
      <selection activeCell="D26" sqref="D26"/>
    </sheetView>
  </sheetViews>
  <sheetFormatPr baseColWidth="10" defaultRowHeight="15"/>
  <cols>
    <col min="1" max="1" width="32" bestFit="1" customWidth="1"/>
    <col min="2" max="2" width="13.7109375" bestFit="1" customWidth="1"/>
    <col min="4" max="4" width="55.28515625" customWidth="1"/>
    <col min="5" max="5" width="14.28515625" bestFit="1" customWidth="1"/>
  </cols>
  <sheetData>
    <row r="1" spans="1:4">
      <c r="A1" s="1" t="s">
        <v>17</v>
      </c>
      <c r="D1" s="1" t="s">
        <v>23</v>
      </c>
    </row>
    <row r="2" spans="1:4">
      <c r="A2" s="3" t="s">
        <v>36</v>
      </c>
      <c r="B2" s="4">
        <v>42217</v>
      </c>
      <c r="D2" s="1"/>
    </row>
    <row r="3" spans="1:4">
      <c r="A3" t="s">
        <v>18</v>
      </c>
      <c r="B3" s="2">
        <v>244</v>
      </c>
    </row>
    <row r="4" spans="1:4">
      <c r="A4" t="s">
        <v>19</v>
      </c>
      <c r="B4" s="2">
        <v>11.5</v>
      </c>
    </row>
    <row r="5" spans="1:4">
      <c r="A5" t="s">
        <v>2</v>
      </c>
      <c r="B5" s="4">
        <v>42390</v>
      </c>
      <c r="D5" t="s">
        <v>24</v>
      </c>
    </row>
    <row r="6" spans="1:4">
      <c r="A6" t="s">
        <v>3</v>
      </c>
      <c r="B6" s="4">
        <v>42400</v>
      </c>
    </row>
    <row r="7" spans="1:4">
      <c r="A7" t="s">
        <v>0</v>
      </c>
      <c r="B7" s="11">
        <v>1</v>
      </c>
    </row>
    <row r="8" spans="1:4">
      <c r="A8" t="s">
        <v>1</v>
      </c>
      <c r="B8" s="2">
        <v>27750</v>
      </c>
    </row>
    <row r="10" spans="1:4">
      <c r="A10" s="1" t="s">
        <v>20</v>
      </c>
    </row>
    <row r="11" spans="1:4">
      <c r="A11" t="s">
        <v>4</v>
      </c>
      <c r="B11" s="12">
        <f>MROUND(B26*B31*B36,0.05)</f>
        <v>1160.95</v>
      </c>
    </row>
    <row r="12" spans="1:4">
      <c r="A12" t="s">
        <v>5</v>
      </c>
      <c r="B12" s="12">
        <f>MROUND(B31*B37,0.05)</f>
        <v>45.75</v>
      </c>
    </row>
    <row r="13" spans="1:4">
      <c r="A13" t="s">
        <v>6</v>
      </c>
      <c r="B13" s="12">
        <f>B11-B12</f>
        <v>1115.2</v>
      </c>
    </row>
    <row r="15" spans="1:4">
      <c r="A15" s="1" t="s">
        <v>16</v>
      </c>
    </row>
    <row r="16" spans="1:4">
      <c r="A16" t="s">
        <v>27</v>
      </c>
      <c r="B16" s="15">
        <v>107.19</v>
      </c>
    </row>
    <row r="17" spans="1:4">
      <c r="A17" t="s">
        <v>28</v>
      </c>
      <c r="B17">
        <v>7</v>
      </c>
    </row>
    <row r="18" spans="1:4">
      <c r="A18" t="s">
        <v>9</v>
      </c>
      <c r="B18">
        <v>244</v>
      </c>
    </row>
    <row r="19" spans="1:4">
      <c r="A19" t="s">
        <v>8</v>
      </c>
      <c r="B19">
        <v>11.5</v>
      </c>
    </row>
    <row r="20" spans="1:4">
      <c r="A20" t="s">
        <v>13</v>
      </c>
      <c r="B20" s="6">
        <v>11.91</v>
      </c>
    </row>
    <row r="21" spans="1:4">
      <c r="A21" t="s">
        <v>12</v>
      </c>
      <c r="B21" s="6">
        <v>0.75</v>
      </c>
    </row>
    <row r="22" spans="1:4">
      <c r="A22" t="s">
        <v>14</v>
      </c>
      <c r="B22" s="6">
        <v>42540</v>
      </c>
    </row>
    <row r="23" spans="1:4">
      <c r="A23" t="s">
        <v>15</v>
      </c>
      <c r="B23" s="6">
        <v>158690</v>
      </c>
    </row>
    <row r="25" spans="1:4">
      <c r="A25" s="13" t="s">
        <v>21</v>
      </c>
    </row>
    <row r="26" spans="1:4">
      <c r="A26" s="14" t="s">
        <v>37</v>
      </c>
      <c r="B26">
        <f>IF(B5&gt;EOMONTH(B2,12),1,1.5)</f>
        <v>1.5</v>
      </c>
      <c r="C26" s="5"/>
      <c r="D26" t="s">
        <v>51</v>
      </c>
    </row>
    <row r="27" spans="1:4">
      <c r="A27" s="3" t="s">
        <v>11</v>
      </c>
      <c r="B27" s="5">
        <f>B5-DAY(B5)+1</f>
        <v>42370</v>
      </c>
    </row>
    <row r="28" spans="1:4">
      <c r="A28" s="3" t="s">
        <v>10</v>
      </c>
      <c r="B28" s="5">
        <f>EOMONTH(B5,0)</f>
        <v>42400</v>
      </c>
    </row>
    <row r="29" spans="1:4">
      <c r="A29" t="s">
        <v>22</v>
      </c>
      <c r="B29">
        <f>NETWORKDAYS(B27,B28)</f>
        <v>21</v>
      </c>
    </row>
    <row r="30" spans="1:4">
      <c r="A30" t="s">
        <v>25</v>
      </c>
      <c r="B30">
        <f>NETWORKDAYS(B5,B6)</f>
        <v>7</v>
      </c>
    </row>
    <row r="31" spans="1:4">
      <c r="A31" t="s">
        <v>26</v>
      </c>
      <c r="B31">
        <f>B30/B29</f>
        <v>0.33333333333333331</v>
      </c>
      <c r="D31" t="s">
        <v>51</v>
      </c>
    </row>
    <row r="32" spans="1:4">
      <c r="A32" t="s">
        <v>7</v>
      </c>
      <c r="B32">
        <f>B16+B17</f>
        <v>114.19</v>
      </c>
    </row>
    <row r="33" spans="1:2">
      <c r="A33" t="s">
        <v>33</v>
      </c>
      <c r="B33" s="6">
        <f>MAX(MIN(B23,B8),B22)</f>
        <v>42540</v>
      </c>
    </row>
    <row r="34" spans="1:2">
      <c r="A34" t="s">
        <v>34</v>
      </c>
      <c r="B34">
        <f>MIN(B18,B3)</f>
        <v>244</v>
      </c>
    </row>
    <row r="35" spans="1:2">
      <c r="A35" t="s">
        <v>19</v>
      </c>
      <c r="B35">
        <f>MIN(B19,B4)</f>
        <v>11.5</v>
      </c>
    </row>
    <row r="36" spans="1:2">
      <c r="A36" t="s">
        <v>32</v>
      </c>
      <c r="B36" s="6">
        <f>(B32*B35*B34*B7)/(B19*12)</f>
        <v>2321.8633333333332</v>
      </c>
    </row>
    <row r="37" spans="1:2">
      <c r="A37" t="s">
        <v>35</v>
      </c>
      <c r="B37" s="6">
        <f>(((B20-B21)*(B33-B22)+B21*(B23-B22))*9*20*B7*B35*B34)/((B23-B22)*240*B19)</f>
        <v>137.25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workbookViewId="0">
      <selection activeCell="B26" sqref="B26"/>
    </sheetView>
  </sheetViews>
  <sheetFormatPr baseColWidth="10" defaultRowHeight="15"/>
  <cols>
    <col min="1" max="1" width="32" bestFit="1" customWidth="1"/>
    <col min="2" max="2" width="13.7109375" bestFit="1" customWidth="1"/>
    <col min="4" max="4" width="55.28515625" customWidth="1"/>
    <col min="5" max="5" width="14.28515625" bestFit="1" customWidth="1"/>
  </cols>
  <sheetData>
    <row r="1" spans="1:5">
      <c r="A1" s="1" t="s">
        <v>17</v>
      </c>
      <c r="D1" s="1" t="s">
        <v>23</v>
      </c>
    </row>
    <row r="2" spans="1:5">
      <c r="A2" t="s">
        <v>2</v>
      </c>
      <c r="B2" s="4">
        <v>42583</v>
      </c>
    </row>
    <row r="3" spans="1:5">
      <c r="A3" t="s">
        <v>3</v>
      </c>
      <c r="B3" s="4">
        <v>42613</v>
      </c>
    </row>
    <row r="4" spans="1:5">
      <c r="A4" t="s">
        <v>0</v>
      </c>
      <c r="B4" s="11">
        <v>0.5</v>
      </c>
    </row>
    <row r="5" spans="1:5">
      <c r="A5" t="s">
        <v>1</v>
      </c>
      <c r="B5" s="2">
        <v>27750</v>
      </c>
    </row>
    <row r="7" spans="1:5">
      <c r="A7" s="1" t="s">
        <v>20</v>
      </c>
    </row>
    <row r="8" spans="1:5">
      <c r="A8" t="s">
        <v>4</v>
      </c>
      <c r="B8" s="12">
        <f>MROUND(B27*B15,0.05)</f>
        <v>833.7</v>
      </c>
    </row>
    <row r="9" spans="1:5">
      <c r="A9" t="s">
        <v>5</v>
      </c>
      <c r="B9" s="12">
        <f>MROUND(B27*B29,0.05)</f>
        <v>52.5</v>
      </c>
    </row>
    <row r="10" spans="1:5">
      <c r="A10" t="s">
        <v>6</v>
      </c>
      <c r="B10" s="12">
        <f>B8-B9</f>
        <v>781.2</v>
      </c>
    </row>
    <row r="12" spans="1:5">
      <c r="A12" s="1" t="s">
        <v>16</v>
      </c>
      <c r="D12" s="1"/>
    </row>
    <row r="13" spans="1:5">
      <c r="A13" t="s">
        <v>40</v>
      </c>
      <c r="B13">
        <v>240</v>
      </c>
      <c r="D13" s="7"/>
      <c r="E13" s="7"/>
    </row>
    <row r="14" spans="1:5">
      <c r="A14" t="s">
        <v>42</v>
      </c>
      <c r="B14">
        <v>7</v>
      </c>
      <c r="D14" s="7"/>
      <c r="E14" s="8"/>
    </row>
    <row r="15" spans="1:5">
      <c r="A15" t="s">
        <v>13</v>
      </c>
      <c r="B15" s="6">
        <v>11.91</v>
      </c>
      <c r="D15" s="9"/>
      <c r="E15" s="10"/>
    </row>
    <row r="16" spans="1:5">
      <c r="A16" t="s">
        <v>12</v>
      </c>
      <c r="B16" s="6">
        <v>0.75</v>
      </c>
      <c r="D16" s="9"/>
      <c r="E16" s="10"/>
    </row>
    <row r="17" spans="1:5">
      <c r="A17" t="s">
        <v>14</v>
      </c>
      <c r="B17" s="6">
        <v>42540</v>
      </c>
      <c r="D17" s="9"/>
      <c r="E17" s="10"/>
    </row>
    <row r="18" spans="1:5">
      <c r="A18" t="s">
        <v>15</v>
      </c>
      <c r="B18" s="6">
        <v>158690</v>
      </c>
      <c r="D18" s="9"/>
      <c r="E18" s="10"/>
    </row>
    <row r="20" spans="1:5">
      <c r="A20" s="13" t="s">
        <v>21</v>
      </c>
    </row>
    <row r="21" spans="1:5">
      <c r="A21" s="3" t="s">
        <v>11</v>
      </c>
      <c r="B21" s="5">
        <f>B2-DAY(B2)+1</f>
        <v>42583</v>
      </c>
    </row>
    <row r="22" spans="1:5">
      <c r="A22" s="3" t="s">
        <v>10</v>
      </c>
      <c r="B22" s="5">
        <f>EOMONTH(B2,0)</f>
        <v>42613</v>
      </c>
    </row>
    <row r="23" spans="1:5">
      <c r="A23" t="s">
        <v>22</v>
      </c>
      <c r="B23">
        <f>NETWORKDAYS(B21,B22)</f>
        <v>23</v>
      </c>
    </row>
    <row r="24" spans="1:5">
      <c r="A24" t="s">
        <v>25</v>
      </c>
      <c r="B24">
        <f>NETWORKDAYS(B2,B3)</f>
        <v>23</v>
      </c>
    </row>
    <row r="25" spans="1:5">
      <c r="A25" t="s">
        <v>26</v>
      </c>
      <c r="B25">
        <f>B24/B23</f>
        <v>1</v>
      </c>
    </row>
    <row r="26" spans="1:5">
      <c r="A26" t="s">
        <v>43</v>
      </c>
      <c r="B26">
        <f>(B13/12)*B14*B4</f>
        <v>70</v>
      </c>
    </row>
    <row r="27" spans="1:5">
      <c r="A27" t="s">
        <v>44</v>
      </c>
      <c r="B27">
        <f>B25*B26</f>
        <v>70</v>
      </c>
    </row>
    <row r="28" spans="1:5">
      <c r="A28" t="s">
        <v>33</v>
      </c>
      <c r="B28" s="6">
        <f>MAX(MIN(B18,B5),B17)</f>
        <v>42540</v>
      </c>
    </row>
    <row r="29" spans="1:5">
      <c r="A29" t="s">
        <v>41</v>
      </c>
      <c r="B29" s="6">
        <f>B4*((B15-B16)/(B18-B17))*(B28-B17)+B16</f>
        <v>0.75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selection activeCell="B27" sqref="B27"/>
    </sheetView>
  </sheetViews>
  <sheetFormatPr baseColWidth="10" defaultRowHeight="15"/>
  <cols>
    <col min="1" max="1" width="32" bestFit="1" customWidth="1"/>
    <col min="2" max="2" width="13.7109375" bestFit="1" customWidth="1"/>
    <col min="4" max="4" width="55.28515625" customWidth="1"/>
    <col min="5" max="5" width="14.28515625" bestFit="1" customWidth="1"/>
  </cols>
  <sheetData>
    <row r="1" spans="1:5">
      <c r="A1" s="1" t="s">
        <v>17</v>
      </c>
      <c r="D1" s="1" t="s">
        <v>23</v>
      </c>
    </row>
    <row r="2" spans="1:5">
      <c r="A2" t="s">
        <v>2</v>
      </c>
      <c r="B2" s="4">
        <v>42583</v>
      </c>
    </row>
    <row r="3" spans="1:5">
      <c r="A3" t="s">
        <v>3</v>
      </c>
      <c r="B3" s="4">
        <v>42613</v>
      </c>
    </row>
    <row r="4" spans="1:5">
      <c r="A4" t="s">
        <v>0</v>
      </c>
      <c r="B4" s="11">
        <v>1</v>
      </c>
    </row>
    <row r="5" spans="1:5">
      <c r="A5" t="s">
        <v>1</v>
      </c>
      <c r="B5" s="17">
        <v>41000</v>
      </c>
    </row>
    <row r="7" spans="1:5">
      <c r="A7" s="1" t="s">
        <v>20</v>
      </c>
    </row>
    <row r="8" spans="1:5">
      <c r="A8" t="s">
        <v>50</v>
      </c>
      <c r="B8" s="16">
        <f>MROUND(B28,0.1)</f>
        <v>233.8</v>
      </c>
    </row>
    <row r="9" spans="1:5">
      <c r="A9" t="s">
        <v>4</v>
      </c>
      <c r="B9" s="12">
        <f>MROUND(B28*B16,0.05)</f>
        <v>2141.9</v>
      </c>
    </row>
    <row r="10" spans="1:5">
      <c r="A10" t="s">
        <v>5</v>
      </c>
      <c r="B10" s="12">
        <f>MROUND(B28*B30,0.05)</f>
        <v>175.4</v>
      </c>
      <c r="C10" s="6"/>
    </row>
    <row r="11" spans="1:5">
      <c r="A11" t="s">
        <v>6</v>
      </c>
      <c r="B11" s="12">
        <f>B9-B10</f>
        <v>1966.5</v>
      </c>
    </row>
    <row r="13" spans="1:5">
      <c r="A13" s="1" t="s">
        <v>16</v>
      </c>
      <c r="D13" s="1"/>
    </row>
    <row r="14" spans="1:5">
      <c r="A14" t="s">
        <v>9</v>
      </c>
      <c r="B14">
        <v>244</v>
      </c>
    </row>
    <row r="15" spans="1:5">
      <c r="A15" t="s">
        <v>8</v>
      </c>
      <c r="B15">
        <v>11.5</v>
      </c>
    </row>
    <row r="16" spans="1:5">
      <c r="A16" t="s">
        <v>13</v>
      </c>
      <c r="B16" s="6">
        <v>9.16</v>
      </c>
      <c r="D16" s="9"/>
      <c r="E16" s="10"/>
    </row>
    <row r="17" spans="1:5">
      <c r="A17" t="s">
        <v>12</v>
      </c>
      <c r="B17" s="6">
        <v>0.75</v>
      </c>
      <c r="D17" s="9"/>
      <c r="E17" s="10"/>
    </row>
    <row r="18" spans="1:5">
      <c r="A18" t="s">
        <v>14</v>
      </c>
      <c r="B18" s="6">
        <v>42540</v>
      </c>
      <c r="D18" s="9"/>
      <c r="E18" s="10"/>
    </row>
    <row r="19" spans="1:5">
      <c r="A19" t="s">
        <v>15</v>
      </c>
      <c r="B19" s="6">
        <v>158690</v>
      </c>
      <c r="D19" s="9"/>
      <c r="E19" s="10"/>
    </row>
    <row r="21" spans="1:5">
      <c r="A21" s="13" t="s">
        <v>21</v>
      </c>
    </row>
    <row r="22" spans="1:5">
      <c r="A22" s="3" t="s">
        <v>11</v>
      </c>
      <c r="B22" s="5">
        <f>B2-DAY(B2)+1</f>
        <v>42583</v>
      </c>
    </row>
    <row r="23" spans="1:5">
      <c r="A23" s="3" t="s">
        <v>10</v>
      </c>
      <c r="B23" s="5">
        <f>EOMONTH(B2,0)</f>
        <v>42613</v>
      </c>
    </row>
    <row r="24" spans="1:5">
      <c r="A24" t="s">
        <v>22</v>
      </c>
      <c r="B24">
        <f>NETWORKDAYS(B22,B23)</f>
        <v>23</v>
      </c>
    </row>
    <row r="25" spans="1:5">
      <c r="A25" t="s">
        <v>25</v>
      </c>
      <c r="B25">
        <f>NETWORKDAYS(B2,B3)</f>
        <v>23</v>
      </c>
    </row>
    <row r="26" spans="1:5">
      <c r="A26" t="s">
        <v>26</v>
      </c>
      <c r="B26">
        <f>B25/B24</f>
        <v>1</v>
      </c>
    </row>
    <row r="27" spans="1:5">
      <c r="A27" t="s">
        <v>43</v>
      </c>
      <c r="B27">
        <f>(B14/12)*B15*B4</f>
        <v>233.83333333333331</v>
      </c>
    </row>
    <row r="28" spans="1:5">
      <c r="A28" t="s">
        <v>44</v>
      </c>
      <c r="B28">
        <f>B26*B27</f>
        <v>233.83333333333331</v>
      </c>
    </row>
    <row r="29" spans="1:5">
      <c r="A29" t="s">
        <v>33</v>
      </c>
      <c r="B29" s="6">
        <f>MAX(MIN(B19,B5),B18)</f>
        <v>42540</v>
      </c>
    </row>
    <row r="30" spans="1:5">
      <c r="A30" t="s">
        <v>41</v>
      </c>
      <c r="B30" s="6">
        <f>B4*((B16-B17)/(B19-B18))*(B29-B18)+B17</f>
        <v>0.75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A16" sqref="A16"/>
    </sheetView>
  </sheetViews>
  <sheetFormatPr baseColWidth="10" defaultRowHeight="15"/>
  <cols>
    <col min="1" max="1" width="66.85546875" bestFit="1" customWidth="1"/>
    <col min="2" max="2" width="14.28515625" bestFit="1" customWidth="1"/>
  </cols>
  <sheetData>
    <row r="1" spans="1:5">
      <c r="A1" s="1" t="s">
        <v>38</v>
      </c>
    </row>
    <row r="3" spans="1:5">
      <c r="A3" t="s">
        <v>27</v>
      </c>
      <c r="B3" s="15">
        <v>107.19</v>
      </c>
    </row>
    <row r="4" spans="1:5">
      <c r="A4" t="s">
        <v>28</v>
      </c>
      <c r="B4">
        <v>7</v>
      </c>
    </row>
    <row r="5" spans="1:5">
      <c r="A5" t="s">
        <v>39</v>
      </c>
      <c r="B5">
        <v>244</v>
      </c>
    </row>
    <row r="6" spans="1:5">
      <c r="A6" t="s">
        <v>8</v>
      </c>
      <c r="B6">
        <v>11.5</v>
      </c>
    </row>
    <row r="7" spans="1:5">
      <c r="A7" t="s">
        <v>13</v>
      </c>
      <c r="B7" s="6">
        <v>11.91</v>
      </c>
    </row>
    <row r="8" spans="1:5">
      <c r="A8" t="s">
        <v>49</v>
      </c>
      <c r="B8" s="6">
        <v>9.16</v>
      </c>
    </row>
    <row r="9" spans="1:5">
      <c r="A9" t="s">
        <v>12</v>
      </c>
      <c r="B9" s="6">
        <v>0.75</v>
      </c>
    </row>
    <row r="10" spans="1:5">
      <c r="A10" t="s">
        <v>14</v>
      </c>
      <c r="B10" s="6">
        <v>42540</v>
      </c>
    </row>
    <row r="11" spans="1:5">
      <c r="A11" t="s">
        <v>15</v>
      </c>
      <c r="B11" s="6">
        <v>158690</v>
      </c>
    </row>
    <row r="12" spans="1:5">
      <c r="A12" t="s">
        <v>40</v>
      </c>
      <c r="B12">
        <v>240</v>
      </c>
    </row>
    <row r="13" spans="1:5">
      <c r="A13" t="s">
        <v>42</v>
      </c>
      <c r="B13">
        <v>7</v>
      </c>
      <c r="D13" s="7"/>
      <c r="E13" s="8"/>
    </row>
    <row r="14" spans="1:5">
      <c r="A14" t="s">
        <v>29</v>
      </c>
      <c r="B14">
        <v>60</v>
      </c>
    </row>
    <row r="15" spans="1:5">
      <c r="A15" t="s">
        <v>30</v>
      </c>
      <c r="B15">
        <v>10</v>
      </c>
    </row>
    <row r="16" spans="1:5">
      <c r="A16" s="7" t="s">
        <v>31</v>
      </c>
      <c r="B16" s="7">
        <v>20</v>
      </c>
    </row>
    <row r="17" spans="1:2">
      <c r="A17" s="7" t="s">
        <v>45</v>
      </c>
      <c r="B17" s="10">
        <v>3760</v>
      </c>
    </row>
    <row r="18" spans="1:2">
      <c r="A18" s="7" t="s">
        <v>46</v>
      </c>
      <c r="B18" s="10">
        <v>5900</v>
      </c>
    </row>
    <row r="19" spans="1:2">
      <c r="A19" s="7" t="s">
        <v>47</v>
      </c>
      <c r="B19" s="10">
        <v>6970</v>
      </c>
    </row>
    <row r="20" spans="1:2">
      <c r="A20" s="7" t="s">
        <v>48</v>
      </c>
      <c r="B20" s="10">
        <v>7500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Kita Rechner</vt:lpstr>
      <vt:lpstr>Tagi Rechner</vt:lpstr>
      <vt:lpstr>Tageseltern Rechner</vt:lpstr>
      <vt:lpstr>Konstanten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Franziska Herger</dc:creator>
  <cp:lastModifiedBy>Franziska Herger</cp:lastModifiedBy>
  <cp:lastPrinted>2016-05-11T11:58:55Z</cp:lastPrinted>
  <dcterms:created xsi:type="dcterms:W3CDTF">2016-05-03T12:56:47Z</dcterms:created>
  <dcterms:modified xsi:type="dcterms:W3CDTF">2016-06-23T15:20:21Z</dcterms:modified>
</cp:coreProperties>
</file>