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diogomendes/Dropbox/MEOCloud/ZZZ Teaching/EMBA/2023:2024/Exercises/Root Capital (ESG)/"/>
    </mc:Choice>
  </mc:AlternateContent>
  <xr:revisionPtr revIDLastSave="0" documentId="13_ncr:1_{69319F00-34B6-D24B-A5C3-FDD8E3E365B0}" xr6:coauthVersionLast="47" xr6:coauthVersionMax="47" xr10:uidLastSave="{00000000-0000-0000-0000-000000000000}"/>
  <bookViews>
    <workbookView xWindow="0" yWindow="500" windowWidth="27260" windowHeight="16940" tabRatio="825" activeTab="1" xr2:uid="{00000000-000D-0000-FFFF-FFFF00000000}"/>
  </bookViews>
  <sheets>
    <sheet name="Copyright" sheetId="5" r:id="rId1"/>
    <sheet name="Full Set of Possible Loans" sheetId="2" r:id="rId2"/>
    <sheet name="Portfolio Dashboard" sheetId="4" r:id="rId3"/>
  </sheets>
  <definedNames>
    <definedName name="_xlnm._FilterDatabase" localSheetId="1" hidden="1">'Full Set of Possible Loans'!$A$2:$AC$206</definedName>
    <definedName name="_xlnm.Print_Area" localSheetId="2">'Portfolio Dashboard'!$I$32:$N$61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8" i="4" l="1"/>
  <c r="J47" i="4"/>
  <c r="C47" i="4"/>
  <c r="J16" i="4"/>
  <c r="C16" i="4"/>
  <c r="C3" i="4"/>
  <c r="C19" i="4" s="1"/>
  <c r="F3" i="4"/>
  <c r="C65" i="4"/>
  <c r="C71" i="4" s="1"/>
  <c r="C69" i="4"/>
  <c r="J34" i="4"/>
  <c r="J40" i="4" s="1"/>
  <c r="J38" i="4"/>
  <c r="C34" i="4"/>
  <c r="C40" i="4" s="1"/>
  <c r="C38" i="4"/>
  <c r="J3" i="4"/>
  <c r="J9" i="4" s="1"/>
  <c r="F74" i="4"/>
  <c r="F75" i="4"/>
  <c r="F81" i="4"/>
  <c r="F82" i="4"/>
  <c r="C66" i="4"/>
  <c r="C82" i="4"/>
  <c r="C81" i="4"/>
  <c r="C75" i="4"/>
  <c r="C74" i="4"/>
  <c r="C91" i="4"/>
  <c r="C90" i="4"/>
  <c r="C89" i="4"/>
  <c r="C88" i="4"/>
  <c r="C87" i="4"/>
  <c r="F66" i="4"/>
  <c r="F65" i="4"/>
  <c r="J60" i="4"/>
  <c r="J59" i="4"/>
  <c r="J58" i="4"/>
  <c r="J57" i="4"/>
  <c r="J56" i="4"/>
  <c r="J51" i="4"/>
  <c r="M50" i="4"/>
  <c r="M43" i="4"/>
  <c r="J43" i="4"/>
  <c r="M35" i="4"/>
  <c r="J35" i="4"/>
  <c r="M34" i="4"/>
  <c r="F44" i="4"/>
  <c r="F45" i="4"/>
  <c r="F46" i="4"/>
  <c r="F50" i="4"/>
  <c r="F51" i="4"/>
  <c r="F52" i="4"/>
  <c r="C51" i="4"/>
  <c r="C45" i="4"/>
  <c r="C44" i="4"/>
  <c r="C43" i="4"/>
  <c r="C60" i="4"/>
  <c r="C59" i="4"/>
  <c r="C58" i="4"/>
  <c r="C57" i="4"/>
  <c r="C56" i="4"/>
  <c r="F35" i="4"/>
  <c r="C35" i="4"/>
  <c r="F34" i="4"/>
  <c r="F19" i="4"/>
  <c r="F13" i="4"/>
  <c r="J4" i="4"/>
  <c r="M21" i="4"/>
  <c r="M20" i="4"/>
  <c r="J20" i="4"/>
  <c r="M19" i="4"/>
  <c r="J19" i="4"/>
  <c r="M15" i="4"/>
  <c r="M14" i="4"/>
  <c r="J14" i="4"/>
  <c r="M13" i="4"/>
  <c r="J13" i="4"/>
  <c r="M12" i="4"/>
  <c r="J12" i="4"/>
  <c r="J29" i="4"/>
  <c r="J28" i="4"/>
  <c r="J27" i="4"/>
  <c r="C29" i="4"/>
  <c r="C28" i="4"/>
  <c r="C27" i="4"/>
  <c r="C26" i="4"/>
  <c r="C25" i="4"/>
  <c r="F4" i="4"/>
  <c r="C4" i="4"/>
  <c r="J26" i="4"/>
  <c r="J25" i="4"/>
  <c r="M4" i="4"/>
  <c r="M3" i="4"/>
  <c r="AC4" i="2"/>
  <c r="AC6" i="2"/>
  <c r="AC8" i="2"/>
  <c r="AC12" i="2"/>
  <c r="AC14" i="2"/>
  <c r="AC17" i="2"/>
  <c r="AC18" i="2"/>
  <c r="AC27" i="2"/>
  <c r="AC29" i="2"/>
  <c r="AC36" i="2"/>
  <c r="AC37" i="2"/>
  <c r="AC43" i="2"/>
  <c r="AC46" i="2"/>
  <c r="AC47" i="2"/>
  <c r="AC63" i="2"/>
  <c r="AC65" i="2"/>
  <c r="AC67" i="2"/>
  <c r="AC73" i="2"/>
  <c r="AC76" i="2"/>
  <c r="AC84" i="2"/>
  <c r="AC97" i="2"/>
  <c r="AC99" i="2"/>
  <c r="AC103" i="2"/>
  <c r="AC105" i="2"/>
  <c r="AC109" i="2"/>
  <c r="AC110" i="2"/>
  <c r="AC116" i="2"/>
  <c r="AC118" i="2"/>
  <c r="AC122" i="2"/>
  <c r="AC127" i="2"/>
  <c r="AC129" i="2"/>
  <c r="AC131" i="2"/>
  <c r="AC134" i="2"/>
  <c r="AC139" i="2"/>
  <c r="AC142" i="2"/>
  <c r="AC143" i="2"/>
  <c r="AC146" i="2"/>
  <c r="AC148" i="2"/>
  <c r="AC152" i="2"/>
  <c r="AC154" i="2"/>
  <c r="AC161" i="2"/>
  <c r="AC163" i="2"/>
  <c r="AC171" i="2"/>
  <c r="AC177" i="2"/>
  <c r="AC180" i="2"/>
  <c r="AC184" i="2"/>
  <c r="AC190" i="2"/>
  <c r="AC194" i="2"/>
  <c r="AC196" i="2"/>
  <c r="AC200" i="2"/>
  <c r="AC5" i="2"/>
  <c r="M56" i="4" s="1"/>
  <c r="AC7" i="2"/>
  <c r="M57" i="4" s="1"/>
  <c r="AC9" i="2"/>
  <c r="AC10" i="2"/>
  <c r="AC11" i="2"/>
  <c r="AC13" i="2"/>
  <c r="AC15" i="2"/>
  <c r="AC16" i="2"/>
  <c r="AC19" i="2"/>
  <c r="AC20" i="2"/>
  <c r="AC21" i="2"/>
  <c r="AC22" i="2"/>
  <c r="AC23" i="2"/>
  <c r="AC24" i="2"/>
  <c r="AC25" i="2"/>
  <c r="AC26" i="2"/>
  <c r="AC28" i="2"/>
  <c r="AC30" i="2"/>
  <c r="AC31" i="2"/>
  <c r="AC32" i="2"/>
  <c r="AC33" i="2"/>
  <c r="AC34" i="2"/>
  <c r="AC35" i="2"/>
  <c r="AC38" i="2"/>
  <c r="AC39" i="2"/>
  <c r="AC40" i="2"/>
  <c r="AC41" i="2"/>
  <c r="AC42" i="2"/>
  <c r="AC44" i="2"/>
  <c r="AC45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4" i="2"/>
  <c r="AC66" i="2"/>
  <c r="AC68" i="2"/>
  <c r="AC69" i="2"/>
  <c r="AC70" i="2"/>
  <c r="AC71" i="2"/>
  <c r="AC72" i="2"/>
  <c r="AC74" i="2"/>
  <c r="AC75" i="2"/>
  <c r="AC77" i="2"/>
  <c r="AC78" i="2"/>
  <c r="AC79" i="2"/>
  <c r="AC80" i="2"/>
  <c r="AC81" i="2"/>
  <c r="AC82" i="2"/>
  <c r="AC83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8" i="2"/>
  <c r="AC100" i="2"/>
  <c r="AC101" i="2"/>
  <c r="AC102" i="2"/>
  <c r="AC104" i="2"/>
  <c r="AC106" i="2"/>
  <c r="AC107" i="2"/>
  <c r="AC108" i="2"/>
  <c r="AC111" i="2"/>
  <c r="AC112" i="2"/>
  <c r="AC113" i="2"/>
  <c r="AC114" i="2"/>
  <c r="AC115" i="2"/>
  <c r="AC117" i="2"/>
  <c r="AC119" i="2"/>
  <c r="AC120" i="2"/>
  <c r="AC121" i="2"/>
  <c r="AC123" i="2"/>
  <c r="AC124" i="2"/>
  <c r="AC125" i="2"/>
  <c r="AC126" i="2"/>
  <c r="AC128" i="2"/>
  <c r="AC130" i="2"/>
  <c r="AC132" i="2"/>
  <c r="AC133" i="2"/>
  <c r="AC135" i="2"/>
  <c r="AC136" i="2"/>
  <c r="AC137" i="2"/>
  <c r="AC138" i="2"/>
  <c r="AC140" i="2"/>
  <c r="AC141" i="2"/>
  <c r="AC144" i="2"/>
  <c r="AC145" i="2"/>
  <c r="AC147" i="2"/>
  <c r="AC149" i="2"/>
  <c r="AC150" i="2"/>
  <c r="AC151" i="2"/>
  <c r="AC153" i="2"/>
  <c r="AC155" i="2"/>
  <c r="AC156" i="2"/>
  <c r="AC157" i="2"/>
  <c r="AC158" i="2"/>
  <c r="AC159" i="2"/>
  <c r="AC160" i="2"/>
  <c r="AC162" i="2"/>
  <c r="AC164" i="2"/>
  <c r="AC165" i="2"/>
  <c r="AC166" i="2"/>
  <c r="AC167" i="2"/>
  <c r="AC168" i="2"/>
  <c r="AC169" i="2"/>
  <c r="AC170" i="2"/>
  <c r="AC172" i="2"/>
  <c r="AC173" i="2"/>
  <c r="AC174" i="2"/>
  <c r="AC175" i="2"/>
  <c r="AC176" i="2"/>
  <c r="AC178" i="2"/>
  <c r="AC179" i="2"/>
  <c r="AC181" i="2"/>
  <c r="AC182" i="2"/>
  <c r="AC183" i="2"/>
  <c r="AC185" i="2"/>
  <c r="AC186" i="2"/>
  <c r="AC187" i="2"/>
  <c r="AC188" i="2"/>
  <c r="AC189" i="2"/>
  <c r="AC191" i="2"/>
  <c r="AC192" i="2"/>
  <c r="AC193" i="2"/>
  <c r="AC195" i="2"/>
  <c r="AC197" i="2"/>
  <c r="AC198" i="2"/>
  <c r="AC199" i="2"/>
  <c r="AC201" i="2"/>
  <c r="AC202" i="2"/>
  <c r="AC3" i="2"/>
  <c r="F56" i="4"/>
  <c r="C7" i="4" l="1"/>
  <c r="F12" i="4"/>
  <c r="F14" i="4"/>
  <c r="F20" i="4"/>
  <c r="C8" i="4"/>
  <c r="C12" i="4"/>
  <c r="C14" i="4"/>
  <c r="C20" i="4"/>
  <c r="C13" i="4"/>
  <c r="F15" i="4"/>
  <c r="C9" i="4"/>
  <c r="F86" i="4"/>
  <c r="F90" i="4" s="1"/>
  <c r="C24" i="4"/>
  <c r="M44" i="4"/>
  <c r="M52" i="4"/>
  <c r="C55" i="4"/>
  <c r="F88" i="4"/>
  <c r="F24" i="4"/>
  <c r="F28" i="4" s="1"/>
  <c r="C50" i="4"/>
  <c r="F43" i="4"/>
  <c r="J45" i="4"/>
  <c r="J7" i="4"/>
  <c r="M26" i="4"/>
  <c r="J44" i="4"/>
  <c r="M51" i="4"/>
  <c r="C86" i="4"/>
  <c r="M45" i="4"/>
  <c r="M46" i="4"/>
  <c r="J50" i="4"/>
  <c r="F55" i="4"/>
  <c r="F59" i="4" s="1"/>
  <c r="M25" i="4"/>
  <c r="J24" i="4"/>
  <c r="F77" i="4"/>
  <c r="J8" i="4"/>
  <c r="C39" i="4"/>
  <c r="J39" i="4"/>
  <c r="C70" i="4"/>
  <c r="F21" i="4"/>
  <c r="F87" i="4"/>
  <c r="J55" i="4"/>
  <c r="F26" i="4"/>
  <c r="C76" i="4"/>
  <c r="F83" i="4"/>
  <c r="F76" i="4"/>
  <c r="F57" i="4"/>
  <c r="M55" i="4"/>
  <c r="M59" i="4" s="1"/>
  <c r="M24" i="4"/>
  <c r="M28" i="4" s="1"/>
  <c r="F25" i="4"/>
</calcChain>
</file>

<file path=xl/sharedStrings.xml><?xml version="1.0" encoding="utf-8"?>
<sst xmlns="http://schemas.openxmlformats.org/spreadsheetml/2006/main" count="4047" uniqueCount="136">
  <si>
    <t>Environmental Vulnerability</t>
  </si>
  <si>
    <t>Environmental Performance</t>
  </si>
  <si>
    <t>Scale</t>
  </si>
  <si>
    <t>Loan Number</t>
  </si>
  <si>
    <t>Industry</t>
  </si>
  <si>
    <t>Lending Region</t>
  </si>
  <si>
    <t>Country</t>
  </si>
  <si>
    <t>Gender Inclusion</t>
  </si>
  <si>
    <t>Coffee</t>
  </si>
  <si>
    <t>Peru</t>
  </si>
  <si>
    <t>No</t>
  </si>
  <si>
    <t>Yes</t>
  </si>
  <si>
    <t>Macadamia</t>
  </si>
  <si>
    <t>Kenya</t>
  </si>
  <si>
    <t>Colombia</t>
  </si>
  <si>
    <t>Uganda</t>
  </si>
  <si>
    <t>Bananas</t>
  </si>
  <si>
    <t>Cocoa</t>
  </si>
  <si>
    <t>Honduras</t>
  </si>
  <si>
    <t>Handcrafts</t>
  </si>
  <si>
    <t>Guatemala</t>
  </si>
  <si>
    <t>Dominican Republic</t>
  </si>
  <si>
    <t>Ecuador</t>
  </si>
  <si>
    <t>Tanzania, United Republic Of</t>
  </si>
  <si>
    <t>Rwanda</t>
  </si>
  <si>
    <t>Mexico</t>
  </si>
  <si>
    <t>Honey</t>
  </si>
  <si>
    <t>Mixed Herbs and/or Spices</t>
  </si>
  <si>
    <t>Peas</t>
  </si>
  <si>
    <t>Nicaragua</t>
  </si>
  <si>
    <t>Mixed Vegetables</t>
  </si>
  <si>
    <t>El Salvador</t>
  </si>
  <si>
    <t>Congo, The Democratic Republic Of The</t>
  </si>
  <si>
    <t>Costa Rica</t>
  </si>
  <si>
    <t>Peppers (Processed)</t>
  </si>
  <si>
    <t>Other Processed Food</t>
  </si>
  <si>
    <t>Ghana</t>
  </si>
  <si>
    <t>Swaziland</t>
  </si>
  <si>
    <t>Shea</t>
  </si>
  <si>
    <t>Brazil Nuts</t>
  </si>
  <si>
    <t>Bolivia</t>
  </si>
  <si>
    <t>Quinoa</t>
  </si>
  <si>
    <t>Indonesia</t>
  </si>
  <si>
    <t>Sesame</t>
  </si>
  <si>
    <t>Dried Beans</t>
  </si>
  <si>
    <t>Mangoes</t>
  </si>
  <si>
    <t>Timber</t>
  </si>
  <si>
    <t>Macadamia Nuts</t>
  </si>
  <si>
    <t>Palm Oil</t>
  </si>
  <si>
    <t>Sacha Inchi</t>
  </si>
  <si>
    <t>Maize</t>
  </si>
  <si>
    <t>Loan Amount (USD)</t>
  </si>
  <si>
    <t>Asia</t>
  </si>
  <si>
    <t>East Africa</t>
  </si>
  <si>
    <t>Central America</t>
  </si>
  <si>
    <t>South America</t>
  </si>
  <si>
    <t>West Africa</t>
  </si>
  <si>
    <t>Financial Risk and Return</t>
  </si>
  <si>
    <t>Business Information</t>
  </si>
  <si>
    <t>Loan Information</t>
  </si>
  <si>
    <t>Root Capital's Additionality</t>
  </si>
  <si>
    <t>Click Arrow</t>
  </si>
  <si>
    <t>Certification</t>
  </si>
  <si>
    <t>Peanuts</t>
  </si>
  <si>
    <t xml:space="preserve">Loan Additionality </t>
  </si>
  <si>
    <t>Extreme Poverty</t>
  </si>
  <si>
    <t>High Poverty</t>
  </si>
  <si>
    <t>Moderate Poverty</t>
  </si>
  <si>
    <t>Climate Change Hotspot</t>
  </si>
  <si>
    <t>Biodiversity Hotspot</t>
  </si>
  <si>
    <t>Soil Degradation Hotspot</t>
  </si>
  <si>
    <t>Water Scarcity Hotspot</t>
  </si>
  <si>
    <t>Expected Cost of Risk</t>
  </si>
  <si>
    <t>Expected Revenue</t>
  </si>
  <si>
    <t>Expected Cost of Debt</t>
  </si>
  <si>
    <t>Expected Operating Expenses</t>
  </si>
  <si>
    <t>Expected Net Loan Income</t>
  </si>
  <si>
    <t>Probability of Default</t>
  </si>
  <si>
    <t>Loan Additionality</t>
  </si>
  <si>
    <t xml:space="preserve">Social Vulnerability </t>
  </si>
  <si>
    <t>Poverty Level</t>
  </si>
  <si>
    <t>Social Performance</t>
  </si>
  <si>
    <t>Livelihood Improvement</t>
  </si>
  <si>
    <t>Farmers &amp; Employees</t>
  </si>
  <si>
    <t>Female 
Farmers &amp; Employees</t>
  </si>
  <si>
    <t>% Gender Inclusive</t>
  </si>
  <si>
    <t>% Livelihood Improvement</t>
  </si>
  <si>
    <t>% Extreme Poverty</t>
  </si>
  <si>
    <t>% High Poverty</t>
  </si>
  <si>
    <t>% Moderate Poverty</t>
  </si>
  <si>
    <t>% Climate Change Hotspot</t>
  </si>
  <si>
    <t>% Biodiversity Hotspot</t>
  </si>
  <si>
    <t>% Soil Degradation Hotspot</t>
  </si>
  <si>
    <t>% Water Scarcity Hotspot</t>
  </si>
  <si>
    <t>% Certified</t>
  </si>
  <si>
    <t>Total Expected Net Income (USD)</t>
  </si>
  <si>
    <t>Total Expected Revenue (USD)</t>
  </si>
  <si>
    <t>Total Operating Expenses (USD)</t>
  </si>
  <si>
    <t>Total Cost of Debt (USD)</t>
  </si>
  <si>
    <t>Total Cost of Risk (USD)</t>
  </si>
  <si>
    <t>Average % Probability of Default</t>
  </si>
  <si>
    <t>Planting &amp; maintaining trees for biodiversity conservation and carbon capture</t>
  </si>
  <si>
    <t>Clean &amp; appropriate tech for reduced emissions and resource efficiency</t>
  </si>
  <si>
    <t>Total Loan Amount (USD)</t>
  </si>
  <si>
    <t>Total Loans in Portfolio</t>
  </si>
  <si>
    <t>% Clean Tech (Reduced Emissions, Resource Efficiency)</t>
  </si>
  <si>
    <t>% Planting Trees (Biodiversity, Carbon capture)</t>
  </si>
  <si>
    <t>Total Farmers &amp; Employees Reached</t>
  </si>
  <si>
    <t>Total Women Farmers &amp; Employees Reached</t>
  </si>
  <si>
    <t>Loans Create New Social Value for Recipients</t>
  </si>
  <si>
    <t>Financial Performance of Portfolio</t>
  </si>
  <si>
    <t>All Other Loans (USD)</t>
  </si>
  <si>
    <t>Loans that Create New Social Value for Recipients (USD)</t>
  </si>
  <si>
    <t xml:space="preserve">Loans are Aligned with Investors' Values
</t>
  </si>
  <si>
    <t>Loans to Include in Portfolio</t>
  </si>
  <si>
    <t>Portfolio 1</t>
  </si>
  <si>
    <t>Portfolio 2</t>
  </si>
  <si>
    <t>Portfolio 3</t>
  </si>
  <si>
    <t>Portfolio 4</t>
  </si>
  <si>
    <t>Portfolio 5</t>
  </si>
  <si>
    <t>Canned Fruits &amp; Vegetables</t>
  </si>
  <si>
    <t>Dried Fruits &amp; Vegetables</t>
  </si>
  <si>
    <t>Rate of Return Calculation</t>
  </si>
  <si>
    <t>Poverty</t>
  </si>
  <si>
    <t xml:space="preserve">% High Additionality </t>
  </si>
  <si>
    <t xml:space="preserve">% Medium Additionality </t>
  </si>
  <si>
    <t>% Low Additionality</t>
  </si>
  <si>
    <t>% Loans w/ Extreme Poverty AND 
High Additionality</t>
  </si>
  <si>
    <t>h</t>
  </si>
  <si>
    <t>Low</t>
  </si>
  <si>
    <t>Medium</t>
  </si>
  <si>
    <t>High</t>
  </si>
  <si>
    <t>Root Capital and the Efficient Impact Frontier</t>
  </si>
  <si>
    <t>Harvard Business School Case # 218-087</t>
  </si>
  <si>
    <t>Courseware # 224-710</t>
  </si>
  <si>
    <t>This courseware  was prepared solely as the basis for class discussion. Copyright © 2023 President and Fellows of Harvard College. To order copies or request permission to reproduce materials, call 1-800-545-7685, write Harvard Business School Publishing, Boston, MA 02163, or go to www.hbsp.harvard.edu/educators. This publication may not be digitized, photocopied, or otherwise reproduced, posted, or transmitted, without the permission of Harvard Business School.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</si>
</sst>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#,##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Helvetica"/>
      <family val="2"/>
    </font>
    <font>
      <b/>
      <sz val="10"/>
      <name val="Helvetica"/>
      <family val="2"/>
    </font>
    <font>
      <b/>
      <sz val="10"/>
      <name val="Helvetica"/>
      <family val="2"/>
    </font>
  </fonts>
  <fills count="2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FF6EA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E4C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BE3D5"/>
        <bgColor indexed="64"/>
      </patternFill>
    </fill>
    <fill>
      <patternFill patternType="solid">
        <fgColor rgb="FFD4DBE4"/>
        <bgColor indexed="64"/>
      </patternFill>
    </fill>
    <fill>
      <patternFill patternType="solid">
        <fgColor rgb="FFFFFF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ck">
        <color theme="7"/>
      </top>
      <bottom/>
      <diagonal/>
    </border>
    <border>
      <left style="thick">
        <color theme="7"/>
      </left>
      <right style="thick">
        <color theme="7"/>
      </right>
      <top style="thick">
        <color theme="7"/>
      </top>
      <bottom style="thick">
        <color theme="7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" fillId="0" borderId="0"/>
  </cellStyleXfs>
  <cellXfs count="70">
    <xf numFmtId="0" fontId="0" fillId="0" borderId="0" xfId="0"/>
    <xf numFmtId="3" fontId="0" fillId="0" borderId="0" xfId="0" applyNumberFormat="1"/>
    <xf numFmtId="165" fontId="0" fillId="0" borderId="0" xfId="0" applyNumberFormat="1"/>
    <xf numFmtId="4" fontId="0" fillId="0" borderId="0" xfId="0" applyNumberFormat="1"/>
    <xf numFmtId="3" fontId="1" fillId="15" borderId="0" xfId="0" applyNumberFormat="1" applyFont="1" applyFill="1" applyAlignment="1">
      <alignment horizontal="center" vertical="center" wrapText="1"/>
    </xf>
    <xf numFmtId="165" fontId="1" fillId="4" borderId="0" xfId="0" applyNumberFormat="1" applyFont="1" applyFill="1" applyAlignment="1">
      <alignment horizontal="center" vertical="center" wrapText="1"/>
    </xf>
    <xf numFmtId="4" fontId="1" fillId="3" borderId="0" xfId="0" applyNumberFormat="1" applyFont="1" applyFill="1" applyAlignment="1">
      <alignment horizontal="center" vertical="center" wrapText="1"/>
    </xf>
    <xf numFmtId="4" fontId="1" fillId="10" borderId="0" xfId="0" applyNumberFormat="1" applyFont="1" applyFill="1" applyAlignment="1">
      <alignment horizontal="center" vertical="center" wrapText="1"/>
    </xf>
    <xf numFmtId="4" fontId="1" fillId="9" borderId="0" xfId="0" applyNumberFormat="1" applyFont="1" applyFill="1" applyAlignment="1">
      <alignment horizontal="center" vertical="center" wrapText="1"/>
    </xf>
    <xf numFmtId="3" fontId="1" fillId="13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5" fontId="1" fillId="2" borderId="0" xfId="0" applyNumberFormat="1" applyFont="1" applyFill="1" applyAlignment="1">
      <alignment horizontal="center" vertical="center" wrapText="1"/>
    </xf>
    <xf numFmtId="3" fontId="1" fillId="10" borderId="0" xfId="0" applyNumberFormat="1" applyFont="1" applyFill="1" applyAlignment="1">
      <alignment horizontal="center" vertical="center" wrapText="1"/>
    </xf>
    <xf numFmtId="0" fontId="0" fillId="0" borderId="5" xfId="0" applyBorder="1"/>
    <xf numFmtId="0" fontId="1" fillId="17" borderId="0" xfId="0" applyFont="1" applyFill="1" applyAlignment="1">
      <alignment horizontal="center" vertical="center" wrapText="1"/>
    </xf>
    <xf numFmtId="3" fontId="1" fillId="16" borderId="0" xfId="0" applyNumberFormat="1" applyFont="1" applyFill="1" applyAlignment="1">
      <alignment horizontal="center" vertical="center" wrapText="1"/>
    </xf>
    <xf numFmtId="0" fontId="0" fillId="17" borderId="0" xfId="0" applyFill="1"/>
    <xf numFmtId="3" fontId="1" fillId="18" borderId="0" xfId="0" applyNumberFormat="1" applyFont="1" applyFill="1" applyAlignment="1">
      <alignment horizontal="center" vertical="center" wrapText="1"/>
    </xf>
    <xf numFmtId="3" fontId="1" fillId="19" borderId="0" xfId="0" applyNumberFormat="1" applyFont="1" applyFill="1" applyAlignment="1">
      <alignment horizontal="center" vertical="center" wrapText="1"/>
    </xf>
    <xf numFmtId="0" fontId="1" fillId="18" borderId="0" xfId="0" applyFont="1" applyFill="1" applyAlignment="1">
      <alignment horizontal="center" vertical="center" wrapText="1"/>
    </xf>
    <xf numFmtId="0" fontId="0" fillId="9" borderId="0" xfId="0" applyFill="1"/>
    <xf numFmtId="0" fontId="0" fillId="9" borderId="6" xfId="0" applyFill="1" applyBorder="1"/>
    <xf numFmtId="0" fontId="0" fillId="9" borderId="0" xfId="0" applyFill="1" applyAlignment="1">
      <alignment horizontal="left" indent="1"/>
    </xf>
    <xf numFmtId="0" fontId="0" fillId="9" borderId="10" xfId="0" applyFill="1" applyBorder="1"/>
    <xf numFmtId="9" fontId="0" fillId="9" borderId="11" xfId="1" applyFont="1" applyFill="1" applyBorder="1"/>
    <xf numFmtId="0" fontId="0" fillId="9" borderId="0" xfId="0" applyFill="1" applyAlignment="1">
      <alignment horizontal="left" wrapText="1" indent="1"/>
    </xf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0" fontId="3" fillId="21" borderId="0" xfId="0" applyFont="1" applyFill="1" applyAlignment="1">
      <alignment horizontal="left"/>
    </xf>
    <xf numFmtId="0" fontId="0" fillId="21" borderId="6" xfId="0" applyFill="1" applyBorder="1"/>
    <xf numFmtId="0" fontId="3" fillId="21" borderId="0" xfId="0" applyFont="1" applyFill="1"/>
    <xf numFmtId="0" fontId="4" fillId="21" borderId="0" xfId="0" applyFont="1" applyFill="1"/>
    <xf numFmtId="0" fontId="3" fillId="21" borderId="3" xfId="0" applyFont="1" applyFill="1" applyBorder="1" applyAlignment="1">
      <alignment horizontal="left"/>
    </xf>
    <xf numFmtId="0" fontId="0" fillId="21" borderId="4" xfId="0" applyFill="1" applyBorder="1"/>
    <xf numFmtId="0" fontId="3" fillId="21" borderId="2" xfId="0" applyFont="1" applyFill="1" applyBorder="1" applyAlignment="1">
      <alignment horizontal="left"/>
    </xf>
    <xf numFmtId="0" fontId="0" fillId="9" borderId="5" xfId="0" applyFill="1" applyBorder="1"/>
    <xf numFmtId="0" fontId="3" fillId="21" borderId="5" xfId="0" applyFont="1" applyFill="1" applyBorder="1" applyAlignment="1">
      <alignment horizontal="left"/>
    </xf>
    <xf numFmtId="0" fontId="3" fillId="21" borderId="5" xfId="0" applyFont="1" applyFill="1" applyBorder="1"/>
    <xf numFmtId="0" fontId="0" fillId="9" borderId="5" xfId="0" applyFill="1" applyBorder="1" applyAlignment="1">
      <alignment horizontal="left" indent="2"/>
    </xf>
    <xf numFmtId="0" fontId="0" fillId="9" borderId="5" xfId="0" applyFill="1" applyBorder="1" applyAlignment="1">
      <alignment horizontal="left"/>
    </xf>
    <xf numFmtId="0" fontId="0" fillId="23" borderId="1" xfId="0" applyFill="1" applyBorder="1"/>
    <xf numFmtId="166" fontId="0" fillId="23" borderId="1" xfId="2" applyNumberFormat="1" applyFont="1" applyFill="1" applyBorder="1" applyAlignment="1"/>
    <xf numFmtId="166" fontId="0" fillId="23" borderId="1" xfId="2" applyNumberFormat="1" applyFont="1" applyFill="1" applyBorder="1"/>
    <xf numFmtId="9" fontId="0" fillId="23" borderId="1" xfId="1" applyFont="1" applyFill="1" applyBorder="1"/>
    <xf numFmtId="10" fontId="0" fillId="23" borderId="1" xfId="1" applyNumberFormat="1" applyFont="1" applyFill="1" applyBorder="1"/>
    <xf numFmtId="10" fontId="1" fillId="19" borderId="0" xfId="1" applyNumberFormat="1" applyFont="1" applyFill="1" applyAlignment="1">
      <alignment horizontal="center" vertical="center" wrapText="1"/>
    </xf>
    <xf numFmtId="10" fontId="0" fillId="0" borderId="0" xfId="1" applyNumberFormat="1" applyFont="1" applyFill="1"/>
    <xf numFmtId="0" fontId="0" fillId="9" borderId="12" xfId="0" applyFill="1" applyBorder="1"/>
    <xf numFmtId="0" fontId="5" fillId="22" borderId="0" xfId="0" applyFont="1" applyFill="1"/>
    <xf numFmtId="9" fontId="0" fillId="23" borderId="13" xfId="1" applyFont="1" applyFill="1" applyBorder="1"/>
    <xf numFmtId="166" fontId="0" fillId="23" borderId="14" xfId="2" applyNumberFormat="1" applyFont="1" applyFill="1" applyBorder="1"/>
    <xf numFmtId="166" fontId="0" fillId="23" borderId="13" xfId="2" applyNumberFormat="1" applyFont="1" applyFill="1" applyBorder="1"/>
    <xf numFmtId="0" fontId="6" fillId="0" borderId="0" xfId="3"/>
    <xf numFmtId="0" fontId="6" fillId="0" borderId="0" xfId="3" applyAlignment="1">
      <alignment horizontal="justify" vertical="top" wrapText="1"/>
    </xf>
    <xf numFmtId="0" fontId="8" fillId="0" borderId="0" xfId="3" applyFont="1" applyAlignment="1">
      <alignment horizontal="left"/>
    </xf>
    <xf numFmtId="0" fontId="7" fillId="0" borderId="0" xfId="3" applyFont="1" applyAlignment="1">
      <alignment horizontal="left"/>
    </xf>
    <xf numFmtId="0" fontId="6" fillId="0" borderId="0" xfId="3" applyAlignment="1">
      <alignment horizontal="left"/>
    </xf>
    <xf numFmtId="3" fontId="1" fillId="7" borderId="0" xfId="0" applyNumberFormat="1" applyFont="1" applyFill="1" applyAlignment="1">
      <alignment horizontal="center" vertical="center" wrapText="1"/>
    </xf>
    <xf numFmtId="0" fontId="1" fillId="14" borderId="0" xfId="0" applyFont="1" applyFill="1" applyAlignment="1">
      <alignment horizontal="center" vertical="center" wrapText="1"/>
    </xf>
    <xf numFmtId="3" fontId="1" fillId="5" borderId="0" xfId="0" applyNumberFormat="1" applyFont="1" applyFill="1" applyAlignment="1">
      <alignment horizontal="center" vertical="center" wrapText="1"/>
    </xf>
    <xf numFmtId="3" fontId="1" fillId="12" borderId="0" xfId="0" applyNumberFormat="1" applyFont="1" applyFill="1" applyAlignment="1">
      <alignment horizontal="center" vertical="center" wrapText="1"/>
    </xf>
    <xf numFmtId="3" fontId="1" fillId="20" borderId="0" xfId="0" applyNumberFormat="1" applyFont="1" applyFill="1" applyAlignment="1">
      <alignment horizontal="center" vertical="center" wrapText="1"/>
    </xf>
    <xf numFmtId="3" fontId="1" fillId="6" borderId="0" xfId="0" applyNumberFormat="1" applyFont="1" applyFill="1" applyAlignment="1">
      <alignment horizontal="center" vertical="center" wrapText="1"/>
    </xf>
    <xf numFmtId="4" fontId="1" fillId="8" borderId="0" xfId="0" applyNumberFormat="1" applyFont="1" applyFill="1" applyAlignment="1">
      <alignment horizontal="center" vertical="center" wrapText="1"/>
    </xf>
    <xf numFmtId="3" fontId="1" fillId="11" borderId="0" xfId="0" applyNumberFormat="1" applyFont="1" applyFill="1" applyAlignment="1">
      <alignment horizontal="center" vertical="center" wrapText="1"/>
    </xf>
    <xf numFmtId="0" fontId="0" fillId="9" borderId="0" xfId="0" applyFill="1"/>
    <xf numFmtId="0" fontId="0" fillId="9" borderId="0" xfId="0" applyFill="1" applyAlignment="1">
      <alignment vertical="center" wrapText="1"/>
    </xf>
    <xf numFmtId="0" fontId="0" fillId="9" borderId="0" xfId="0" applyFill="1" applyAlignment="1">
      <alignment vertical="center"/>
    </xf>
    <xf numFmtId="0" fontId="0" fillId="9" borderId="5" xfId="0" applyFill="1" applyBorder="1" applyAlignment="1">
      <alignment horizontal="left" wrapText="1"/>
    </xf>
  </cellXfs>
  <cellStyles count="4">
    <cellStyle name="Comma" xfId="2" builtinId="3"/>
    <cellStyle name="Normal" xfId="0" builtinId="0"/>
    <cellStyle name="Normal 2" xfId="3" xr:uid="{B192D499-E1EC-45F5-B759-09DE003D303E}"/>
    <cellStyle name="Per cent" xfId="1" builtinId="5"/>
  </cellStyles>
  <dxfs count="0"/>
  <tableStyles count="0" defaultTableStyle="TableStyleMedium2" defaultPivotStyle="PivotStyleLight16"/>
  <colors>
    <mruColors>
      <color rgb="FFFFFFD9"/>
      <color rgb="FFFFFF8B"/>
      <color rgb="FFEDF0F3"/>
      <color rgb="FFD4DBE4"/>
      <color rgb="FFFBE3D5"/>
      <color rgb="FF00CC00"/>
      <color rgb="FFFFFFEF"/>
      <color rgb="FFFFCDCD"/>
      <color rgb="FFFF8F8F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13609</xdr:colOff>
      <xdr:row>6</xdr:row>
      <xdr:rowOff>13608</xdr:rowOff>
    </xdr:from>
    <xdr:to>
      <xdr:col>3</xdr:col>
      <xdr:colOff>204107</xdr:colOff>
      <xdr:row>8</xdr:row>
      <xdr:rowOff>176894</xdr:rowOff>
    </xdr:to>
    <xdr:sp macro="" textlink="">
      <xdr:nvSpPr>
        <xdr:cNvPr id="7" name="Right Brac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742216" y="1170215"/>
          <a:ext cx="190498" cy="544286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136071</xdr:colOff>
      <xdr:row>6</xdr:row>
      <xdr:rowOff>13607</xdr:rowOff>
    </xdr:from>
    <xdr:to>
      <xdr:col>3</xdr:col>
      <xdr:colOff>262617</xdr:colOff>
      <xdr:row>6</xdr:row>
      <xdr:rowOff>163286</xdr:rowOff>
    </xdr:to>
    <xdr:sp macro="" textlink="">
      <xdr:nvSpPr>
        <xdr:cNvPr id="8" name="Right Brac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5864678" y="1170214"/>
          <a:ext cx="126546" cy="149679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13609</xdr:colOff>
      <xdr:row>6</xdr:row>
      <xdr:rowOff>13608</xdr:rowOff>
    </xdr:from>
    <xdr:to>
      <xdr:col>10</xdr:col>
      <xdr:colOff>204107</xdr:colOff>
      <xdr:row>8</xdr:row>
      <xdr:rowOff>176894</xdr:rowOff>
    </xdr:to>
    <xdr:sp macro="" textlink="">
      <xdr:nvSpPr>
        <xdr:cNvPr id="14" name="Right Brac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3673930" y="1292679"/>
          <a:ext cx="190498" cy="544286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136071</xdr:colOff>
      <xdr:row>6</xdr:row>
      <xdr:rowOff>13607</xdr:rowOff>
    </xdr:from>
    <xdr:to>
      <xdr:col>10</xdr:col>
      <xdr:colOff>262617</xdr:colOff>
      <xdr:row>6</xdr:row>
      <xdr:rowOff>163286</xdr:rowOff>
    </xdr:to>
    <xdr:sp macro="" textlink="">
      <xdr:nvSpPr>
        <xdr:cNvPr id="15" name="Right Brac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3796392" y="1292678"/>
          <a:ext cx="126546" cy="149679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13609</xdr:colOff>
      <xdr:row>37</xdr:row>
      <xdr:rowOff>13608</xdr:rowOff>
    </xdr:from>
    <xdr:to>
      <xdr:col>3</xdr:col>
      <xdr:colOff>204107</xdr:colOff>
      <xdr:row>39</xdr:row>
      <xdr:rowOff>176894</xdr:rowOff>
    </xdr:to>
    <xdr:sp macro="" textlink="">
      <xdr:nvSpPr>
        <xdr:cNvPr id="12" name="Right Brac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3662417" y="1288493"/>
          <a:ext cx="190498" cy="544286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136071</xdr:colOff>
      <xdr:row>37</xdr:row>
      <xdr:rowOff>13607</xdr:rowOff>
    </xdr:from>
    <xdr:to>
      <xdr:col>3</xdr:col>
      <xdr:colOff>262617</xdr:colOff>
      <xdr:row>37</xdr:row>
      <xdr:rowOff>163286</xdr:rowOff>
    </xdr:to>
    <xdr:sp macro="" textlink="">
      <xdr:nvSpPr>
        <xdr:cNvPr id="13" name="Right Brac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784879" y="1288492"/>
          <a:ext cx="126546" cy="149679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13609</xdr:colOff>
      <xdr:row>37</xdr:row>
      <xdr:rowOff>13608</xdr:rowOff>
    </xdr:from>
    <xdr:to>
      <xdr:col>10</xdr:col>
      <xdr:colOff>204107</xdr:colOff>
      <xdr:row>39</xdr:row>
      <xdr:rowOff>176894</xdr:rowOff>
    </xdr:to>
    <xdr:sp macro="" textlink="">
      <xdr:nvSpPr>
        <xdr:cNvPr id="16" name="Right Brac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13143455" y="1288493"/>
          <a:ext cx="190498" cy="544286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136071</xdr:colOff>
      <xdr:row>37</xdr:row>
      <xdr:rowOff>13607</xdr:rowOff>
    </xdr:from>
    <xdr:to>
      <xdr:col>10</xdr:col>
      <xdr:colOff>262617</xdr:colOff>
      <xdr:row>37</xdr:row>
      <xdr:rowOff>163286</xdr:rowOff>
    </xdr:to>
    <xdr:sp macro="" textlink="">
      <xdr:nvSpPr>
        <xdr:cNvPr id="17" name="Right Brac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3265917" y="1288492"/>
          <a:ext cx="126546" cy="149679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13609</xdr:colOff>
      <xdr:row>68</xdr:row>
      <xdr:rowOff>13608</xdr:rowOff>
    </xdr:from>
    <xdr:to>
      <xdr:col>3</xdr:col>
      <xdr:colOff>204107</xdr:colOff>
      <xdr:row>70</xdr:row>
      <xdr:rowOff>176894</xdr:rowOff>
    </xdr:to>
    <xdr:sp macro="" textlink="">
      <xdr:nvSpPr>
        <xdr:cNvPr id="18" name="Right Brac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3662417" y="7340531"/>
          <a:ext cx="190498" cy="544286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136071</xdr:colOff>
      <xdr:row>68</xdr:row>
      <xdr:rowOff>13607</xdr:rowOff>
    </xdr:from>
    <xdr:to>
      <xdr:col>3</xdr:col>
      <xdr:colOff>262617</xdr:colOff>
      <xdr:row>68</xdr:row>
      <xdr:rowOff>163286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3784879" y="7340530"/>
          <a:ext cx="126546" cy="149679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72C1-B97D-4C8F-A1C4-9E45476DF514}">
  <dimension ref="A1:I5"/>
  <sheetViews>
    <sheetView workbookViewId="0">
      <selection activeCell="F13" sqref="F13"/>
    </sheetView>
  </sheetViews>
  <sheetFormatPr baseColWidth="10" defaultColWidth="8.83203125" defaultRowHeight="15" x14ac:dyDescent="0.2"/>
  <sheetData>
    <row r="1" spans="1:9" x14ac:dyDescent="0.2">
      <c r="A1" s="55" t="s">
        <v>132</v>
      </c>
      <c r="B1" s="56"/>
      <c r="C1" s="56"/>
      <c r="D1" s="56"/>
      <c r="E1" s="56"/>
      <c r="F1" s="56"/>
      <c r="G1" s="56"/>
      <c r="H1" s="56"/>
      <c r="I1" s="56"/>
    </row>
    <row r="2" spans="1:9" x14ac:dyDescent="0.2">
      <c r="A2" s="57" t="s">
        <v>133</v>
      </c>
      <c r="B2" s="57"/>
      <c r="C2" s="57"/>
      <c r="D2" s="57"/>
      <c r="E2" s="53"/>
      <c r="F2" s="53"/>
      <c r="G2" s="53"/>
      <c r="H2" s="53"/>
      <c r="I2" s="53"/>
    </row>
    <row r="3" spans="1:9" x14ac:dyDescent="0.2">
      <c r="A3" s="57" t="s">
        <v>134</v>
      </c>
      <c r="B3" s="57"/>
      <c r="C3" s="57"/>
      <c r="D3" s="57"/>
      <c r="E3" s="53"/>
      <c r="F3" s="53"/>
      <c r="G3" s="53"/>
      <c r="H3" s="53"/>
      <c r="I3" s="53"/>
    </row>
    <row r="5" spans="1:9" ht="66" customHeight="1" x14ac:dyDescent="0.2">
      <c r="A5" s="54" t="s">
        <v>135</v>
      </c>
      <c r="B5" s="54"/>
      <c r="C5" s="54"/>
      <c r="D5" s="54"/>
      <c r="E5" s="54"/>
      <c r="F5" s="54"/>
      <c r="G5" s="54"/>
      <c r="H5" s="54"/>
      <c r="I5" s="54"/>
    </row>
  </sheetData>
  <mergeCells count="4">
    <mergeCell ref="A5:I5"/>
    <mergeCell ref="A1:I1"/>
    <mergeCell ref="A2:D2"/>
    <mergeCell ref="A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03"/>
  <sheetViews>
    <sheetView showGridLines="0" tabSelected="1" zoomScale="80" zoomScaleNormal="8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A12" sqref="A12"/>
    </sheetView>
  </sheetViews>
  <sheetFormatPr baseColWidth="10" defaultColWidth="8.83203125" defaultRowHeight="15" x14ac:dyDescent="0.2"/>
  <cols>
    <col min="1" max="5" width="11.6640625" customWidth="1"/>
    <col min="6" max="6" width="10.1640625" customWidth="1"/>
    <col min="7" max="7" width="13.5" customWidth="1"/>
    <col min="8" max="10" width="15.6640625" customWidth="1"/>
    <col min="11" max="11" width="15.6640625" style="2" customWidth="1"/>
    <col min="12" max="12" width="15.6640625" style="3" customWidth="1"/>
    <col min="13" max="15" width="15.6640625" style="1" customWidth="1"/>
    <col min="16" max="18" width="15.6640625" style="3" customWidth="1"/>
    <col min="19" max="19" width="18.1640625" style="3" customWidth="1"/>
    <col min="20" max="23" width="15.6640625" customWidth="1"/>
    <col min="24" max="24" width="15.6640625" style="47" customWidth="1"/>
    <col min="25" max="29" width="15.6640625" customWidth="1"/>
  </cols>
  <sheetData>
    <row r="1" spans="1:31" s="10" customFormat="1" ht="60" customHeight="1" x14ac:dyDescent="0.2">
      <c r="A1" s="59" t="s">
        <v>114</v>
      </c>
      <c r="B1" s="59"/>
      <c r="C1" s="59"/>
      <c r="D1" s="59"/>
      <c r="E1" s="59"/>
      <c r="F1" s="58" t="s">
        <v>59</v>
      </c>
      <c r="G1" s="58"/>
      <c r="H1" s="65" t="s">
        <v>58</v>
      </c>
      <c r="I1" s="65"/>
      <c r="J1" s="65"/>
      <c r="K1" s="11" t="s">
        <v>60</v>
      </c>
      <c r="L1" s="63" t="s">
        <v>0</v>
      </c>
      <c r="M1" s="63"/>
      <c r="N1" s="63"/>
      <c r="O1" s="63"/>
      <c r="P1" s="64" t="s">
        <v>1</v>
      </c>
      <c r="Q1" s="64"/>
      <c r="R1" s="64"/>
      <c r="S1" s="17" t="s">
        <v>79</v>
      </c>
      <c r="T1" s="60" t="s">
        <v>81</v>
      </c>
      <c r="U1" s="60"/>
      <c r="V1" s="61" t="s">
        <v>2</v>
      </c>
      <c r="W1" s="61"/>
      <c r="X1" s="62" t="s">
        <v>57</v>
      </c>
      <c r="Y1" s="62"/>
      <c r="Z1" s="62"/>
      <c r="AA1" s="62"/>
      <c r="AB1" s="62"/>
      <c r="AC1" s="62"/>
    </row>
    <row r="2" spans="1:31" s="10" customFormat="1" ht="96" x14ac:dyDescent="0.2">
      <c r="A2" s="14" t="s">
        <v>115</v>
      </c>
      <c r="B2" s="14" t="s">
        <v>116</v>
      </c>
      <c r="C2" s="14" t="s">
        <v>117</v>
      </c>
      <c r="D2" s="14" t="s">
        <v>118</v>
      </c>
      <c r="E2" s="14" t="s">
        <v>119</v>
      </c>
      <c r="F2" s="15" t="s">
        <v>3</v>
      </c>
      <c r="G2" s="15" t="s">
        <v>51</v>
      </c>
      <c r="H2" s="4" t="s">
        <v>4</v>
      </c>
      <c r="I2" s="4" t="s">
        <v>5</v>
      </c>
      <c r="J2" s="4" t="s">
        <v>6</v>
      </c>
      <c r="K2" s="5" t="s">
        <v>64</v>
      </c>
      <c r="L2" s="7" t="s">
        <v>68</v>
      </c>
      <c r="M2" s="12" t="s">
        <v>69</v>
      </c>
      <c r="N2" s="12" t="s">
        <v>70</v>
      </c>
      <c r="O2" s="12" t="s">
        <v>71</v>
      </c>
      <c r="P2" s="8" t="s">
        <v>62</v>
      </c>
      <c r="Q2" s="8" t="s">
        <v>101</v>
      </c>
      <c r="R2" s="8" t="s">
        <v>102</v>
      </c>
      <c r="S2" s="6" t="s">
        <v>80</v>
      </c>
      <c r="T2" s="17" t="s">
        <v>7</v>
      </c>
      <c r="U2" s="19" t="s">
        <v>82</v>
      </c>
      <c r="V2" s="9" t="s">
        <v>83</v>
      </c>
      <c r="W2" s="9" t="s">
        <v>84</v>
      </c>
      <c r="X2" s="46" t="s">
        <v>77</v>
      </c>
      <c r="Y2" s="18" t="s">
        <v>73</v>
      </c>
      <c r="Z2" s="18" t="s">
        <v>75</v>
      </c>
      <c r="AA2" s="18" t="s">
        <v>74</v>
      </c>
      <c r="AB2" s="18" t="s">
        <v>72</v>
      </c>
      <c r="AC2" s="18" t="s">
        <v>76</v>
      </c>
    </row>
    <row r="3" spans="1:31" x14ac:dyDescent="0.2">
      <c r="A3" s="16" t="s">
        <v>61</v>
      </c>
      <c r="B3" s="16" t="s">
        <v>61</v>
      </c>
      <c r="C3" s="16" t="s">
        <v>61</v>
      </c>
      <c r="D3" s="16" t="s">
        <v>61</v>
      </c>
      <c r="E3" s="16" t="s">
        <v>61</v>
      </c>
      <c r="F3" s="1">
        <v>1</v>
      </c>
      <c r="G3" s="1">
        <v>410000</v>
      </c>
      <c r="H3" s="1" t="s">
        <v>8</v>
      </c>
      <c r="I3" s="1" t="s">
        <v>55</v>
      </c>
      <c r="J3" s="1" t="s">
        <v>9</v>
      </c>
      <c r="K3" s="2" t="s">
        <v>129</v>
      </c>
      <c r="L3" s="3" t="s">
        <v>11</v>
      </c>
      <c r="M3" s="1" t="s">
        <v>11</v>
      </c>
      <c r="N3" s="1" t="s">
        <v>11</v>
      </c>
      <c r="O3" s="1" t="s">
        <v>10</v>
      </c>
      <c r="P3" s="3" t="s">
        <v>11</v>
      </c>
      <c r="Q3" s="3" t="s">
        <v>10</v>
      </c>
      <c r="R3" s="3" t="s">
        <v>10</v>
      </c>
      <c r="S3" s="3" t="s">
        <v>67</v>
      </c>
      <c r="T3" s="1" t="s">
        <v>10</v>
      </c>
      <c r="U3" t="s">
        <v>11</v>
      </c>
      <c r="V3" s="1">
        <v>315</v>
      </c>
      <c r="W3" s="1">
        <v>34</v>
      </c>
      <c r="X3" s="47">
        <v>4.2709887013302694E-2</v>
      </c>
      <c r="Y3" s="1">
        <v>37323.421917808213</v>
      </c>
      <c r="Z3" s="1">
        <v>-19214.599254297318</v>
      </c>
      <c r="AA3" s="1">
        <v>-8444.4444444444453</v>
      </c>
      <c r="AB3" s="1">
        <v>-5215.3695802836237</v>
      </c>
      <c r="AC3" s="1">
        <f t="shared" ref="AC3:AC34" si="0">SUM(Y3:AB3)</f>
        <v>4449.008638782826</v>
      </c>
      <c r="AE3" t="s">
        <v>128</v>
      </c>
    </row>
    <row r="4" spans="1:31" x14ac:dyDescent="0.2">
      <c r="A4" s="16" t="s">
        <v>61</v>
      </c>
      <c r="B4" s="16" t="s">
        <v>61</v>
      </c>
      <c r="C4" s="16" t="s">
        <v>61</v>
      </c>
      <c r="D4" s="16" t="s">
        <v>61</v>
      </c>
      <c r="E4" s="16" t="s">
        <v>61</v>
      </c>
      <c r="F4" s="1">
        <v>2</v>
      </c>
      <c r="G4" s="1">
        <v>102500</v>
      </c>
      <c r="H4" s="1" t="s">
        <v>8</v>
      </c>
      <c r="I4" s="1" t="s">
        <v>55</v>
      </c>
      <c r="J4" s="1" t="s">
        <v>9</v>
      </c>
      <c r="K4" s="2" t="s">
        <v>131</v>
      </c>
      <c r="L4" s="3" t="s">
        <v>11</v>
      </c>
      <c r="M4" s="1" t="s">
        <v>11</v>
      </c>
      <c r="N4" s="1" t="s">
        <v>11</v>
      </c>
      <c r="O4" s="1" t="s">
        <v>10</v>
      </c>
      <c r="P4" s="3" t="s">
        <v>11</v>
      </c>
      <c r="Q4" s="3" t="s">
        <v>10</v>
      </c>
      <c r="R4" s="3" t="s">
        <v>10</v>
      </c>
      <c r="S4" s="3" t="s">
        <v>67</v>
      </c>
      <c r="T4" s="1" t="s">
        <v>10</v>
      </c>
      <c r="U4" t="s">
        <v>11</v>
      </c>
      <c r="V4" s="1">
        <v>315</v>
      </c>
      <c r="W4" s="1">
        <v>34</v>
      </c>
      <c r="X4" s="47">
        <v>5.8660634441898507E-2</v>
      </c>
      <c r="Y4" s="1">
        <v>27469.863013698632</v>
      </c>
      <c r="Z4" s="1">
        <v>-29760.856032367235</v>
      </c>
      <c r="AA4" s="1">
        <v>-6027.7777777777774</v>
      </c>
      <c r="AB4" s="1">
        <v>-5757.1876995250186</v>
      </c>
      <c r="AC4" s="1">
        <f t="shared" si="0"/>
        <v>-14075.958495971399</v>
      </c>
    </row>
    <row r="5" spans="1:31" x14ac:dyDescent="0.2">
      <c r="A5" s="16" t="s">
        <v>61</v>
      </c>
      <c r="B5" s="16" t="s">
        <v>61</v>
      </c>
      <c r="C5" s="16" t="s">
        <v>61</v>
      </c>
      <c r="D5" s="16" t="s">
        <v>61</v>
      </c>
      <c r="E5" s="16" t="s">
        <v>61</v>
      </c>
      <c r="F5" s="1">
        <v>3</v>
      </c>
      <c r="G5" s="1">
        <v>36900</v>
      </c>
      <c r="H5" s="1" t="s">
        <v>8</v>
      </c>
      <c r="I5" s="1" t="s">
        <v>55</v>
      </c>
      <c r="J5" s="1" t="s">
        <v>9</v>
      </c>
      <c r="K5" s="2" t="s">
        <v>129</v>
      </c>
      <c r="L5" s="3" t="s">
        <v>11</v>
      </c>
      <c r="M5" s="1" t="s">
        <v>11</v>
      </c>
      <c r="N5" s="1" t="s">
        <v>10</v>
      </c>
      <c r="O5" s="1" t="s">
        <v>10</v>
      </c>
      <c r="P5" s="3" t="s">
        <v>11</v>
      </c>
      <c r="Q5" s="3" t="s">
        <v>10</v>
      </c>
      <c r="R5" s="3" t="s">
        <v>10</v>
      </c>
      <c r="S5" s="3" t="s">
        <v>67</v>
      </c>
      <c r="T5" s="1" t="s">
        <v>10</v>
      </c>
      <c r="U5" t="s">
        <v>10</v>
      </c>
      <c r="V5" s="1">
        <v>129</v>
      </c>
      <c r="W5" s="1">
        <v>16</v>
      </c>
      <c r="X5" s="47">
        <v>7.2122940099782706E-2</v>
      </c>
      <c r="Y5" s="1">
        <v>3797.2602739726035</v>
      </c>
      <c r="Z5" s="1">
        <v>-20688.176654574941</v>
      </c>
      <c r="AA5" s="1">
        <v>-350</v>
      </c>
      <c r="AB5" s="1">
        <v>-2921.2280463823658</v>
      </c>
      <c r="AC5" s="1">
        <f t="shared" si="0"/>
        <v>-20162.144426984705</v>
      </c>
    </row>
    <row r="6" spans="1:31" x14ac:dyDescent="0.2">
      <c r="A6" s="16" t="s">
        <v>61</v>
      </c>
      <c r="B6" s="16" t="s">
        <v>61</v>
      </c>
      <c r="C6" s="16" t="s">
        <v>61</v>
      </c>
      <c r="D6" s="16" t="s">
        <v>61</v>
      </c>
      <c r="E6" s="16" t="s">
        <v>61</v>
      </c>
      <c r="F6" s="1">
        <v>4</v>
      </c>
      <c r="G6" s="1">
        <v>90200</v>
      </c>
      <c r="H6" s="1" t="s">
        <v>8</v>
      </c>
      <c r="I6" s="1" t="s">
        <v>55</v>
      </c>
      <c r="J6" s="1" t="s">
        <v>9</v>
      </c>
      <c r="K6" s="2" t="s">
        <v>129</v>
      </c>
      <c r="L6" s="3" t="s">
        <v>11</v>
      </c>
      <c r="M6" s="1" t="s">
        <v>11</v>
      </c>
      <c r="N6" s="1" t="s">
        <v>10</v>
      </c>
      <c r="O6" s="1" t="s">
        <v>10</v>
      </c>
      <c r="P6" s="3" t="s">
        <v>11</v>
      </c>
      <c r="Q6" s="3" t="s">
        <v>10</v>
      </c>
      <c r="R6" s="3" t="s">
        <v>10</v>
      </c>
      <c r="S6" s="3" t="s">
        <v>67</v>
      </c>
      <c r="T6" s="1" t="s">
        <v>10</v>
      </c>
      <c r="U6" t="s">
        <v>10</v>
      </c>
      <c r="V6" s="1">
        <v>129</v>
      </c>
      <c r="W6" s="1">
        <v>16</v>
      </c>
      <c r="X6" s="47">
        <v>5.250531927232216E-2</v>
      </c>
      <c r="Y6" s="1">
        <v>9735.5616438356174</v>
      </c>
      <c r="Z6" s="1">
        <v>-26642.428715573966</v>
      </c>
      <c r="AA6" s="1">
        <v>-1705</v>
      </c>
      <c r="AB6" s="1">
        <v>-5241.4544048558855</v>
      </c>
      <c r="AC6" s="1">
        <f t="shared" si="0"/>
        <v>-23853.321476594236</v>
      </c>
    </row>
    <row r="7" spans="1:31" x14ac:dyDescent="0.2">
      <c r="A7" s="16" t="s">
        <v>61</v>
      </c>
      <c r="B7" s="16" t="s">
        <v>61</v>
      </c>
      <c r="C7" s="16" t="s">
        <v>61</v>
      </c>
      <c r="D7" s="16" t="s">
        <v>61</v>
      </c>
      <c r="E7" s="16" t="s">
        <v>61</v>
      </c>
      <c r="F7" s="1">
        <v>5</v>
      </c>
      <c r="G7" s="1">
        <v>491999.99999999994</v>
      </c>
      <c r="H7" s="1" t="s">
        <v>12</v>
      </c>
      <c r="I7" s="1" t="s">
        <v>53</v>
      </c>
      <c r="J7" s="1" t="s">
        <v>13</v>
      </c>
      <c r="K7" s="2" t="s">
        <v>129</v>
      </c>
      <c r="L7" s="3" t="s">
        <v>10</v>
      </c>
      <c r="M7" s="1" t="s">
        <v>11</v>
      </c>
      <c r="N7" s="1" t="s">
        <v>10</v>
      </c>
      <c r="O7" s="1" t="s">
        <v>10</v>
      </c>
      <c r="P7" s="3" t="s">
        <v>10</v>
      </c>
      <c r="Q7" s="3" t="s">
        <v>10</v>
      </c>
      <c r="R7" s="3" t="s">
        <v>10</v>
      </c>
      <c r="S7" s="3" t="s">
        <v>65</v>
      </c>
      <c r="T7" s="1" t="s">
        <v>11</v>
      </c>
      <c r="U7" t="s">
        <v>11</v>
      </c>
      <c r="V7" s="1">
        <v>8991</v>
      </c>
      <c r="W7" s="1">
        <v>3231</v>
      </c>
      <c r="X7" s="47">
        <v>9.0137170841813163E-2</v>
      </c>
      <c r="Y7" s="1">
        <v>58099.726027397264</v>
      </c>
      <c r="Z7" s="1">
        <v>-28404.945468633836</v>
      </c>
      <c r="AA7" s="1">
        <v>-11400</v>
      </c>
      <c r="AB7" s="1">
        <v>-41133.191602929961</v>
      </c>
      <c r="AC7" s="1">
        <f t="shared" si="0"/>
        <v>-22838.411044166533</v>
      </c>
    </row>
    <row r="8" spans="1:31" x14ac:dyDescent="0.2">
      <c r="A8" s="16" t="s">
        <v>61</v>
      </c>
      <c r="B8" s="16" t="s">
        <v>61</v>
      </c>
      <c r="C8" s="16" t="s">
        <v>61</v>
      </c>
      <c r="D8" s="16" t="s">
        <v>61</v>
      </c>
      <c r="E8" s="16" t="s">
        <v>61</v>
      </c>
      <c r="F8" s="1">
        <v>6</v>
      </c>
      <c r="G8" s="1">
        <v>164000</v>
      </c>
      <c r="H8" s="1" t="s">
        <v>8</v>
      </c>
      <c r="I8" s="1" t="s">
        <v>55</v>
      </c>
      <c r="J8" s="1" t="s">
        <v>9</v>
      </c>
      <c r="K8" s="2" t="s">
        <v>130</v>
      </c>
      <c r="L8" s="3" t="s">
        <v>11</v>
      </c>
      <c r="M8" s="1" t="s">
        <v>11</v>
      </c>
      <c r="N8" s="1" t="s">
        <v>11</v>
      </c>
      <c r="O8" s="1" t="s">
        <v>10</v>
      </c>
      <c r="P8" s="3" t="s">
        <v>11</v>
      </c>
      <c r="Q8" s="3" t="s">
        <v>11</v>
      </c>
      <c r="R8" s="3" t="s">
        <v>10</v>
      </c>
      <c r="S8" s="3" t="s">
        <v>67</v>
      </c>
      <c r="T8" s="1" t="s">
        <v>10</v>
      </c>
      <c r="U8" t="s">
        <v>11</v>
      </c>
      <c r="V8" s="1">
        <v>89</v>
      </c>
      <c r="W8" s="1">
        <v>13</v>
      </c>
      <c r="X8" s="47">
        <v>2.5993830406469076E-2</v>
      </c>
      <c r="Y8" s="1">
        <v>19767.491643835623</v>
      </c>
      <c r="Z8" s="1">
        <v>-28260.475792242709</v>
      </c>
      <c r="AA8" s="1">
        <v>-3611.1111111111113</v>
      </c>
      <c r="AB8" s="1">
        <v>-4407.5927107593725</v>
      </c>
      <c r="AC8" s="1">
        <f t="shared" si="0"/>
        <v>-16511.68797027757</v>
      </c>
    </row>
    <row r="9" spans="1:31" x14ac:dyDescent="0.2">
      <c r="A9" s="16" t="s">
        <v>61</v>
      </c>
      <c r="B9" s="16" t="s">
        <v>61</v>
      </c>
      <c r="C9" s="16" t="s">
        <v>61</v>
      </c>
      <c r="D9" s="16" t="s">
        <v>61</v>
      </c>
      <c r="E9" s="16" t="s">
        <v>61</v>
      </c>
      <c r="F9" s="1">
        <v>7</v>
      </c>
      <c r="G9" s="1">
        <v>41000</v>
      </c>
      <c r="H9" s="1" t="s">
        <v>8</v>
      </c>
      <c r="I9" s="1" t="s">
        <v>55</v>
      </c>
      <c r="J9" s="1" t="s">
        <v>9</v>
      </c>
      <c r="K9" s="2" t="s">
        <v>130</v>
      </c>
      <c r="L9" s="3" t="s">
        <v>11</v>
      </c>
      <c r="M9" s="1" t="s">
        <v>11</v>
      </c>
      <c r="N9" s="1" t="s">
        <v>11</v>
      </c>
      <c r="O9" s="1" t="s">
        <v>10</v>
      </c>
      <c r="P9" s="3" t="s">
        <v>11</v>
      </c>
      <c r="Q9" s="3" t="s">
        <v>11</v>
      </c>
      <c r="R9" s="3" t="s">
        <v>10</v>
      </c>
      <c r="S9" s="3" t="s">
        <v>67</v>
      </c>
      <c r="T9" s="1" t="s">
        <v>10</v>
      </c>
      <c r="U9" t="s">
        <v>11</v>
      </c>
      <c r="V9" s="1">
        <v>89</v>
      </c>
      <c r="W9" s="1">
        <v>13</v>
      </c>
      <c r="X9" s="47">
        <v>5.3113430778470971E-2</v>
      </c>
      <c r="Y9" s="1">
        <v>3291.6783561643833</v>
      </c>
      <c r="Z9" s="1">
        <v>-19214.599254297318</v>
      </c>
      <c r="AA9" s="1">
        <v>-561.1111111111112</v>
      </c>
      <c r="AB9" s="1">
        <v>-1285.362556054577</v>
      </c>
      <c r="AC9" s="1">
        <f t="shared" si="0"/>
        <v>-17769.394565298622</v>
      </c>
    </row>
    <row r="10" spans="1:31" x14ac:dyDescent="0.2">
      <c r="A10" s="16" t="s">
        <v>61</v>
      </c>
      <c r="B10" s="16" t="s">
        <v>61</v>
      </c>
      <c r="C10" s="16" t="s">
        <v>61</v>
      </c>
      <c r="D10" s="16" t="s">
        <v>61</v>
      </c>
      <c r="E10" s="16" t="s">
        <v>61</v>
      </c>
      <c r="F10" s="1">
        <v>8</v>
      </c>
      <c r="G10" s="1">
        <v>102500</v>
      </c>
      <c r="H10" s="1" t="s">
        <v>41</v>
      </c>
      <c r="I10" s="1" t="s">
        <v>55</v>
      </c>
      <c r="J10" s="1" t="s">
        <v>9</v>
      </c>
      <c r="K10" s="2" t="s">
        <v>129</v>
      </c>
      <c r="L10" s="3" t="s">
        <v>10</v>
      </c>
      <c r="M10" s="1" t="s">
        <v>11</v>
      </c>
      <c r="N10" s="1" t="s">
        <v>10</v>
      </c>
      <c r="O10" s="1" t="s">
        <v>10</v>
      </c>
      <c r="P10" s="3" t="s">
        <v>11</v>
      </c>
      <c r="Q10" s="3" t="s">
        <v>10</v>
      </c>
      <c r="R10" s="3" t="s">
        <v>10</v>
      </c>
      <c r="S10" s="3" t="s">
        <v>66</v>
      </c>
      <c r="T10" s="1" t="s">
        <v>10</v>
      </c>
      <c r="U10" t="s">
        <v>11</v>
      </c>
      <c r="V10" s="1">
        <v>731</v>
      </c>
      <c r="W10" s="1">
        <v>70</v>
      </c>
      <c r="X10" s="47">
        <v>0.19481511872034896</v>
      </c>
      <c r="Y10" s="1">
        <v>9824.6575342465785</v>
      </c>
      <c r="Z10" s="1">
        <v>-26582.486255685435</v>
      </c>
      <c r="AA10" s="1">
        <v>-2263.8888888888891</v>
      </c>
      <c r="AB10" s="1">
        <v>-21890.38747151073</v>
      </c>
      <c r="AC10" s="1">
        <f t="shared" si="0"/>
        <v>-40912.105081838476</v>
      </c>
    </row>
    <row r="11" spans="1:31" x14ac:dyDescent="0.2">
      <c r="A11" s="16" t="s">
        <v>61</v>
      </c>
      <c r="B11" s="16" t="s">
        <v>61</v>
      </c>
      <c r="C11" s="16" t="s">
        <v>61</v>
      </c>
      <c r="D11" s="16" t="s">
        <v>61</v>
      </c>
      <c r="E11" s="16" t="s">
        <v>61</v>
      </c>
      <c r="F11" s="1">
        <v>9</v>
      </c>
      <c r="G11" s="1">
        <v>164000</v>
      </c>
      <c r="H11" s="1" t="s">
        <v>8</v>
      </c>
      <c r="I11" s="1" t="s">
        <v>55</v>
      </c>
      <c r="J11" s="1" t="s">
        <v>14</v>
      </c>
      <c r="K11" s="2" t="s">
        <v>129</v>
      </c>
      <c r="L11" s="3" t="s">
        <v>11</v>
      </c>
      <c r="M11" s="1" t="s">
        <v>10</v>
      </c>
      <c r="N11" s="1" t="s">
        <v>10</v>
      </c>
      <c r="O11" s="1" t="s">
        <v>10</v>
      </c>
      <c r="P11" s="3" t="s">
        <v>11</v>
      </c>
      <c r="Q11" s="3" t="s">
        <v>11</v>
      </c>
      <c r="R11" s="3" t="s">
        <v>10</v>
      </c>
      <c r="S11" s="3" t="s">
        <v>66</v>
      </c>
      <c r="T11" s="1" t="s">
        <v>10</v>
      </c>
      <c r="U11" t="s">
        <v>10</v>
      </c>
      <c r="V11" s="1">
        <v>36</v>
      </c>
      <c r="W11" s="1">
        <v>0</v>
      </c>
      <c r="X11" s="47">
        <v>2.6723945357962631E-2</v>
      </c>
      <c r="Y11" s="1">
        <v>14947.945205479451</v>
      </c>
      <c r="Z11" s="1">
        <v>-20688.176654574941</v>
      </c>
      <c r="AA11" s="1">
        <v>-3788.8888888888891</v>
      </c>
      <c r="AB11" s="1">
        <v>-6305.5039247679852</v>
      </c>
      <c r="AC11" s="1">
        <f t="shared" si="0"/>
        <v>-15834.624262752364</v>
      </c>
    </row>
    <row r="12" spans="1:31" x14ac:dyDescent="0.2">
      <c r="A12" s="16" t="s">
        <v>61</v>
      </c>
      <c r="B12" s="16" t="s">
        <v>61</v>
      </c>
      <c r="C12" s="16" t="s">
        <v>61</v>
      </c>
      <c r="D12" s="16" t="s">
        <v>61</v>
      </c>
      <c r="E12" s="16" t="s">
        <v>61</v>
      </c>
      <c r="F12" s="1">
        <v>10</v>
      </c>
      <c r="G12" s="1">
        <v>82000</v>
      </c>
      <c r="H12" s="1" t="s">
        <v>8</v>
      </c>
      <c r="I12" s="1" t="s">
        <v>55</v>
      </c>
      <c r="J12" s="1" t="s">
        <v>14</v>
      </c>
      <c r="K12" s="2" t="s">
        <v>129</v>
      </c>
      <c r="L12" s="3" t="s">
        <v>11</v>
      </c>
      <c r="M12" s="1" t="s">
        <v>10</v>
      </c>
      <c r="N12" s="1" t="s">
        <v>10</v>
      </c>
      <c r="O12" s="1" t="s">
        <v>10</v>
      </c>
      <c r="P12" s="3" t="s">
        <v>11</v>
      </c>
      <c r="Q12" s="3" t="s">
        <v>11</v>
      </c>
      <c r="R12" s="3" t="s">
        <v>10</v>
      </c>
      <c r="S12" s="3" t="s">
        <v>66</v>
      </c>
      <c r="T12" s="1" t="s">
        <v>10</v>
      </c>
      <c r="U12" t="s">
        <v>10</v>
      </c>
      <c r="V12" s="1">
        <v>36</v>
      </c>
      <c r="W12" s="1">
        <v>0</v>
      </c>
      <c r="X12" s="47">
        <v>2.9264622707320886E-2</v>
      </c>
      <c r="Y12" s="1">
        <v>7962.7397260273974</v>
      </c>
      <c r="Z12" s="1">
        <v>-29300.644163346966</v>
      </c>
      <c r="AA12" s="1">
        <v>-1922.2222222222224</v>
      </c>
      <c r="AB12" s="1">
        <v>-3455.3485677084946</v>
      </c>
      <c r="AC12" s="1">
        <f t="shared" si="0"/>
        <v>-26715.475227250285</v>
      </c>
    </row>
    <row r="13" spans="1:31" x14ac:dyDescent="0.2">
      <c r="A13" s="16" t="s">
        <v>61</v>
      </c>
      <c r="B13" s="16" t="s">
        <v>61</v>
      </c>
      <c r="C13" s="16" t="s">
        <v>61</v>
      </c>
      <c r="D13" s="16" t="s">
        <v>61</v>
      </c>
      <c r="E13" s="16" t="s">
        <v>61</v>
      </c>
      <c r="F13" s="1">
        <v>11</v>
      </c>
      <c r="G13" s="1">
        <v>328000</v>
      </c>
      <c r="H13" s="1" t="s">
        <v>8</v>
      </c>
      <c r="I13" s="1" t="s">
        <v>53</v>
      </c>
      <c r="J13" s="1" t="s">
        <v>15</v>
      </c>
      <c r="K13" s="2" t="s">
        <v>130</v>
      </c>
      <c r="L13" s="3" t="s">
        <v>11</v>
      </c>
      <c r="M13" s="1" t="s">
        <v>11</v>
      </c>
      <c r="N13" s="1" t="s">
        <v>10</v>
      </c>
      <c r="O13" s="1" t="s">
        <v>10</v>
      </c>
      <c r="P13" s="3" t="s">
        <v>11</v>
      </c>
      <c r="Q13" s="3" t="s">
        <v>11</v>
      </c>
      <c r="R13" s="3" t="s">
        <v>11</v>
      </c>
      <c r="S13" s="3" t="s">
        <v>65</v>
      </c>
      <c r="T13" s="1" t="s">
        <v>11</v>
      </c>
      <c r="U13" t="s">
        <v>11</v>
      </c>
      <c r="V13" s="1">
        <v>5214</v>
      </c>
      <c r="W13" s="1">
        <v>2109</v>
      </c>
      <c r="X13" s="47">
        <v>1.5000000000000013E-2</v>
      </c>
      <c r="Y13" s="1">
        <v>33024.931506849316</v>
      </c>
      <c r="Z13" s="1">
        <v>-19214.599254297318</v>
      </c>
      <c r="AA13" s="1">
        <v>-7200</v>
      </c>
      <c r="AB13" s="1">
        <v>-5575.4607945205535</v>
      </c>
      <c r="AC13" s="1">
        <f t="shared" si="0"/>
        <v>1034.8714580314445</v>
      </c>
    </row>
    <row r="14" spans="1:31" x14ac:dyDescent="0.2">
      <c r="A14" s="16" t="s">
        <v>61</v>
      </c>
      <c r="B14" s="16" t="s">
        <v>61</v>
      </c>
      <c r="C14" s="16" t="s">
        <v>61</v>
      </c>
      <c r="D14" s="16" t="s">
        <v>61</v>
      </c>
      <c r="E14" s="16" t="s">
        <v>61</v>
      </c>
      <c r="F14" s="1">
        <v>12</v>
      </c>
      <c r="G14" s="1">
        <v>205000</v>
      </c>
      <c r="H14" s="1" t="s">
        <v>8</v>
      </c>
      <c r="I14" s="1" t="s">
        <v>53</v>
      </c>
      <c r="J14" s="1" t="s">
        <v>15</v>
      </c>
      <c r="K14" s="2" t="s">
        <v>130</v>
      </c>
      <c r="L14" s="3" t="s">
        <v>11</v>
      </c>
      <c r="M14" s="1" t="s">
        <v>11</v>
      </c>
      <c r="N14" s="1" t="s">
        <v>10</v>
      </c>
      <c r="O14" s="1" t="s">
        <v>10</v>
      </c>
      <c r="P14" s="3" t="s">
        <v>11</v>
      </c>
      <c r="Q14" s="3" t="s">
        <v>11</v>
      </c>
      <c r="R14" s="3" t="s">
        <v>11</v>
      </c>
      <c r="S14" s="3" t="s">
        <v>65</v>
      </c>
      <c r="T14" s="1" t="s">
        <v>11</v>
      </c>
      <c r="U14" t="s">
        <v>11</v>
      </c>
      <c r="V14" s="1">
        <v>5214</v>
      </c>
      <c r="W14" s="1">
        <v>2109</v>
      </c>
      <c r="X14" s="47">
        <v>1.5000000000000013E-2</v>
      </c>
      <c r="Y14" s="1">
        <v>15425.342465753425</v>
      </c>
      <c r="Z14" s="1">
        <v>-27538.127410287096</v>
      </c>
      <c r="AA14" s="1">
        <v>-3541.6666666666665</v>
      </c>
      <c r="AB14" s="1">
        <v>-2138.4610273972626</v>
      </c>
      <c r="AC14" s="1">
        <f t="shared" si="0"/>
        <v>-17792.912638597598</v>
      </c>
    </row>
    <row r="15" spans="1:31" x14ac:dyDescent="0.2">
      <c r="A15" s="16" t="s">
        <v>61</v>
      </c>
      <c r="B15" s="16" t="s">
        <v>61</v>
      </c>
      <c r="C15" s="16" t="s">
        <v>61</v>
      </c>
      <c r="D15" s="16" t="s">
        <v>61</v>
      </c>
      <c r="E15" s="16" t="s">
        <v>61</v>
      </c>
      <c r="F15" s="1">
        <v>13</v>
      </c>
      <c r="G15" s="1">
        <v>122999.99999999999</v>
      </c>
      <c r="H15" s="1" t="s">
        <v>8</v>
      </c>
      <c r="I15" s="1" t="s">
        <v>55</v>
      </c>
      <c r="J15" s="1" t="s">
        <v>9</v>
      </c>
      <c r="K15" s="2" t="s">
        <v>131</v>
      </c>
      <c r="L15" s="3" t="s">
        <v>10</v>
      </c>
      <c r="M15" s="1" t="s">
        <v>11</v>
      </c>
      <c r="N15" s="1" t="s">
        <v>11</v>
      </c>
      <c r="O15" s="1" t="s">
        <v>10</v>
      </c>
      <c r="P15" s="3" t="s">
        <v>11</v>
      </c>
      <c r="Q15" s="3" t="s">
        <v>10</v>
      </c>
      <c r="R15" s="3" t="s">
        <v>10</v>
      </c>
      <c r="S15" s="3" t="s">
        <v>67</v>
      </c>
      <c r="T15" s="1" t="s">
        <v>10</v>
      </c>
      <c r="U15" t="s">
        <v>11</v>
      </c>
      <c r="V15" s="1">
        <v>211</v>
      </c>
      <c r="W15" s="1">
        <v>34</v>
      </c>
      <c r="X15" s="47">
        <v>7.1131302568528731E-2</v>
      </c>
      <c r="Y15" s="1">
        <v>14632.328767123288</v>
      </c>
      <c r="Z15" s="1">
        <v>-17741.021854019695</v>
      </c>
      <c r="AA15" s="1">
        <v>-2566.6666666666665</v>
      </c>
      <c r="AB15" s="1">
        <v>-7142.0426953434671</v>
      </c>
      <c r="AC15" s="1">
        <f t="shared" si="0"/>
        <v>-12817.40244890654</v>
      </c>
    </row>
    <row r="16" spans="1:31" x14ac:dyDescent="0.2">
      <c r="A16" s="16" t="s">
        <v>61</v>
      </c>
      <c r="B16" s="16" t="s">
        <v>61</v>
      </c>
      <c r="C16" s="16" t="s">
        <v>61</v>
      </c>
      <c r="D16" s="16" t="s">
        <v>61</v>
      </c>
      <c r="E16" s="16" t="s">
        <v>61</v>
      </c>
      <c r="F16" s="1">
        <v>14</v>
      </c>
      <c r="G16" s="1">
        <v>205000</v>
      </c>
      <c r="H16" s="1" t="s">
        <v>8</v>
      </c>
      <c r="I16" s="1" t="s">
        <v>55</v>
      </c>
      <c r="J16" s="1" t="s">
        <v>9</v>
      </c>
      <c r="K16" s="2" t="s">
        <v>130</v>
      </c>
      <c r="L16" s="3" t="s">
        <v>11</v>
      </c>
      <c r="M16" s="1" t="s">
        <v>11</v>
      </c>
      <c r="N16" s="1" t="s">
        <v>11</v>
      </c>
      <c r="O16" s="1" t="s">
        <v>10</v>
      </c>
      <c r="P16" s="3" t="s">
        <v>11</v>
      </c>
      <c r="Q16" s="3" t="s">
        <v>10</v>
      </c>
      <c r="R16" s="3" t="s">
        <v>10</v>
      </c>
      <c r="S16" s="3" t="s">
        <v>67</v>
      </c>
      <c r="T16" s="1" t="s">
        <v>10</v>
      </c>
      <c r="U16" t="s">
        <v>11</v>
      </c>
      <c r="V16" s="1">
        <v>160</v>
      </c>
      <c r="W16" s="1">
        <v>29</v>
      </c>
      <c r="X16" s="47">
        <v>2.9730471479008869E-2</v>
      </c>
      <c r="Y16" s="1">
        <v>21572.465753424658</v>
      </c>
      <c r="Z16" s="1">
        <v>-19214.599254297318</v>
      </c>
      <c r="AA16" s="1">
        <v>-4902.7777777777774</v>
      </c>
      <c r="AB16" s="1">
        <v>-3372.9425969902254</v>
      </c>
      <c r="AC16" s="1">
        <f t="shared" si="0"/>
        <v>-5917.8538756406633</v>
      </c>
    </row>
    <row r="17" spans="1:29" x14ac:dyDescent="0.2">
      <c r="A17" s="16" t="s">
        <v>61</v>
      </c>
      <c r="B17" s="16" t="s">
        <v>61</v>
      </c>
      <c r="C17" s="16" t="s">
        <v>61</v>
      </c>
      <c r="D17" s="16" t="s">
        <v>61</v>
      </c>
      <c r="E17" s="16" t="s">
        <v>61</v>
      </c>
      <c r="F17" s="1">
        <v>15</v>
      </c>
      <c r="G17" s="1">
        <v>205000</v>
      </c>
      <c r="H17" s="1" t="s">
        <v>8</v>
      </c>
      <c r="I17" s="1" t="s">
        <v>55</v>
      </c>
      <c r="J17" s="1" t="s">
        <v>9</v>
      </c>
      <c r="K17" s="2" t="s">
        <v>130</v>
      </c>
      <c r="L17" s="3" t="s">
        <v>11</v>
      </c>
      <c r="M17" s="1" t="s">
        <v>11</v>
      </c>
      <c r="N17" s="1" t="s">
        <v>11</v>
      </c>
      <c r="O17" s="1" t="s">
        <v>10</v>
      </c>
      <c r="P17" s="3" t="s">
        <v>11</v>
      </c>
      <c r="Q17" s="3" t="s">
        <v>10</v>
      </c>
      <c r="R17" s="3" t="s">
        <v>10</v>
      </c>
      <c r="S17" s="3" t="s">
        <v>67</v>
      </c>
      <c r="T17" s="1" t="s">
        <v>10</v>
      </c>
      <c r="U17" t="s">
        <v>11</v>
      </c>
      <c r="V17" s="1">
        <v>160</v>
      </c>
      <c r="W17" s="1">
        <v>29</v>
      </c>
      <c r="X17" s="47">
        <v>4.1151748965200574E-2</v>
      </c>
      <c r="Y17" s="1">
        <v>22007.794520547945</v>
      </c>
      <c r="Z17" s="1">
        <v>-29156.174486955839</v>
      </c>
      <c r="AA17" s="1">
        <v>-5083.3333333333339</v>
      </c>
      <c r="AB17" s="1">
        <v>-4114.4086058565181</v>
      </c>
      <c r="AC17" s="1">
        <f t="shared" si="0"/>
        <v>-16346.121905597745</v>
      </c>
    </row>
    <row r="18" spans="1:29" x14ac:dyDescent="0.2">
      <c r="A18" s="16" t="s">
        <v>61</v>
      </c>
      <c r="B18" s="16" t="s">
        <v>61</v>
      </c>
      <c r="C18" s="16" t="s">
        <v>61</v>
      </c>
      <c r="D18" s="16" t="s">
        <v>61</v>
      </c>
      <c r="E18" s="16" t="s">
        <v>61</v>
      </c>
      <c r="F18" s="1">
        <v>16</v>
      </c>
      <c r="G18" s="1">
        <v>902000</v>
      </c>
      <c r="H18" s="1" t="s">
        <v>8</v>
      </c>
      <c r="I18" s="1" t="s">
        <v>55</v>
      </c>
      <c r="J18" s="1" t="s">
        <v>9</v>
      </c>
      <c r="K18" s="2" t="s">
        <v>129</v>
      </c>
      <c r="L18" s="3" t="s">
        <v>11</v>
      </c>
      <c r="M18" s="1" t="s">
        <v>11</v>
      </c>
      <c r="N18" s="1" t="s">
        <v>11</v>
      </c>
      <c r="O18" s="1" t="s">
        <v>10</v>
      </c>
      <c r="P18" s="3" t="s">
        <v>11</v>
      </c>
      <c r="Q18" s="3" t="s">
        <v>10</v>
      </c>
      <c r="R18" s="3" t="s">
        <v>10</v>
      </c>
      <c r="S18" s="3" t="s">
        <v>67</v>
      </c>
      <c r="T18" s="1" t="s">
        <v>10</v>
      </c>
      <c r="U18" t="s">
        <v>11</v>
      </c>
      <c r="V18" s="1">
        <v>559</v>
      </c>
      <c r="W18" s="1">
        <v>87</v>
      </c>
      <c r="X18" s="47">
        <v>2.8354778520277457E-2</v>
      </c>
      <c r="Y18" s="1">
        <v>80086.174452054809</v>
      </c>
      <c r="Z18" s="1">
        <v>-29445.113839738086</v>
      </c>
      <c r="AA18" s="1">
        <v>-20166.666666666668</v>
      </c>
      <c r="AB18" s="1">
        <v>-24039.288991555102</v>
      </c>
      <c r="AC18" s="1">
        <f t="shared" si="0"/>
        <v>6435.1049540949534</v>
      </c>
    </row>
    <row r="19" spans="1:29" x14ac:dyDescent="0.2">
      <c r="A19" s="16" t="s">
        <v>61</v>
      </c>
      <c r="B19" s="16" t="s">
        <v>61</v>
      </c>
      <c r="C19" s="16" t="s">
        <v>61</v>
      </c>
      <c r="D19" s="16" t="s">
        <v>61</v>
      </c>
      <c r="E19" s="16" t="s">
        <v>61</v>
      </c>
      <c r="F19" s="1">
        <v>17</v>
      </c>
      <c r="G19" s="1">
        <v>82000</v>
      </c>
      <c r="H19" s="1" t="s">
        <v>8</v>
      </c>
      <c r="I19" s="1" t="s">
        <v>55</v>
      </c>
      <c r="J19" s="1" t="s">
        <v>9</v>
      </c>
      <c r="K19" s="2" t="s">
        <v>130</v>
      </c>
      <c r="L19" s="3" t="s">
        <v>11</v>
      </c>
      <c r="M19" s="1" t="s">
        <v>11</v>
      </c>
      <c r="N19" s="1" t="s">
        <v>10</v>
      </c>
      <c r="O19" s="1" t="s">
        <v>10</v>
      </c>
      <c r="P19" s="3" t="s">
        <v>11</v>
      </c>
      <c r="Q19" s="3" t="s">
        <v>10</v>
      </c>
      <c r="R19" s="3" t="s">
        <v>10</v>
      </c>
      <c r="S19" s="3" t="s">
        <v>67</v>
      </c>
      <c r="T19" s="1" t="s">
        <v>10</v>
      </c>
      <c r="U19" t="s">
        <v>10</v>
      </c>
      <c r="V19" s="1">
        <v>481</v>
      </c>
      <c r="W19" s="1">
        <v>29</v>
      </c>
      <c r="X19" s="47">
        <v>7.9089929681820603E-2</v>
      </c>
      <c r="Y19" s="1">
        <v>9996.0273972602736</v>
      </c>
      <c r="Z19" s="1">
        <v>-22161.754054852565</v>
      </c>
      <c r="AA19" s="1">
        <v>-2038.8888888888891</v>
      </c>
      <c r="AB19" s="1">
        <v>-6157.6418166632384</v>
      </c>
      <c r="AC19" s="1">
        <f t="shared" si="0"/>
        <v>-20362.257363144417</v>
      </c>
    </row>
    <row r="20" spans="1:29" x14ac:dyDescent="0.2">
      <c r="A20" s="16" t="s">
        <v>61</v>
      </c>
      <c r="B20" s="16" t="s">
        <v>61</v>
      </c>
      <c r="C20" s="16" t="s">
        <v>61</v>
      </c>
      <c r="D20" s="16" t="s">
        <v>61</v>
      </c>
      <c r="E20" s="16" t="s">
        <v>61</v>
      </c>
      <c r="F20" s="1">
        <v>18</v>
      </c>
      <c r="G20" s="1">
        <v>82000</v>
      </c>
      <c r="H20" s="1" t="s">
        <v>8</v>
      </c>
      <c r="I20" s="1" t="s">
        <v>54</v>
      </c>
      <c r="J20" s="1" t="s">
        <v>18</v>
      </c>
      <c r="K20" s="2" t="s">
        <v>131</v>
      </c>
      <c r="L20" s="3" t="s">
        <v>11</v>
      </c>
      <c r="M20" s="1" t="s">
        <v>11</v>
      </c>
      <c r="N20" s="1" t="s">
        <v>11</v>
      </c>
      <c r="O20" s="1" t="s">
        <v>10</v>
      </c>
      <c r="P20" s="3" t="s">
        <v>10</v>
      </c>
      <c r="Q20" s="3" t="s">
        <v>11</v>
      </c>
      <c r="R20" s="3" t="s">
        <v>10</v>
      </c>
      <c r="S20" s="3" t="s">
        <v>66</v>
      </c>
      <c r="T20" s="1" t="s">
        <v>10</v>
      </c>
      <c r="U20" t="s">
        <v>11</v>
      </c>
      <c r="V20" s="1">
        <v>705</v>
      </c>
      <c r="W20" s="1">
        <v>153</v>
      </c>
      <c r="X20" s="47">
        <v>0.30462247498105133</v>
      </c>
      <c r="Y20" s="1">
        <v>6097.9178082191784</v>
      </c>
      <c r="Z20" s="1">
        <v>-22161.754054852565</v>
      </c>
      <c r="AA20" s="1">
        <v>-417.77777777777783</v>
      </c>
      <c r="AB20" s="1">
        <v>-8274.0288089525857</v>
      </c>
      <c r="AC20" s="1">
        <f t="shared" si="0"/>
        <v>-24755.642833363749</v>
      </c>
    </row>
    <row r="21" spans="1:29" x14ac:dyDescent="0.2">
      <c r="A21" s="16" t="s">
        <v>61</v>
      </c>
      <c r="B21" s="16" t="s">
        <v>61</v>
      </c>
      <c r="C21" s="16" t="s">
        <v>61</v>
      </c>
      <c r="D21" s="16" t="s">
        <v>61</v>
      </c>
      <c r="E21" s="16" t="s">
        <v>61</v>
      </c>
      <c r="F21" s="1">
        <v>19</v>
      </c>
      <c r="G21" s="1">
        <v>122999.99999999999</v>
      </c>
      <c r="H21" s="1" t="s">
        <v>8</v>
      </c>
      <c r="I21" s="1" t="s">
        <v>54</v>
      </c>
      <c r="J21" s="1" t="s">
        <v>20</v>
      </c>
      <c r="K21" s="2" t="s">
        <v>130</v>
      </c>
      <c r="L21" s="3" t="s">
        <v>10</v>
      </c>
      <c r="M21" s="1" t="s">
        <v>11</v>
      </c>
      <c r="N21" s="1" t="s">
        <v>11</v>
      </c>
      <c r="O21" s="1" t="s">
        <v>10</v>
      </c>
      <c r="P21" s="3" t="s">
        <v>10</v>
      </c>
      <c r="Q21" s="3" t="s">
        <v>10</v>
      </c>
      <c r="R21" s="3" t="s">
        <v>10</v>
      </c>
      <c r="S21" s="3" t="s">
        <v>66</v>
      </c>
      <c r="T21" s="1" t="s">
        <v>10</v>
      </c>
      <c r="U21" t="s">
        <v>10</v>
      </c>
      <c r="V21" s="1">
        <v>212</v>
      </c>
      <c r="W21" s="1">
        <v>59</v>
      </c>
      <c r="X21" s="47">
        <v>7.0799207927725427E-2</v>
      </c>
      <c r="Y21" s="1">
        <v>12595.185342465753</v>
      </c>
      <c r="Z21" s="1">
        <v>-26931.368068356212</v>
      </c>
      <c r="AA21" s="1">
        <v>-2666.666666666667</v>
      </c>
      <c r="AB21" s="1">
        <v>-5544.1451155653467</v>
      </c>
      <c r="AC21" s="1">
        <f t="shared" si="0"/>
        <v>-22546.994508122472</v>
      </c>
    </row>
    <row r="22" spans="1:29" x14ac:dyDescent="0.2">
      <c r="A22" s="16" t="s">
        <v>61</v>
      </c>
      <c r="B22" s="16" t="s">
        <v>61</v>
      </c>
      <c r="C22" s="16" t="s">
        <v>61</v>
      </c>
      <c r="D22" s="16" t="s">
        <v>61</v>
      </c>
      <c r="E22" s="16" t="s">
        <v>61</v>
      </c>
      <c r="F22" s="1">
        <v>20</v>
      </c>
      <c r="G22" s="1">
        <v>245999.99999999997</v>
      </c>
      <c r="H22" s="1" t="s">
        <v>8</v>
      </c>
      <c r="I22" s="1" t="s">
        <v>55</v>
      </c>
      <c r="J22" s="1" t="s">
        <v>9</v>
      </c>
      <c r="K22" s="2" t="s">
        <v>130</v>
      </c>
      <c r="L22" s="3" t="s">
        <v>11</v>
      </c>
      <c r="M22" s="1" t="s">
        <v>11</v>
      </c>
      <c r="N22" s="1" t="s">
        <v>11</v>
      </c>
      <c r="O22" s="1" t="s">
        <v>10</v>
      </c>
      <c r="P22" s="3" t="s">
        <v>11</v>
      </c>
      <c r="Q22" s="3" t="s">
        <v>10</v>
      </c>
      <c r="R22" s="3" t="s">
        <v>10</v>
      </c>
      <c r="S22" s="3" t="s">
        <v>67</v>
      </c>
      <c r="T22" s="1" t="s">
        <v>10</v>
      </c>
      <c r="U22" t="s">
        <v>11</v>
      </c>
      <c r="V22" s="1">
        <v>205</v>
      </c>
      <c r="W22" s="1">
        <v>48</v>
      </c>
      <c r="X22" s="47">
        <v>3.7052203379427495E-2</v>
      </c>
      <c r="Y22" s="1">
        <v>23721.369863013701</v>
      </c>
      <c r="Z22" s="1">
        <v>-16267.44445374207</v>
      </c>
      <c r="AA22" s="1">
        <v>-5450</v>
      </c>
      <c r="AB22" s="1">
        <v>-2180.3618800323602</v>
      </c>
      <c r="AC22" s="1">
        <f t="shared" si="0"/>
        <v>-176.43647076072921</v>
      </c>
    </row>
    <row r="23" spans="1:29" x14ac:dyDescent="0.2">
      <c r="A23" s="16" t="s">
        <v>61</v>
      </c>
      <c r="B23" s="16" t="s">
        <v>61</v>
      </c>
      <c r="C23" s="16" t="s">
        <v>61</v>
      </c>
      <c r="D23" s="16" t="s">
        <v>61</v>
      </c>
      <c r="E23" s="16" t="s">
        <v>61</v>
      </c>
      <c r="F23" s="1">
        <v>21</v>
      </c>
      <c r="G23" s="1">
        <v>73800</v>
      </c>
      <c r="H23" s="1" t="s">
        <v>8</v>
      </c>
      <c r="I23" s="1" t="s">
        <v>55</v>
      </c>
      <c r="J23" s="1" t="s">
        <v>14</v>
      </c>
      <c r="K23" s="2" t="s">
        <v>131</v>
      </c>
      <c r="L23" s="3" t="s">
        <v>10</v>
      </c>
      <c r="M23" s="1" t="s">
        <v>11</v>
      </c>
      <c r="N23" s="1" t="s">
        <v>10</v>
      </c>
      <c r="O23" s="1" t="s">
        <v>10</v>
      </c>
      <c r="P23" s="3" t="s">
        <v>11</v>
      </c>
      <c r="Q23" s="3" t="s">
        <v>11</v>
      </c>
      <c r="R23" s="3" t="s">
        <v>10</v>
      </c>
      <c r="S23" s="3" t="s">
        <v>67</v>
      </c>
      <c r="T23" s="1" t="s">
        <v>10</v>
      </c>
      <c r="U23" t="s">
        <v>11</v>
      </c>
      <c r="V23" s="1">
        <v>866</v>
      </c>
      <c r="W23" s="1">
        <v>54</v>
      </c>
      <c r="X23" s="47">
        <v>1.7217348319321091E-2</v>
      </c>
      <c r="Y23" s="1">
        <v>10356.164383561645</v>
      </c>
      <c r="Z23" s="1">
        <v>-23635.331455130188</v>
      </c>
      <c r="AA23" s="1">
        <v>-694.00000000000011</v>
      </c>
      <c r="AB23" s="1">
        <v>-1552.3717860344191</v>
      </c>
      <c r="AC23" s="1">
        <f t="shared" si="0"/>
        <v>-15525.538857602962</v>
      </c>
    </row>
    <row r="24" spans="1:29" x14ac:dyDescent="0.2">
      <c r="A24" s="16" t="s">
        <v>61</v>
      </c>
      <c r="B24" s="16" t="s">
        <v>61</v>
      </c>
      <c r="C24" s="16" t="s">
        <v>61</v>
      </c>
      <c r="D24" s="16" t="s">
        <v>61</v>
      </c>
      <c r="E24" s="16" t="s">
        <v>61</v>
      </c>
      <c r="F24" s="1">
        <v>22</v>
      </c>
      <c r="G24" s="1">
        <v>307500</v>
      </c>
      <c r="H24" s="1" t="s">
        <v>16</v>
      </c>
      <c r="I24" s="1" t="s">
        <v>54</v>
      </c>
      <c r="J24" s="1" t="s">
        <v>21</v>
      </c>
      <c r="K24" s="2" t="s">
        <v>129</v>
      </c>
      <c r="L24" s="3" t="s">
        <v>11</v>
      </c>
      <c r="M24" s="1" t="s">
        <v>11</v>
      </c>
      <c r="N24" s="1" t="s">
        <v>11</v>
      </c>
      <c r="O24" s="1" t="s">
        <v>10</v>
      </c>
      <c r="P24" s="3" t="s">
        <v>11</v>
      </c>
      <c r="Q24" s="3" t="s">
        <v>10</v>
      </c>
      <c r="R24" s="3" t="s">
        <v>10</v>
      </c>
      <c r="S24" s="3" t="s">
        <v>66</v>
      </c>
      <c r="T24" s="1" t="s">
        <v>10</v>
      </c>
      <c r="U24" t="s">
        <v>11</v>
      </c>
      <c r="V24" s="1">
        <v>5496</v>
      </c>
      <c r="W24" s="1">
        <v>10</v>
      </c>
      <c r="X24" s="47">
        <v>2.0278790836851135E-2</v>
      </c>
      <c r="Y24" s="1">
        <v>27223.904109589042</v>
      </c>
      <c r="Z24" s="1">
        <v>-28404.945468633836</v>
      </c>
      <c r="AA24" s="1">
        <v>-7083.333333333333</v>
      </c>
      <c r="AB24" s="1">
        <v>-6328.075379015344</v>
      </c>
      <c r="AC24" s="1">
        <f t="shared" si="0"/>
        <v>-14592.450071393469</v>
      </c>
    </row>
    <row r="25" spans="1:29" x14ac:dyDescent="0.2">
      <c r="A25" s="16" t="s">
        <v>61</v>
      </c>
      <c r="B25" s="16" t="s">
        <v>61</v>
      </c>
      <c r="C25" s="16" t="s">
        <v>61</v>
      </c>
      <c r="D25" s="16" t="s">
        <v>61</v>
      </c>
      <c r="E25" s="16" t="s">
        <v>61</v>
      </c>
      <c r="F25" s="1">
        <v>23</v>
      </c>
      <c r="G25" s="1">
        <v>205000</v>
      </c>
      <c r="H25" s="1" t="s">
        <v>8</v>
      </c>
      <c r="I25" s="1" t="s">
        <v>55</v>
      </c>
      <c r="J25" s="1" t="s">
        <v>14</v>
      </c>
      <c r="K25" s="2" t="s">
        <v>129</v>
      </c>
      <c r="L25" s="3" t="s">
        <v>10</v>
      </c>
      <c r="M25" s="1" t="s">
        <v>11</v>
      </c>
      <c r="N25" s="1" t="s">
        <v>10</v>
      </c>
      <c r="O25" s="1" t="s">
        <v>10</v>
      </c>
      <c r="P25" s="3" t="s">
        <v>11</v>
      </c>
      <c r="Q25" s="3" t="s">
        <v>10</v>
      </c>
      <c r="R25" s="3" t="s">
        <v>10</v>
      </c>
      <c r="S25" s="3" t="s">
        <v>67</v>
      </c>
      <c r="T25" s="1" t="s">
        <v>10</v>
      </c>
      <c r="U25" t="s">
        <v>11</v>
      </c>
      <c r="V25" s="1">
        <v>1</v>
      </c>
      <c r="W25" s="1">
        <v>0</v>
      </c>
      <c r="X25" s="47">
        <v>1.5000000000000013E-2</v>
      </c>
      <c r="Y25" s="1">
        <v>18465.753424657534</v>
      </c>
      <c r="Z25" s="1">
        <v>-28433.826105000226</v>
      </c>
      <c r="AA25" s="1">
        <v>-4680.5555555555566</v>
      </c>
      <c r="AB25" s="1">
        <v>-3308.234302273976</v>
      </c>
      <c r="AC25" s="1">
        <f t="shared" si="0"/>
        <v>-17956.862538172223</v>
      </c>
    </row>
    <row r="26" spans="1:29" x14ac:dyDescent="0.2">
      <c r="A26" s="16" t="s">
        <v>61</v>
      </c>
      <c r="B26" s="16" t="s">
        <v>61</v>
      </c>
      <c r="C26" s="16" t="s">
        <v>61</v>
      </c>
      <c r="D26" s="16" t="s">
        <v>61</v>
      </c>
      <c r="E26" s="16" t="s">
        <v>61</v>
      </c>
      <c r="F26" s="1">
        <v>24</v>
      </c>
      <c r="G26" s="1">
        <v>67650</v>
      </c>
      <c r="H26" s="1" t="s">
        <v>8</v>
      </c>
      <c r="I26" s="1" t="s">
        <v>53</v>
      </c>
      <c r="J26" s="1" t="s">
        <v>23</v>
      </c>
      <c r="K26" s="2" t="s">
        <v>130</v>
      </c>
      <c r="L26" s="3" t="s">
        <v>10</v>
      </c>
      <c r="M26" s="1" t="s">
        <v>11</v>
      </c>
      <c r="N26" s="1" t="s">
        <v>11</v>
      </c>
      <c r="O26" s="1" t="s">
        <v>10</v>
      </c>
      <c r="P26" s="3" t="s">
        <v>11</v>
      </c>
      <c r="Q26" s="3" t="s">
        <v>10</v>
      </c>
      <c r="R26" s="3" t="s">
        <v>10</v>
      </c>
      <c r="S26" s="3" t="s">
        <v>65</v>
      </c>
      <c r="T26" s="1" t="s">
        <v>11</v>
      </c>
      <c r="U26" t="s">
        <v>11</v>
      </c>
      <c r="V26" s="1">
        <v>12</v>
      </c>
      <c r="W26" s="1">
        <v>5</v>
      </c>
      <c r="X26" s="47">
        <v>2.6426161830529704E-2</v>
      </c>
      <c r="Y26" s="1">
        <v>8418.1095890410943</v>
      </c>
      <c r="Z26" s="1">
        <v>-16267.44445374207</v>
      </c>
      <c r="AA26" s="1">
        <v>-654.50000000000011</v>
      </c>
      <c r="AB26" s="1">
        <v>-2165.4976956386699</v>
      </c>
      <c r="AC26" s="1">
        <f t="shared" si="0"/>
        <v>-10669.332560339644</v>
      </c>
    </row>
    <row r="27" spans="1:29" x14ac:dyDescent="0.2">
      <c r="A27" s="16" t="s">
        <v>61</v>
      </c>
      <c r="B27" s="16" t="s">
        <v>61</v>
      </c>
      <c r="C27" s="16" t="s">
        <v>61</v>
      </c>
      <c r="D27" s="16" t="s">
        <v>61</v>
      </c>
      <c r="E27" s="16" t="s">
        <v>61</v>
      </c>
      <c r="F27" s="1">
        <v>25</v>
      </c>
      <c r="G27" s="1">
        <v>34850</v>
      </c>
      <c r="H27" s="1" t="s">
        <v>8</v>
      </c>
      <c r="I27" s="1" t="s">
        <v>53</v>
      </c>
      <c r="J27" s="1" t="s">
        <v>23</v>
      </c>
      <c r="K27" s="2" t="s">
        <v>130</v>
      </c>
      <c r="L27" s="3" t="s">
        <v>10</v>
      </c>
      <c r="M27" s="1" t="s">
        <v>11</v>
      </c>
      <c r="N27" s="1" t="s">
        <v>11</v>
      </c>
      <c r="O27" s="1" t="s">
        <v>10</v>
      </c>
      <c r="P27" s="3" t="s">
        <v>11</v>
      </c>
      <c r="Q27" s="3" t="s">
        <v>10</v>
      </c>
      <c r="R27" s="3" t="s">
        <v>10</v>
      </c>
      <c r="S27" s="3" t="s">
        <v>65</v>
      </c>
      <c r="T27" s="1" t="s">
        <v>11</v>
      </c>
      <c r="U27" t="s">
        <v>11</v>
      </c>
      <c r="V27" s="1">
        <v>12</v>
      </c>
      <c r="W27" s="1">
        <v>5</v>
      </c>
      <c r="X27" s="47">
        <v>6.1567185703619742E-2</v>
      </c>
      <c r="Y27" s="1">
        <v>3813.58904109589</v>
      </c>
      <c r="Z27" s="1">
        <v>-26209.019686400592</v>
      </c>
      <c r="AA27" s="1">
        <v>-715.41666666666674</v>
      </c>
      <c r="AB27" s="1">
        <v>-2608.0917470229656</v>
      </c>
      <c r="AC27" s="1">
        <f t="shared" si="0"/>
        <v>-25718.939058994336</v>
      </c>
    </row>
    <row r="28" spans="1:29" x14ac:dyDescent="0.2">
      <c r="A28" s="16" t="s">
        <v>61</v>
      </c>
      <c r="B28" s="16" t="s">
        <v>61</v>
      </c>
      <c r="C28" s="16" t="s">
        <v>61</v>
      </c>
      <c r="D28" s="16" t="s">
        <v>61</v>
      </c>
      <c r="E28" s="16" t="s">
        <v>61</v>
      </c>
      <c r="F28" s="1">
        <v>26</v>
      </c>
      <c r="G28" s="1">
        <v>574000</v>
      </c>
      <c r="H28" s="1" t="s">
        <v>8</v>
      </c>
      <c r="I28" s="1" t="s">
        <v>53</v>
      </c>
      <c r="J28" s="1" t="s">
        <v>24</v>
      </c>
      <c r="K28" s="2" t="s">
        <v>129</v>
      </c>
      <c r="L28" s="3" t="s">
        <v>10</v>
      </c>
      <c r="M28" s="1" t="s">
        <v>11</v>
      </c>
      <c r="N28" s="1" t="s">
        <v>10</v>
      </c>
      <c r="O28" s="1" t="s">
        <v>10</v>
      </c>
      <c r="P28" s="3" t="s">
        <v>10</v>
      </c>
      <c r="Q28" s="3" t="s">
        <v>10</v>
      </c>
      <c r="R28" s="3" t="s">
        <v>10</v>
      </c>
      <c r="S28" s="3" t="s">
        <v>65</v>
      </c>
      <c r="T28" s="1" t="s">
        <v>11</v>
      </c>
      <c r="U28" t="s">
        <v>11</v>
      </c>
      <c r="V28" s="1">
        <v>7507</v>
      </c>
      <c r="W28" s="1">
        <v>2360</v>
      </c>
      <c r="X28" s="47">
        <v>2.7596981455540792E-2</v>
      </c>
      <c r="Y28" s="1">
        <v>57764.657534246573</v>
      </c>
      <c r="Z28" s="1">
        <v>-28056.063655963058</v>
      </c>
      <c r="AA28" s="1">
        <v>-13144.444444444445</v>
      </c>
      <c r="AB28" s="1">
        <v>-11798.894352242069</v>
      </c>
      <c r="AC28" s="1">
        <f t="shared" si="0"/>
        <v>4765.2550815970008</v>
      </c>
    </row>
    <row r="29" spans="1:29" x14ac:dyDescent="0.2">
      <c r="A29" s="16" t="s">
        <v>61</v>
      </c>
      <c r="B29" s="16" t="s">
        <v>61</v>
      </c>
      <c r="C29" s="16" t="s">
        <v>61</v>
      </c>
      <c r="D29" s="16" t="s">
        <v>61</v>
      </c>
      <c r="E29" s="16" t="s">
        <v>61</v>
      </c>
      <c r="F29" s="1">
        <v>27</v>
      </c>
      <c r="G29" s="1">
        <v>491999.99999999994</v>
      </c>
      <c r="H29" s="1" t="s">
        <v>8</v>
      </c>
      <c r="I29" s="1" t="s">
        <v>53</v>
      </c>
      <c r="J29" s="1" t="s">
        <v>24</v>
      </c>
      <c r="K29" s="2" t="s">
        <v>129</v>
      </c>
      <c r="L29" s="3" t="s">
        <v>10</v>
      </c>
      <c r="M29" s="1" t="s">
        <v>11</v>
      </c>
      <c r="N29" s="1" t="s">
        <v>10</v>
      </c>
      <c r="O29" s="1" t="s">
        <v>10</v>
      </c>
      <c r="P29" s="3" t="s">
        <v>10</v>
      </c>
      <c r="Q29" s="3" t="s">
        <v>10</v>
      </c>
      <c r="R29" s="3" t="s">
        <v>10</v>
      </c>
      <c r="S29" s="3" t="s">
        <v>65</v>
      </c>
      <c r="T29" s="1" t="s">
        <v>11</v>
      </c>
      <c r="U29" t="s">
        <v>11</v>
      </c>
      <c r="V29" s="1">
        <v>7507</v>
      </c>
      <c r="W29" s="1">
        <v>2360</v>
      </c>
      <c r="X29" s="47">
        <v>3.812835696306327E-2</v>
      </c>
      <c r="Y29" s="1">
        <v>49792.132876712327</v>
      </c>
      <c r="Z29" s="1">
        <v>-28116.006115851589</v>
      </c>
      <c r="AA29" s="1">
        <v>-10833.333333333334</v>
      </c>
      <c r="AB29" s="1">
        <v>-15533.312377817121</v>
      </c>
      <c r="AC29" s="1">
        <f t="shared" si="0"/>
        <v>-4690.5189502897174</v>
      </c>
    </row>
    <row r="30" spans="1:29" x14ac:dyDescent="0.2">
      <c r="A30" s="16" t="s">
        <v>61</v>
      </c>
      <c r="B30" s="16" t="s">
        <v>61</v>
      </c>
      <c r="C30" s="16" t="s">
        <v>61</v>
      </c>
      <c r="D30" s="16" t="s">
        <v>61</v>
      </c>
      <c r="E30" s="16" t="s">
        <v>61</v>
      </c>
      <c r="F30" s="1">
        <v>28</v>
      </c>
      <c r="G30" s="1">
        <v>122999.99999999999</v>
      </c>
      <c r="H30" s="1" t="s">
        <v>8</v>
      </c>
      <c r="I30" s="1" t="s">
        <v>55</v>
      </c>
      <c r="J30" s="1" t="s">
        <v>9</v>
      </c>
      <c r="K30" s="2" t="s">
        <v>129</v>
      </c>
      <c r="L30" s="3" t="s">
        <v>11</v>
      </c>
      <c r="M30" s="1" t="s">
        <v>11</v>
      </c>
      <c r="N30" s="1" t="s">
        <v>11</v>
      </c>
      <c r="O30" s="1" t="s">
        <v>10</v>
      </c>
      <c r="P30" s="3" t="s">
        <v>11</v>
      </c>
      <c r="Q30" s="3" t="s">
        <v>10</v>
      </c>
      <c r="R30" s="3" t="s">
        <v>10</v>
      </c>
      <c r="S30" s="3" t="s">
        <v>67</v>
      </c>
      <c r="T30" s="1" t="s">
        <v>10</v>
      </c>
      <c r="U30" t="s">
        <v>11</v>
      </c>
      <c r="V30" s="1">
        <v>317</v>
      </c>
      <c r="W30" s="1">
        <v>71</v>
      </c>
      <c r="X30" s="47">
        <v>6.8595659454505076E-2</v>
      </c>
      <c r="Y30" s="1">
        <v>14448.531369863014</v>
      </c>
      <c r="Z30" s="1">
        <v>-19214.599254297318</v>
      </c>
      <c r="AA30" s="1">
        <v>-2641.666666666667</v>
      </c>
      <c r="AB30" s="1">
        <v>-6718.4264300870791</v>
      </c>
      <c r="AC30" s="1">
        <f t="shared" si="0"/>
        <v>-14126.16098118805</v>
      </c>
    </row>
    <row r="31" spans="1:29" x14ac:dyDescent="0.2">
      <c r="A31" s="16" t="s">
        <v>61</v>
      </c>
      <c r="B31" s="16" t="s">
        <v>61</v>
      </c>
      <c r="C31" s="16" t="s">
        <v>61</v>
      </c>
      <c r="D31" s="16" t="s">
        <v>61</v>
      </c>
      <c r="E31" s="16" t="s">
        <v>61</v>
      </c>
      <c r="F31" s="1">
        <v>29</v>
      </c>
      <c r="G31" s="1">
        <v>102500</v>
      </c>
      <c r="H31" s="1" t="s">
        <v>8</v>
      </c>
      <c r="I31" s="1" t="s">
        <v>54</v>
      </c>
      <c r="J31" s="1" t="s">
        <v>18</v>
      </c>
      <c r="K31" s="2" t="s">
        <v>129</v>
      </c>
      <c r="L31" s="3" t="s">
        <v>11</v>
      </c>
      <c r="M31" s="1" t="s">
        <v>11</v>
      </c>
      <c r="N31" s="1" t="s">
        <v>11</v>
      </c>
      <c r="O31" s="1" t="s">
        <v>10</v>
      </c>
      <c r="P31" s="3" t="s">
        <v>11</v>
      </c>
      <c r="Q31" s="3" t="s">
        <v>11</v>
      </c>
      <c r="R31" s="3" t="s">
        <v>10</v>
      </c>
      <c r="S31" s="3" t="s">
        <v>66</v>
      </c>
      <c r="T31" s="1" t="s">
        <v>10</v>
      </c>
      <c r="U31" t="s">
        <v>11</v>
      </c>
      <c r="V31" s="1">
        <v>498</v>
      </c>
      <c r="W31" s="1">
        <v>17</v>
      </c>
      <c r="X31" s="47">
        <v>3.4598486225142611E-2</v>
      </c>
      <c r="Y31" s="1">
        <v>8273.4520547945212</v>
      </c>
      <c r="Z31" s="1">
        <v>-28578.295781391353</v>
      </c>
      <c r="AA31" s="1">
        <v>-2243.0555555555557</v>
      </c>
      <c r="AB31" s="1">
        <v>-4108.9927009710509</v>
      </c>
      <c r="AC31" s="1">
        <f t="shared" si="0"/>
        <v>-26656.891983123438</v>
      </c>
    </row>
    <row r="32" spans="1:29" x14ac:dyDescent="0.2">
      <c r="A32" s="16" t="s">
        <v>61</v>
      </c>
      <c r="B32" s="16" t="s">
        <v>61</v>
      </c>
      <c r="C32" s="16" t="s">
        <v>61</v>
      </c>
      <c r="D32" s="16" t="s">
        <v>61</v>
      </c>
      <c r="E32" s="16" t="s">
        <v>61</v>
      </c>
      <c r="F32" s="1">
        <v>30</v>
      </c>
      <c r="G32" s="1">
        <v>61499.999999999993</v>
      </c>
      <c r="H32" s="1" t="s">
        <v>8</v>
      </c>
      <c r="I32" s="1" t="s">
        <v>55</v>
      </c>
      <c r="J32" s="1" t="s">
        <v>22</v>
      </c>
      <c r="K32" s="2" t="s">
        <v>129</v>
      </c>
      <c r="L32" s="3" t="s">
        <v>11</v>
      </c>
      <c r="M32" s="1" t="s">
        <v>11</v>
      </c>
      <c r="N32" s="1" t="s">
        <v>11</v>
      </c>
      <c r="O32" s="1" t="s">
        <v>10</v>
      </c>
      <c r="P32" s="3" t="s">
        <v>11</v>
      </c>
      <c r="Q32" s="3" t="s">
        <v>10</v>
      </c>
      <c r="R32" s="3" t="s">
        <v>10</v>
      </c>
      <c r="S32" s="3" t="s">
        <v>67</v>
      </c>
      <c r="T32" s="1" t="s">
        <v>10</v>
      </c>
      <c r="U32" t="s">
        <v>11</v>
      </c>
      <c r="V32" s="1">
        <v>540</v>
      </c>
      <c r="W32" s="1">
        <v>52</v>
      </c>
      <c r="X32" s="47">
        <v>5.8918173443770927E-2</v>
      </c>
      <c r="Y32" s="1">
        <v>8642.465753424658</v>
      </c>
      <c r="Z32" s="1">
        <v>-33103.991020458576</v>
      </c>
      <c r="AA32" s="1">
        <v>-1645.8333333333333</v>
      </c>
      <c r="AB32" s="1">
        <v>-4427.0227717556481</v>
      </c>
      <c r="AC32" s="1">
        <f t="shared" si="0"/>
        <v>-30534.381372122898</v>
      </c>
    </row>
    <row r="33" spans="1:29" x14ac:dyDescent="0.2">
      <c r="A33" s="16" t="s">
        <v>61</v>
      </c>
      <c r="B33" s="16" t="s">
        <v>61</v>
      </c>
      <c r="C33" s="16" t="s">
        <v>61</v>
      </c>
      <c r="D33" s="16" t="s">
        <v>61</v>
      </c>
      <c r="E33" s="16" t="s">
        <v>61</v>
      </c>
      <c r="F33" s="1">
        <v>31</v>
      </c>
      <c r="G33" s="1">
        <v>164000</v>
      </c>
      <c r="H33" s="1" t="s">
        <v>8</v>
      </c>
      <c r="I33" s="1" t="s">
        <v>55</v>
      </c>
      <c r="J33" s="1" t="s">
        <v>9</v>
      </c>
      <c r="K33" s="2" t="s">
        <v>130</v>
      </c>
      <c r="L33" s="3" t="s">
        <v>11</v>
      </c>
      <c r="M33" s="1" t="s">
        <v>11</v>
      </c>
      <c r="N33" s="1" t="s">
        <v>10</v>
      </c>
      <c r="O33" s="1" t="s">
        <v>10</v>
      </c>
      <c r="P33" s="3" t="s">
        <v>11</v>
      </c>
      <c r="Q33" s="3" t="s">
        <v>10</v>
      </c>
      <c r="R33" s="3" t="s">
        <v>10</v>
      </c>
      <c r="S33" s="3" t="s">
        <v>67</v>
      </c>
      <c r="T33" s="1" t="s">
        <v>10</v>
      </c>
      <c r="U33" t="s">
        <v>11</v>
      </c>
      <c r="V33" s="1">
        <v>254</v>
      </c>
      <c r="W33" s="1">
        <v>125</v>
      </c>
      <c r="X33" s="47">
        <v>5.3113430778470971E-2</v>
      </c>
      <c r="Y33" s="1">
        <v>17768.290547945206</v>
      </c>
      <c r="Z33" s="1">
        <v>-28116.006115851589</v>
      </c>
      <c r="AA33" s="1">
        <v>-3455.5555555555557</v>
      </c>
      <c r="AB33" s="1">
        <v>-9166.3775967530491</v>
      </c>
      <c r="AC33" s="1">
        <f t="shared" si="0"/>
        <v>-22969.648720214987</v>
      </c>
    </row>
    <row r="34" spans="1:29" x14ac:dyDescent="0.2">
      <c r="A34" s="16" t="s">
        <v>61</v>
      </c>
      <c r="B34" s="16" t="s">
        <v>61</v>
      </c>
      <c r="C34" s="16" t="s">
        <v>61</v>
      </c>
      <c r="D34" s="16" t="s">
        <v>61</v>
      </c>
      <c r="E34" s="16" t="s">
        <v>61</v>
      </c>
      <c r="F34" s="1">
        <v>32</v>
      </c>
      <c r="G34" s="1">
        <v>225500</v>
      </c>
      <c r="H34" s="1" t="s">
        <v>26</v>
      </c>
      <c r="I34" s="1" t="s">
        <v>54</v>
      </c>
      <c r="J34" s="1" t="s">
        <v>25</v>
      </c>
      <c r="K34" s="2" t="s">
        <v>131</v>
      </c>
      <c r="L34" s="3" t="s">
        <v>11</v>
      </c>
      <c r="M34" s="1" t="s">
        <v>11</v>
      </c>
      <c r="N34" s="1" t="s">
        <v>10</v>
      </c>
      <c r="O34" s="1" t="s">
        <v>10</v>
      </c>
      <c r="P34" s="3" t="s">
        <v>11</v>
      </c>
      <c r="Q34" s="3" t="s">
        <v>10</v>
      </c>
      <c r="R34" s="3" t="s">
        <v>10</v>
      </c>
      <c r="S34" s="3" t="s">
        <v>67</v>
      </c>
      <c r="T34" s="1" t="s">
        <v>11</v>
      </c>
      <c r="U34" t="s">
        <v>11</v>
      </c>
      <c r="V34" s="1">
        <v>223</v>
      </c>
      <c r="W34" s="1">
        <v>73</v>
      </c>
      <c r="X34" s="47">
        <v>8.8673085154822862E-2</v>
      </c>
      <c r="Y34" s="1">
        <v>24271.232876712329</v>
      </c>
      <c r="Z34" s="1">
        <v>-25168.851315296342</v>
      </c>
      <c r="AA34" s="1">
        <v>-3681.9444444444448</v>
      </c>
      <c r="AB34" s="1">
        <v>-20178.859284002512</v>
      </c>
      <c r="AC34" s="1">
        <f t="shared" si="0"/>
        <v>-24758.422167030971</v>
      </c>
    </row>
    <row r="35" spans="1:29" x14ac:dyDescent="0.2">
      <c r="A35" s="16" t="s">
        <v>61</v>
      </c>
      <c r="B35" s="16" t="s">
        <v>61</v>
      </c>
      <c r="C35" s="16" t="s">
        <v>61</v>
      </c>
      <c r="D35" s="16" t="s">
        <v>61</v>
      </c>
      <c r="E35" s="16" t="s">
        <v>61</v>
      </c>
      <c r="F35" s="1">
        <v>33</v>
      </c>
      <c r="G35" s="1">
        <v>410000</v>
      </c>
      <c r="H35" s="1" t="s">
        <v>8</v>
      </c>
      <c r="I35" s="1" t="s">
        <v>54</v>
      </c>
      <c r="J35" s="1" t="s">
        <v>18</v>
      </c>
      <c r="K35" s="2" t="s">
        <v>129</v>
      </c>
      <c r="L35" s="3" t="s">
        <v>11</v>
      </c>
      <c r="M35" s="1" t="s">
        <v>11</v>
      </c>
      <c r="N35" s="1" t="s">
        <v>11</v>
      </c>
      <c r="O35" s="1" t="s">
        <v>10</v>
      </c>
      <c r="P35" s="3" t="s">
        <v>11</v>
      </c>
      <c r="Q35" s="3" t="s">
        <v>10</v>
      </c>
      <c r="R35" s="3" t="s">
        <v>10</v>
      </c>
      <c r="S35" s="3" t="s">
        <v>66</v>
      </c>
      <c r="T35" s="1" t="s">
        <v>10</v>
      </c>
      <c r="U35" t="s">
        <v>11</v>
      </c>
      <c r="V35" s="1">
        <v>872</v>
      </c>
      <c r="W35" s="1">
        <v>198</v>
      </c>
      <c r="X35" s="47">
        <v>6.4958993711465074E-2</v>
      </c>
      <c r="Y35" s="1">
        <v>47238.082191780821</v>
      </c>
      <c r="Z35" s="1">
        <v>-16267.44445374207</v>
      </c>
      <c r="AA35" s="1">
        <v>-10944.444444444445</v>
      </c>
      <c r="AB35" s="1">
        <v>-13520.825854898261</v>
      </c>
      <c r="AC35" s="1">
        <f t="shared" ref="AC35:AC66" si="1">SUM(Y35:AB35)</f>
        <v>6505.3674386960429</v>
      </c>
    </row>
    <row r="36" spans="1:29" x14ac:dyDescent="0.2">
      <c r="A36" s="16" t="s">
        <v>61</v>
      </c>
      <c r="B36" s="16" t="s">
        <v>61</v>
      </c>
      <c r="C36" s="16" t="s">
        <v>61</v>
      </c>
      <c r="D36" s="16" t="s">
        <v>61</v>
      </c>
      <c r="E36" s="16" t="s">
        <v>61</v>
      </c>
      <c r="F36" s="1">
        <v>34</v>
      </c>
      <c r="G36" s="1">
        <v>410000</v>
      </c>
      <c r="H36" s="1" t="s">
        <v>8</v>
      </c>
      <c r="I36" s="1" t="s">
        <v>54</v>
      </c>
      <c r="J36" s="1" t="s">
        <v>18</v>
      </c>
      <c r="K36" s="2" t="s">
        <v>129</v>
      </c>
      <c r="L36" s="3" t="s">
        <v>11</v>
      </c>
      <c r="M36" s="1" t="s">
        <v>11</v>
      </c>
      <c r="N36" s="1" t="s">
        <v>11</v>
      </c>
      <c r="O36" s="1" t="s">
        <v>10</v>
      </c>
      <c r="P36" s="3" t="s">
        <v>11</v>
      </c>
      <c r="Q36" s="3" t="s">
        <v>10</v>
      </c>
      <c r="R36" s="3" t="s">
        <v>10</v>
      </c>
      <c r="S36" s="3" t="s">
        <v>66</v>
      </c>
      <c r="T36" s="1" t="s">
        <v>10</v>
      </c>
      <c r="U36" t="s">
        <v>11</v>
      </c>
      <c r="V36" s="1">
        <v>872</v>
      </c>
      <c r="W36" s="1">
        <v>198</v>
      </c>
      <c r="X36" s="47">
        <v>1.8857668901349878E-2</v>
      </c>
      <c r="Y36" s="1">
        <v>51835.616438356163</v>
      </c>
      <c r="Z36" s="1">
        <v>-29011.704810564719</v>
      </c>
      <c r="AA36" s="1">
        <v>-11111.111111111111</v>
      </c>
      <c r="AB36" s="1">
        <v>-7578.6543066748827</v>
      </c>
      <c r="AC36" s="1">
        <f t="shared" si="1"/>
        <v>4134.1462100054496</v>
      </c>
    </row>
    <row r="37" spans="1:29" x14ac:dyDescent="0.2">
      <c r="A37" s="16" t="s">
        <v>61</v>
      </c>
      <c r="B37" s="16" t="s">
        <v>61</v>
      </c>
      <c r="C37" s="16" t="s">
        <v>61</v>
      </c>
      <c r="D37" s="16" t="s">
        <v>61</v>
      </c>
      <c r="E37" s="16" t="s">
        <v>61</v>
      </c>
      <c r="F37" s="1">
        <v>35</v>
      </c>
      <c r="G37" s="1">
        <v>143500</v>
      </c>
      <c r="H37" s="1" t="s">
        <v>8</v>
      </c>
      <c r="I37" s="1" t="s">
        <v>54</v>
      </c>
      <c r="J37" s="1" t="s">
        <v>25</v>
      </c>
      <c r="K37" s="2" t="s">
        <v>130</v>
      </c>
      <c r="L37" s="3" t="s">
        <v>11</v>
      </c>
      <c r="M37" s="1" t="s">
        <v>11</v>
      </c>
      <c r="N37" s="1" t="s">
        <v>11</v>
      </c>
      <c r="O37" s="1" t="s">
        <v>10</v>
      </c>
      <c r="P37" s="3" t="s">
        <v>11</v>
      </c>
      <c r="Q37" s="3" t="s">
        <v>10</v>
      </c>
      <c r="R37" s="3" t="s">
        <v>10</v>
      </c>
      <c r="S37" s="3" t="s">
        <v>66</v>
      </c>
      <c r="T37" s="1" t="s">
        <v>10</v>
      </c>
      <c r="U37" t="s">
        <v>11</v>
      </c>
      <c r="V37" s="1">
        <v>625</v>
      </c>
      <c r="W37" s="1">
        <v>114</v>
      </c>
      <c r="X37" s="47">
        <v>2.0284605201696504E-2</v>
      </c>
      <c r="Y37" s="1">
        <v>16956.027397260274</v>
      </c>
      <c r="Z37" s="1">
        <v>-22077.226838349969</v>
      </c>
      <c r="AA37" s="1">
        <v>-2848.6111111111113</v>
      </c>
      <c r="AB37" s="1">
        <v>-3513.5574319499788</v>
      </c>
      <c r="AC37" s="1">
        <f t="shared" si="1"/>
        <v>-11483.367984150786</v>
      </c>
    </row>
    <row r="38" spans="1:29" x14ac:dyDescent="0.2">
      <c r="A38" s="16" t="s">
        <v>61</v>
      </c>
      <c r="B38" s="16" t="s">
        <v>61</v>
      </c>
      <c r="C38" s="16" t="s">
        <v>61</v>
      </c>
      <c r="D38" s="16" t="s">
        <v>61</v>
      </c>
      <c r="E38" s="16" t="s">
        <v>61</v>
      </c>
      <c r="F38" s="1">
        <v>36</v>
      </c>
      <c r="G38" s="1">
        <v>143500</v>
      </c>
      <c r="H38" s="1" t="s">
        <v>8</v>
      </c>
      <c r="I38" s="1" t="s">
        <v>54</v>
      </c>
      <c r="J38" s="1" t="s">
        <v>25</v>
      </c>
      <c r="K38" s="2" t="s">
        <v>130</v>
      </c>
      <c r="L38" s="3" t="s">
        <v>11</v>
      </c>
      <c r="M38" s="1" t="s">
        <v>11</v>
      </c>
      <c r="N38" s="1" t="s">
        <v>11</v>
      </c>
      <c r="O38" s="1" t="s">
        <v>10</v>
      </c>
      <c r="P38" s="3" t="s">
        <v>11</v>
      </c>
      <c r="Q38" s="3" t="s">
        <v>10</v>
      </c>
      <c r="R38" s="3" t="s">
        <v>10</v>
      </c>
      <c r="S38" s="3" t="s">
        <v>66</v>
      </c>
      <c r="T38" s="1" t="s">
        <v>10</v>
      </c>
      <c r="U38" t="s">
        <v>11</v>
      </c>
      <c r="V38" s="1">
        <v>625</v>
      </c>
      <c r="W38" s="1">
        <v>114</v>
      </c>
      <c r="X38" s="47">
        <v>3.5706540722654334E-2</v>
      </c>
      <c r="Y38" s="1">
        <v>16111.027397260274</v>
      </c>
      <c r="Z38" s="1">
        <v>-22161.754054852565</v>
      </c>
      <c r="AA38" s="1">
        <v>-2848.6111111111113</v>
      </c>
      <c r="AB38" s="1">
        <v>-4702.1838314564111</v>
      </c>
      <c r="AC38" s="1">
        <f t="shared" si="1"/>
        <v>-13601.521600159813</v>
      </c>
    </row>
    <row r="39" spans="1:29" x14ac:dyDescent="0.2">
      <c r="A39" s="16" t="s">
        <v>61</v>
      </c>
      <c r="B39" s="16" t="s">
        <v>61</v>
      </c>
      <c r="C39" s="16" t="s">
        <v>61</v>
      </c>
      <c r="D39" s="16" t="s">
        <v>61</v>
      </c>
      <c r="E39" s="16" t="s">
        <v>61</v>
      </c>
      <c r="F39" s="1">
        <v>37</v>
      </c>
      <c r="G39" s="1">
        <v>410000</v>
      </c>
      <c r="H39" s="1" t="s">
        <v>8</v>
      </c>
      <c r="I39" s="1" t="s">
        <v>55</v>
      </c>
      <c r="J39" s="1" t="s">
        <v>9</v>
      </c>
      <c r="K39" s="2" t="s">
        <v>129</v>
      </c>
      <c r="L39" s="3" t="s">
        <v>11</v>
      </c>
      <c r="M39" s="1" t="s">
        <v>11</v>
      </c>
      <c r="N39" s="1" t="s">
        <v>11</v>
      </c>
      <c r="O39" s="1" t="s">
        <v>10</v>
      </c>
      <c r="P39" s="3" t="s">
        <v>11</v>
      </c>
      <c r="Q39" s="3" t="s">
        <v>10</v>
      </c>
      <c r="R39" s="3" t="s">
        <v>10</v>
      </c>
      <c r="S39" s="3" t="s">
        <v>67</v>
      </c>
      <c r="T39" s="1" t="s">
        <v>10</v>
      </c>
      <c r="U39" t="s">
        <v>11</v>
      </c>
      <c r="V39" s="1">
        <v>262</v>
      </c>
      <c r="W39" s="1">
        <v>50</v>
      </c>
      <c r="X39" s="47">
        <v>1.5000000000000013E-2</v>
      </c>
      <c r="Y39" s="1">
        <v>44795.342465753427</v>
      </c>
      <c r="Z39" s="1">
        <v>-20688.176654574941</v>
      </c>
      <c r="AA39" s="1">
        <v>-9972.2222222222226</v>
      </c>
      <c r="AB39" s="1">
        <v>-5581.408027397265</v>
      </c>
      <c r="AC39" s="1">
        <f t="shared" si="1"/>
        <v>8553.5355615589979</v>
      </c>
    </row>
    <row r="40" spans="1:29" x14ac:dyDescent="0.2">
      <c r="A40" s="16" t="s">
        <v>61</v>
      </c>
      <c r="B40" s="16" t="s">
        <v>61</v>
      </c>
      <c r="C40" s="16" t="s">
        <v>61</v>
      </c>
      <c r="D40" s="16" t="s">
        <v>61</v>
      </c>
      <c r="E40" s="16" t="s">
        <v>61</v>
      </c>
      <c r="F40" s="1">
        <v>38</v>
      </c>
      <c r="G40" s="1">
        <v>328000</v>
      </c>
      <c r="H40" s="1" t="s">
        <v>28</v>
      </c>
      <c r="I40" s="1" t="s">
        <v>55</v>
      </c>
      <c r="J40" s="1" t="s">
        <v>9</v>
      </c>
      <c r="K40" s="2" t="s">
        <v>129</v>
      </c>
      <c r="L40" s="3" t="s">
        <v>10</v>
      </c>
      <c r="M40" s="1" t="s">
        <v>11</v>
      </c>
      <c r="N40" s="1" t="s">
        <v>11</v>
      </c>
      <c r="O40" s="1" t="s">
        <v>11</v>
      </c>
      <c r="P40" s="3" t="s">
        <v>11</v>
      </c>
      <c r="Q40" s="3" t="s">
        <v>10</v>
      </c>
      <c r="R40" s="3" t="s">
        <v>10</v>
      </c>
      <c r="S40" s="3" t="s">
        <v>67</v>
      </c>
      <c r="T40" s="1" t="s">
        <v>11</v>
      </c>
      <c r="U40" t="s">
        <v>11</v>
      </c>
      <c r="V40" s="1">
        <v>207</v>
      </c>
      <c r="W40" s="1">
        <v>98</v>
      </c>
      <c r="X40" s="47">
        <v>7.0656420527927533E-2</v>
      </c>
      <c r="Y40" s="1">
        <v>44428.493150684939</v>
      </c>
      <c r="Z40" s="1">
        <v>-16267.44445374207</v>
      </c>
      <c r="AA40" s="1">
        <v>-7933.333333333333</v>
      </c>
      <c r="AB40" s="1">
        <v>-28262.970855978405</v>
      </c>
      <c r="AC40" s="1">
        <f t="shared" si="1"/>
        <v>-8035.2554923688695</v>
      </c>
    </row>
    <row r="41" spans="1:29" x14ac:dyDescent="0.2">
      <c r="A41" s="16" t="s">
        <v>61</v>
      </c>
      <c r="B41" s="16" t="s">
        <v>61</v>
      </c>
      <c r="C41" s="16" t="s">
        <v>61</v>
      </c>
      <c r="D41" s="16" t="s">
        <v>61</v>
      </c>
      <c r="E41" s="16" t="s">
        <v>61</v>
      </c>
      <c r="F41" s="1">
        <v>39</v>
      </c>
      <c r="G41" s="1">
        <v>164000</v>
      </c>
      <c r="H41" s="1" t="s">
        <v>8</v>
      </c>
      <c r="I41" s="1" t="s">
        <v>55</v>
      </c>
      <c r="J41" s="1" t="s">
        <v>9</v>
      </c>
      <c r="K41" s="2" t="s">
        <v>131</v>
      </c>
      <c r="L41" s="3" t="s">
        <v>11</v>
      </c>
      <c r="M41" s="1" t="s">
        <v>11</v>
      </c>
      <c r="N41" s="1" t="s">
        <v>11</v>
      </c>
      <c r="O41" s="1" t="s">
        <v>10</v>
      </c>
      <c r="P41" s="3" t="s">
        <v>11</v>
      </c>
      <c r="Q41" s="3" t="s">
        <v>10</v>
      </c>
      <c r="R41" s="3" t="s">
        <v>10</v>
      </c>
      <c r="S41" s="3" t="s">
        <v>67</v>
      </c>
      <c r="T41" s="1" t="s">
        <v>11</v>
      </c>
      <c r="U41" t="s">
        <v>11</v>
      </c>
      <c r="V41" s="1">
        <v>218</v>
      </c>
      <c r="W41" s="1">
        <v>43</v>
      </c>
      <c r="X41" s="47">
        <v>2.7206841260151604E-2</v>
      </c>
      <c r="Y41" s="1">
        <v>19824.575342465752</v>
      </c>
      <c r="Z41" s="1">
        <v>-29156.174486955839</v>
      </c>
      <c r="AA41" s="1">
        <v>-4288.8888888888896</v>
      </c>
      <c r="AB41" s="1">
        <v>-1472.3900397458397</v>
      </c>
      <c r="AC41" s="1">
        <f t="shared" si="1"/>
        <v>-15092.878073124817</v>
      </c>
    </row>
    <row r="42" spans="1:29" x14ac:dyDescent="0.2">
      <c r="A42" s="16" t="s">
        <v>61</v>
      </c>
      <c r="B42" s="16" t="s">
        <v>61</v>
      </c>
      <c r="C42" s="16" t="s">
        <v>61</v>
      </c>
      <c r="D42" s="16" t="s">
        <v>61</v>
      </c>
      <c r="E42" s="16" t="s">
        <v>61</v>
      </c>
      <c r="F42" s="1">
        <v>40</v>
      </c>
      <c r="G42" s="1">
        <v>205000</v>
      </c>
      <c r="H42" s="1" t="s">
        <v>8</v>
      </c>
      <c r="I42" s="1" t="s">
        <v>55</v>
      </c>
      <c r="J42" s="1" t="s">
        <v>9</v>
      </c>
      <c r="K42" s="2" t="s">
        <v>130</v>
      </c>
      <c r="L42" s="3" t="s">
        <v>10</v>
      </c>
      <c r="M42" s="1" t="s">
        <v>11</v>
      </c>
      <c r="N42" s="1" t="s">
        <v>10</v>
      </c>
      <c r="O42" s="1" t="s">
        <v>10</v>
      </c>
      <c r="P42" s="3" t="s">
        <v>11</v>
      </c>
      <c r="Q42" s="3" t="s">
        <v>10</v>
      </c>
      <c r="R42" s="3" t="s">
        <v>10</v>
      </c>
      <c r="S42" s="3" t="s">
        <v>67</v>
      </c>
      <c r="T42" s="1" t="s">
        <v>10</v>
      </c>
      <c r="U42" t="s">
        <v>11</v>
      </c>
      <c r="V42" s="1">
        <v>557</v>
      </c>
      <c r="W42" s="1">
        <v>127</v>
      </c>
      <c r="X42" s="47">
        <v>3.308459060946578E-2</v>
      </c>
      <c r="Y42" s="1">
        <v>23045.04109589041</v>
      </c>
      <c r="Z42" s="1">
        <v>-17741.021854019695</v>
      </c>
      <c r="AA42" s="1">
        <v>-4680.5555555555566</v>
      </c>
      <c r="AB42" s="1">
        <v>-6072.1356143932153</v>
      </c>
      <c r="AC42" s="1">
        <f t="shared" si="1"/>
        <v>-5448.6719280780562</v>
      </c>
    </row>
    <row r="43" spans="1:29" x14ac:dyDescent="0.2">
      <c r="A43" s="16" t="s">
        <v>61</v>
      </c>
      <c r="B43" s="16" t="s">
        <v>61</v>
      </c>
      <c r="C43" s="16" t="s">
        <v>61</v>
      </c>
      <c r="D43" s="16" t="s">
        <v>61</v>
      </c>
      <c r="E43" s="16" t="s">
        <v>61</v>
      </c>
      <c r="F43" s="1">
        <v>41</v>
      </c>
      <c r="G43" s="1">
        <v>122999.99999999999</v>
      </c>
      <c r="H43" s="1" t="s">
        <v>8</v>
      </c>
      <c r="I43" s="1" t="s">
        <v>55</v>
      </c>
      <c r="J43" s="1" t="s">
        <v>9</v>
      </c>
      <c r="K43" s="2" t="s">
        <v>130</v>
      </c>
      <c r="L43" s="3" t="s">
        <v>10</v>
      </c>
      <c r="M43" s="1" t="s">
        <v>11</v>
      </c>
      <c r="N43" s="1" t="s">
        <v>10</v>
      </c>
      <c r="O43" s="1" t="s">
        <v>10</v>
      </c>
      <c r="P43" s="3" t="s">
        <v>11</v>
      </c>
      <c r="Q43" s="3" t="s">
        <v>10</v>
      </c>
      <c r="R43" s="3" t="s">
        <v>10</v>
      </c>
      <c r="S43" s="3" t="s">
        <v>67</v>
      </c>
      <c r="T43" s="1" t="s">
        <v>10</v>
      </c>
      <c r="U43" t="s">
        <v>11</v>
      </c>
      <c r="V43" s="1">
        <v>557</v>
      </c>
      <c r="W43" s="1">
        <v>127</v>
      </c>
      <c r="X43" s="47">
        <v>1.8820596181269411E-2</v>
      </c>
      <c r="Y43" s="1">
        <v>14672.112739726028</v>
      </c>
      <c r="Z43" s="1">
        <v>-29011.704810564719</v>
      </c>
      <c r="AA43" s="1">
        <v>-3083.3333333333335</v>
      </c>
      <c r="AB43" s="1">
        <v>-1219.2446726384248</v>
      </c>
      <c r="AC43" s="1">
        <f t="shared" si="1"/>
        <v>-18642.170076810449</v>
      </c>
    </row>
    <row r="44" spans="1:29" x14ac:dyDescent="0.2">
      <c r="A44" s="16" t="s">
        <v>61</v>
      </c>
      <c r="B44" s="16" t="s">
        <v>61</v>
      </c>
      <c r="C44" s="16" t="s">
        <v>61</v>
      </c>
      <c r="D44" s="16" t="s">
        <v>61</v>
      </c>
      <c r="E44" s="16" t="s">
        <v>61</v>
      </c>
      <c r="F44" s="1">
        <v>42</v>
      </c>
      <c r="G44" s="1">
        <v>820000</v>
      </c>
      <c r="H44" s="1" t="s">
        <v>8</v>
      </c>
      <c r="I44" s="1" t="s">
        <v>54</v>
      </c>
      <c r="J44" s="1" t="s">
        <v>29</v>
      </c>
      <c r="K44" s="2" t="s">
        <v>129</v>
      </c>
      <c r="L44" s="3" t="s">
        <v>11</v>
      </c>
      <c r="M44" s="1" t="s">
        <v>11</v>
      </c>
      <c r="N44" s="1" t="s">
        <v>11</v>
      </c>
      <c r="O44" s="1" t="s">
        <v>10</v>
      </c>
      <c r="P44" s="3" t="s">
        <v>11</v>
      </c>
      <c r="Q44" s="3" t="s">
        <v>11</v>
      </c>
      <c r="R44" s="3" t="s">
        <v>10</v>
      </c>
      <c r="S44" s="3" t="s">
        <v>65</v>
      </c>
      <c r="T44" s="1" t="s">
        <v>10</v>
      </c>
      <c r="U44" t="s">
        <v>11</v>
      </c>
      <c r="V44" s="1">
        <v>2499</v>
      </c>
      <c r="W44" s="1">
        <v>661</v>
      </c>
      <c r="X44" s="47">
        <v>6.0885184184043872E-2</v>
      </c>
      <c r="Y44" s="1">
        <v>71699.999999999985</v>
      </c>
      <c r="Z44" s="1">
        <v>-26582.486255685435</v>
      </c>
      <c r="AA44" s="1">
        <v>-16222.222222222223</v>
      </c>
      <c r="AB44" s="1">
        <v>-23816.944578745915</v>
      </c>
      <c r="AC44" s="1">
        <f t="shared" si="1"/>
        <v>5078.3469433464124</v>
      </c>
    </row>
    <row r="45" spans="1:29" x14ac:dyDescent="0.2">
      <c r="A45" s="16" t="s">
        <v>61</v>
      </c>
      <c r="B45" s="16" t="s">
        <v>61</v>
      </c>
      <c r="C45" s="16" t="s">
        <v>61</v>
      </c>
      <c r="D45" s="16" t="s">
        <v>61</v>
      </c>
      <c r="E45" s="16" t="s">
        <v>61</v>
      </c>
      <c r="F45" s="1">
        <v>43</v>
      </c>
      <c r="G45" s="1">
        <v>82000</v>
      </c>
      <c r="H45" s="1" t="s">
        <v>8</v>
      </c>
      <c r="I45" s="1" t="s">
        <v>55</v>
      </c>
      <c r="J45" s="1" t="s">
        <v>9</v>
      </c>
      <c r="K45" s="2" t="s">
        <v>130</v>
      </c>
      <c r="L45" s="3" t="s">
        <v>11</v>
      </c>
      <c r="M45" s="1" t="s">
        <v>11</v>
      </c>
      <c r="N45" s="1" t="s">
        <v>11</v>
      </c>
      <c r="O45" s="1" t="s">
        <v>10</v>
      </c>
      <c r="P45" s="3" t="s">
        <v>11</v>
      </c>
      <c r="Q45" s="3" t="s">
        <v>10</v>
      </c>
      <c r="R45" s="3" t="s">
        <v>10</v>
      </c>
      <c r="S45" s="3" t="s">
        <v>67</v>
      </c>
      <c r="T45" s="1" t="s">
        <v>10</v>
      </c>
      <c r="U45" t="s">
        <v>11</v>
      </c>
      <c r="V45" s="1">
        <v>597</v>
      </c>
      <c r="W45" s="1">
        <v>87</v>
      </c>
      <c r="X45" s="47">
        <v>2.5745900835981717E-2</v>
      </c>
      <c r="Y45" s="1">
        <v>10584.059246575342</v>
      </c>
      <c r="Z45" s="1">
        <v>-23635.331455130188</v>
      </c>
      <c r="AA45" s="1">
        <v>-637.77777777777783</v>
      </c>
      <c r="AB45" s="1">
        <v>-2071.8567225040597</v>
      </c>
      <c r="AC45" s="1">
        <f t="shared" si="1"/>
        <v>-15760.906708836683</v>
      </c>
    </row>
    <row r="46" spans="1:29" x14ac:dyDescent="0.2">
      <c r="A46" s="16" t="s">
        <v>61</v>
      </c>
      <c r="B46" s="16" t="s">
        <v>61</v>
      </c>
      <c r="C46" s="16" t="s">
        <v>61</v>
      </c>
      <c r="D46" s="16" t="s">
        <v>61</v>
      </c>
      <c r="E46" s="16" t="s">
        <v>61</v>
      </c>
      <c r="F46" s="1">
        <v>44</v>
      </c>
      <c r="G46" s="1">
        <v>61499.999999999993</v>
      </c>
      <c r="H46" s="1" t="s">
        <v>8</v>
      </c>
      <c r="I46" s="1" t="s">
        <v>55</v>
      </c>
      <c r="J46" s="1" t="s">
        <v>9</v>
      </c>
      <c r="K46" s="2" t="s">
        <v>130</v>
      </c>
      <c r="L46" s="3" t="s">
        <v>11</v>
      </c>
      <c r="M46" s="1" t="s">
        <v>11</v>
      </c>
      <c r="N46" s="1" t="s">
        <v>11</v>
      </c>
      <c r="O46" s="1" t="s">
        <v>10</v>
      </c>
      <c r="P46" s="3" t="s">
        <v>11</v>
      </c>
      <c r="Q46" s="3" t="s">
        <v>10</v>
      </c>
      <c r="R46" s="3" t="s">
        <v>10</v>
      </c>
      <c r="S46" s="3" t="s">
        <v>67</v>
      </c>
      <c r="T46" s="1" t="s">
        <v>10</v>
      </c>
      <c r="U46" t="s">
        <v>11</v>
      </c>
      <c r="V46" s="1">
        <v>597</v>
      </c>
      <c r="W46" s="1">
        <v>87</v>
      </c>
      <c r="X46" s="47">
        <v>3.7737959128777754E-2</v>
      </c>
      <c r="Y46" s="1">
        <v>8064.6575342465758</v>
      </c>
      <c r="Z46" s="1">
        <v>-23261.864885845345</v>
      </c>
      <c r="AA46" s="1">
        <v>-987.49999999999989</v>
      </c>
      <c r="AB46" s="1">
        <v>-2819.8909351879388</v>
      </c>
      <c r="AC46" s="1">
        <f t="shared" si="1"/>
        <v>-19004.598286786706</v>
      </c>
    </row>
    <row r="47" spans="1:29" x14ac:dyDescent="0.2">
      <c r="A47" s="16" t="s">
        <v>61</v>
      </c>
      <c r="B47" s="16" t="s">
        <v>61</v>
      </c>
      <c r="C47" s="16" t="s">
        <v>61</v>
      </c>
      <c r="D47" s="16" t="s">
        <v>61</v>
      </c>
      <c r="E47" s="16" t="s">
        <v>61</v>
      </c>
      <c r="F47" s="1">
        <v>45</v>
      </c>
      <c r="G47" s="1">
        <v>820000</v>
      </c>
      <c r="H47" s="1" t="s">
        <v>8</v>
      </c>
      <c r="I47" s="1" t="s">
        <v>55</v>
      </c>
      <c r="J47" s="1" t="s">
        <v>9</v>
      </c>
      <c r="K47" s="2" t="s">
        <v>129</v>
      </c>
      <c r="L47" s="3" t="s">
        <v>11</v>
      </c>
      <c r="M47" s="1" t="s">
        <v>11</v>
      </c>
      <c r="N47" s="1" t="s">
        <v>11</v>
      </c>
      <c r="O47" s="1" t="s">
        <v>10</v>
      </c>
      <c r="P47" s="3" t="s">
        <v>11</v>
      </c>
      <c r="Q47" s="3" t="s">
        <v>10</v>
      </c>
      <c r="R47" s="3" t="s">
        <v>10</v>
      </c>
      <c r="S47" s="3" t="s">
        <v>67</v>
      </c>
      <c r="T47" s="1" t="s">
        <v>10</v>
      </c>
      <c r="U47" t="s">
        <v>11</v>
      </c>
      <c r="V47" s="1">
        <v>756</v>
      </c>
      <c r="W47" s="1">
        <v>164</v>
      </c>
      <c r="X47" s="47">
        <v>1.5000000000000013E-2</v>
      </c>
      <c r="Y47" s="1">
        <v>67578.518767123285</v>
      </c>
      <c r="Z47" s="1">
        <v>-27827.066763069342</v>
      </c>
      <c r="AA47" s="1">
        <v>-18000</v>
      </c>
      <c r="AB47" s="1">
        <v>-11001.131582301379</v>
      </c>
      <c r="AC47" s="1">
        <f t="shared" si="1"/>
        <v>10750.320421752564</v>
      </c>
    </row>
    <row r="48" spans="1:29" x14ac:dyDescent="0.2">
      <c r="A48" s="16" t="s">
        <v>61</v>
      </c>
      <c r="B48" s="16" t="s">
        <v>61</v>
      </c>
      <c r="C48" s="16" t="s">
        <v>61</v>
      </c>
      <c r="D48" s="16" t="s">
        <v>61</v>
      </c>
      <c r="E48" s="16" t="s">
        <v>61</v>
      </c>
      <c r="F48" s="1">
        <v>46</v>
      </c>
      <c r="G48" s="1">
        <v>717500</v>
      </c>
      <c r="H48" s="1" t="s">
        <v>8</v>
      </c>
      <c r="I48" s="1" t="s">
        <v>54</v>
      </c>
      <c r="J48" s="1" t="s">
        <v>18</v>
      </c>
      <c r="K48" s="2" t="s">
        <v>129</v>
      </c>
      <c r="L48" s="3" t="s">
        <v>11</v>
      </c>
      <c r="M48" s="1" t="s">
        <v>11</v>
      </c>
      <c r="N48" s="1" t="s">
        <v>11</v>
      </c>
      <c r="O48" s="1" t="s">
        <v>10</v>
      </c>
      <c r="P48" s="3" t="s">
        <v>11</v>
      </c>
      <c r="Q48" s="3" t="s">
        <v>10</v>
      </c>
      <c r="R48" s="3" t="s">
        <v>10</v>
      </c>
      <c r="S48" s="3" t="s">
        <v>66</v>
      </c>
      <c r="T48" s="1" t="s">
        <v>10</v>
      </c>
      <c r="U48" t="s">
        <v>11</v>
      </c>
      <c r="V48" s="1">
        <v>1555</v>
      </c>
      <c r="W48" s="1">
        <v>354</v>
      </c>
      <c r="X48" s="47">
        <v>3.2035342721841831E-2</v>
      </c>
      <c r="Y48" s="1">
        <v>90952.054794520547</v>
      </c>
      <c r="Z48" s="1">
        <v>-16267.44445374207</v>
      </c>
      <c r="AA48" s="1">
        <v>-18618.055555555558</v>
      </c>
      <c r="AB48" s="1">
        <v>-28019.405323441079</v>
      </c>
      <c r="AC48" s="1">
        <f t="shared" si="1"/>
        <v>28047.149461781843</v>
      </c>
    </row>
    <row r="49" spans="1:29" x14ac:dyDescent="0.2">
      <c r="A49" s="16" t="s">
        <v>61</v>
      </c>
      <c r="B49" s="16" t="s">
        <v>61</v>
      </c>
      <c r="C49" s="16" t="s">
        <v>61</v>
      </c>
      <c r="D49" s="16" t="s">
        <v>61</v>
      </c>
      <c r="E49" s="16" t="s">
        <v>61</v>
      </c>
      <c r="F49" s="1">
        <v>47</v>
      </c>
      <c r="G49" s="1">
        <v>122999.99999999999</v>
      </c>
      <c r="H49" s="1" t="s">
        <v>8</v>
      </c>
      <c r="I49" s="1" t="s">
        <v>54</v>
      </c>
      <c r="J49" s="1" t="s">
        <v>18</v>
      </c>
      <c r="K49" s="2" t="s">
        <v>130</v>
      </c>
      <c r="L49" s="3" t="s">
        <v>11</v>
      </c>
      <c r="M49" s="1" t="s">
        <v>11</v>
      </c>
      <c r="N49" s="1" t="s">
        <v>11</v>
      </c>
      <c r="O49" s="1" t="s">
        <v>10</v>
      </c>
      <c r="P49" s="3" t="s">
        <v>11</v>
      </c>
      <c r="Q49" s="3" t="s">
        <v>10</v>
      </c>
      <c r="R49" s="3" t="s">
        <v>10</v>
      </c>
      <c r="S49" s="3" t="s">
        <v>66</v>
      </c>
      <c r="T49" s="1" t="s">
        <v>10</v>
      </c>
      <c r="U49" t="s">
        <v>11</v>
      </c>
      <c r="V49" s="1">
        <v>162</v>
      </c>
      <c r="W49" s="1">
        <v>35</v>
      </c>
      <c r="X49" s="47">
        <v>8.3035032827401878E-2</v>
      </c>
      <c r="Y49" s="1">
        <v>9398.2191780821922</v>
      </c>
      <c r="Z49" s="1">
        <v>-22161.754054852565</v>
      </c>
      <c r="AA49" s="1">
        <v>-1675</v>
      </c>
      <c r="AB49" s="1">
        <v>-11493.895560933039</v>
      </c>
      <c r="AC49" s="1">
        <f t="shared" si="1"/>
        <v>-25932.430437703413</v>
      </c>
    </row>
    <row r="50" spans="1:29" x14ac:dyDescent="0.2">
      <c r="A50" s="16" t="s">
        <v>61</v>
      </c>
      <c r="B50" s="16" t="s">
        <v>61</v>
      </c>
      <c r="C50" s="16" t="s">
        <v>61</v>
      </c>
      <c r="D50" s="16" t="s">
        <v>61</v>
      </c>
      <c r="E50" s="16" t="s">
        <v>61</v>
      </c>
      <c r="F50" s="1">
        <v>48</v>
      </c>
      <c r="G50" s="1">
        <v>307500</v>
      </c>
      <c r="H50" s="1" t="s">
        <v>8</v>
      </c>
      <c r="I50" s="1" t="s">
        <v>54</v>
      </c>
      <c r="J50" s="1" t="s">
        <v>18</v>
      </c>
      <c r="K50" s="2" t="s">
        <v>129</v>
      </c>
      <c r="L50" s="3" t="s">
        <v>11</v>
      </c>
      <c r="M50" s="1" t="s">
        <v>11</v>
      </c>
      <c r="N50" s="1" t="s">
        <v>11</v>
      </c>
      <c r="O50" s="1" t="s">
        <v>10</v>
      </c>
      <c r="P50" s="3" t="s">
        <v>11</v>
      </c>
      <c r="Q50" s="3" t="s">
        <v>11</v>
      </c>
      <c r="R50" s="3" t="s">
        <v>11</v>
      </c>
      <c r="S50" s="3" t="s">
        <v>66</v>
      </c>
      <c r="T50" s="1" t="s">
        <v>10</v>
      </c>
      <c r="U50" t="s">
        <v>11</v>
      </c>
      <c r="V50" s="1">
        <v>816</v>
      </c>
      <c r="W50" s="1">
        <v>123</v>
      </c>
      <c r="X50" s="47">
        <v>1.5000000000000013E-2</v>
      </c>
      <c r="Y50" s="1">
        <v>34082.196027397265</v>
      </c>
      <c r="Z50" s="1">
        <v>-17741.021854019695</v>
      </c>
      <c r="AA50" s="1">
        <v>-7562.5</v>
      </c>
      <c r="AB50" s="1">
        <v>-3767.2188150821953</v>
      </c>
      <c r="AC50" s="1">
        <f t="shared" si="1"/>
        <v>5011.4553582953758</v>
      </c>
    </row>
    <row r="51" spans="1:29" x14ac:dyDescent="0.2">
      <c r="A51" s="16" t="s">
        <v>61</v>
      </c>
      <c r="B51" s="16" t="s">
        <v>61</v>
      </c>
      <c r="C51" s="16" t="s">
        <v>61</v>
      </c>
      <c r="D51" s="16" t="s">
        <v>61</v>
      </c>
      <c r="E51" s="16" t="s">
        <v>61</v>
      </c>
      <c r="F51" s="1">
        <v>49</v>
      </c>
      <c r="G51" s="1">
        <v>114800</v>
      </c>
      <c r="H51" s="1" t="s">
        <v>8</v>
      </c>
      <c r="I51" s="1" t="s">
        <v>53</v>
      </c>
      <c r="J51" s="1" t="s">
        <v>24</v>
      </c>
      <c r="K51" s="2" t="s">
        <v>129</v>
      </c>
      <c r="L51" s="3" t="s">
        <v>10</v>
      </c>
      <c r="M51" s="1" t="s">
        <v>11</v>
      </c>
      <c r="N51" s="1" t="s">
        <v>10</v>
      </c>
      <c r="O51" s="1" t="s">
        <v>10</v>
      </c>
      <c r="P51" s="3" t="s">
        <v>11</v>
      </c>
      <c r="Q51" s="3" t="s">
        <v>10</v>
      </c>
      <c r="R51" s="3" t="s">
        <v>10</v>
      </c>
      <c r="S51" s="3" t="s">
        <v>65</v>
      </c>
      <c r="T51" s="1" t="s">
        <v>10</v>
      </c>
      <c r="U51" t="s">
        <v>11</v>
      </c>
      <c r="V51" s="1">
        <v>959</v>
      </c>
      <c r="W51" s="1">
        <v>223</v>
      </c>
      <c r="X51" s="47">
        <v>6.0325071937079033E-2</v>
      </c>
      <c r="Y51" s="1">
        <v>12981.260273972603</v>
      </c>
      <c r="Z51" s="1">
        <v>-26582.486255685435</v>
      </c>
      <c r="AA51" s="1">
        <v>-2457.7777777777778</v>
      </c>
      <c r="AB51" s="1">
        <v>-8423.084349654082</v>
      </c>
      <c r="AC51" s="1">
        <f t="shared" si="1"/>
        <v>-24482.088109144694</v>
      </c>
    </row>
    <row r="52" spans="1:29" x14ac:dyDescent="0.2">
      <c r="A52" s="16" t="s">
        <v>61</v>
      </c>
      <c r="B52" s="16" t="s">
        <v>61</v>
      </c>
      <c r="C52" s="16" t="s">
        <v>61</v>
      </c>
      <c r="D52" s="16" t="s">
        <v>61</v>
      </c>
      <c r="E52" s="16" t="s">
        <v>61</v>
      </c>
      <c r="F52" s="1">
        <v>50</v>
      </c>
      <c r="G52" s="1">
        <v>28700</v>
      </c>
      <c r="H52" s="1" t="s">
        <v>8</v>
      </c>
      <c r="I52" s="1" t="s">
        <v>53</v>
      </c>
      <c r="J52" s="1" t="s">
        <v>24</v>
      </c>
      <c r="K52" s="2" t="s">
        <v>130</v>
      </c>
      <c r="L52" s="3" t="s">
        <v>10</v>
      </c>
      <c r="M52" s="1" t="s">
        <v>10</v>
      </c>
      <c r="N52" s="1" t="s">
        <v>10</v>
      </c>
      <c r="O52" s="1" t="s">
        <v>10</v>
      </c>
      <c r="P52" s="3" t="s">
        <v>10</v>
      </c>
      <c r="Q52" s="3" t="s">
        <v>11</v>
      </c>
      <c r="R52" s="3" t="s">
        <v>10</v>
      </c>
      <c r="S52" s="3" t="s">
        <v>65</v>
      </c>
      <c r="T52" s="1" t="s">
        <v>11</v>
      </c>
      <c r="U52" t="s">
        <v>11</v>
      </c>
      <c r="V52" s="1">
        <v>163</v>
      </c>
      <c r="W52" s="1">
        <v>79</v>
      </c>
      <c r="X52" s="47">
        <v>0.14701601036803991</v>
      </c>
      <c r="Y52" s="1">
        <v>3638.9863013698632</v>
      </c>
      <c r="Z52" s="1">
        <v>-23635.331455130188</v>
      </c>
      <c r="AA52" s="1">
        <v>-253.55555555555557</v>
      </c>
      <c r="AB52" s="1">
        <v>-4697.3845928110441</v>
      </c>
      <c r="AC52" s="1">
        <f t="shared" si="1"/>
        <v>-24947.285302126926</v>
      </c>
    </row>
    <row r="53" spans="1:29" x14ac:dyDescent="0.2">
      <c r="A53" s="16" t="s">
        <v>61</v>
      </c>
      <c r="B53" s="16" t="s">
        <v>61</v>
      </c>
      <c r="C53" s="16" t="s">
        <v>61</v>
      </c>
      <c r="D53" s="16" t="s">
        <v>61</v>
      </c>
      <c r="E53" s="16" t="s">
        <v>61</v>
      </c>
      <c r="F53" s="1">
        <v>51</v>
      </c>
      <c r="G53" s="1">
        <v>410000</v>
      </c>
      <c r="H53" s="1" t="s">
        <v>8</v>
      </c>
      <c r="I53" s="1" t="s">
        <v>54</v>
      </c>
      <c r="J53" s="1" t="s">
        <v>18</v>
      </c>
      <c r="K53" s="2" t="s">
        <v>129</v>
      </c>
      <c r="L53" s="3" t="s">
        <v>11</v>
      </c>
      <c r="M53" s="1" t="s">
        <v>11</v>
      </c>
      <c r="N53" s="1" t="s">
        <v>11</v>
      </c>
      <c r="O53" s="1" t="s">
        <v>10</v>
      </c>
      <c r="P53" s="3" t="s">
        <v>11</v>
      </c>
      <c r="Q53" s="3" t="s">
        <v>10</v>
      </c>
      <c r="R53" s="3" t="s">
        <v>10</v>
      </c>
      <c r="S53" s="3" t="s">
        <v>66</v>
      </c>
      <c r="T53" s="1" t="s">
        <v>10</v>
      </c>
      <c r="U53" t="s">
        <v>11</v>
      </c>
      <c r="V53" s="1">
        <v>62</v>
      </c>
      <c r="W53" s="1">
        <v>14</v>
      </c>
      <c r="X53" s="47">
        <v>3.7923518204942441E-2</v>
      </c>
      <c r="Y53" s="1">
        <v>31707.534246575346</v>
      </c>
      <c r="Z53" s="1">
        <v>-24013.093904167356</v>
      </c>
      <c r="AA53" s="1">
        <v>-6722.2222222222226</v>
      </c>
      <c r="AB53" s="1">
        <v>-14731.902873955783</v>
      </c>
      <c r="AC53" s="1">
        <f t="shared" si="1"/>
        <v>-13759.684753770016</v>
      </c>
    </row>
    <row r="54" spans="1:29" x14ac:dyDescent="0.2">
      <c r="A54" s="16" t="s">
        <v>61</v>
      </c>
      <c r="B54" s="16" t="s">
        <v>61</v>
      </c>
      <c r="C54" s="16" t="s">
        <v>61</v>
      </c>
      <c r="D54" s="16" t="s">
        <v>61</v>
      </c>
      <c r="E54" s="16" t="s">
        <v>61</v>
      </c>
      <c r="F54" s="1">
        <v>52</v>
      </c>
      <c r="G54" s="1">
        <v>512499.99999999994</v>
      </c>
      <c r="H54" s="1" t="s">
        <v>8</v>
      </c>
      <c r="I54" s="1" t="s">
        <v>54</v>
      </c>
      <c r="J54" s="1" t="s">
        <v>20</v>
      </c>
      <c r="K54" s="2" t="s">
        <v>130</v>
      </c>
      <c r="L54" s="3" t="s">
        <v>10</v>
      </c>
      <c r="M54" s="1" t="s">
        <v>11</v>
      </c>
      <c r="N54" s="1" t="s">
        <v>11</v>
      </c>
      <c r="O54" s="1" t="s">
        <v>10</v>
      </c>
      <c r="P54" s="3" t="s">
        <v>11</v>
      </c>
      <c r="Q54" s="3" t="s">
        <v>10</v>
      </c>
      <c r="R54" s="3" t="s">
        <v>10</v>
      </c>
      <c r="S54" s="3" t="s">
        <v>66</v>
      </c>
      <c r="T54" s="1" t="s">
        <v>11</v>
      </c>
      <c r="U54" t="s">
        <v>11</v>
      </c>
      <c r="V54" s="1">
        <v>514</v>
      </c>
      <c r="W54" s="1">
        <v>141</v>
      </c>
      <c r="X54" s="47">
        <v>0.10513573616304006</v>
      </c>
      <c r="Y54" s="1">
        <v>62035.917808219187</v>
      </c>
      <c r="Z54" s="1">
        <v>-28722.765457782472</v>
      </c>
      <c r="AA54" s="1">
        <v>-13506.944444444445</v>
      </c>
      <c r="AB54" s="1">
        <v>-51800.833871080831</v>
      </c>
      <c r="AC54" s="1">
        <f t="shared" si="1"/>
        <v>-31994.625965088562</v>
      </c>
    </row>
    <row r="55" spans="1:29" x14ac:dyDescent="0.2">
      <c r="A55" s="16" t="s">
        <v>61</v>
      </c>
      <c r="B55" s="16" t="s">
        <v>61</v>
      </c>
      <c r="C55" s="16" t="s">
        <v>61</v>
      </c>
      <c r="D55" s="16" t="s">
        <v>61</v>
      </c>
      <c r="E55" s="16" t="s">
        <v>61</v>
      </c>
      <c r="F55" s="1">
        <v>53</v>
      </c>
      <c r="G55" s="1">
        <v>49200</v>
      </c>
      <c r="H55" s="1" t="s">
        <v>8</v>
      </c>
      <c r="I55" s="1" t="s">
        <v>53</v>
      </c>
      <c r="J55" s="1" t="s">
        <v>24</v>
      </c>
      <c r="K55" s="2" t="s">
        <v>130</v>
      </c>
      <c r="L55" s="3" t="s">
        <v>10</v>
      </c>
      <c r="M55" s="1" t="s">
        <v>10</v>
      </c>
      <c r="N55" s="1" t="s">
        <v>10</v>
      </c>
      <c r="O55" s="1" t="s">
        <v>10</v>
      </c>
      <c r="P55" s="3" t="s">
        <v>10</v>
      </c>
      <c r="Q55" s="3" t="s">
        <v>10</v>
      </c>
      <c r="R55" s="3" t="s">
        <v>10</v>
      </c>
      <c r="S55" s="3" t="s">
        <v>65</v>
      </c>
      <c r="T55" s="1" t="s">
        <v>11</v>
      </c>
      <c r="U55" t="s">
        <v>11</v>
      </c>
      <c r="V55" s="1">
        <v>936</v>
      </c>
      <c r="W55" s="1">
        <v>201</v>
      </c>
      <c r="X55" s="47">
        <v>2.7596981455540792E-2</v>
      </c>
      <c r="Y55" s="1">
        <v>6326.7945205479455</v>
      </c>
      <c r="Z55" s="1">
        <v>-26582.486255685435</v>
      </c>
      <c r="AA55" s="1">
        <v>-452</v>
      </c>
      <c r="AB55" s="1">
        <v>-1655.6356131323157</v>
      </c>
      <c r="AC55" s="1">
        <f t="shared" si="1"/>
        <v>-22363.327348269806</v>
      </c>
    </row>
    <row r="56" spans="1:29" x14ac:dyDescent="0.2">
      <c r="A56" s="16" t="s">
        <v>61</v>
      </c>
      <c r="B56" s="16" t="s">
        <v>61</v>
      </c>
      <c r="C56" s="16" t="s">
        <v>61</v>
      </c>
      <c r="D56" s="16" t="s">
        <v>61</v>
      </c>
      <c r="E56" s="16" t="s">
        <v>61</v>
      </c>
      <c r="F56" s="1">
        <v>54</v>
      </c>
      <c r="G56" s="1">
        <v>41000</v>
      </c>
      <c r="H56" s="1" t="s">
        <v>44</v>
      </c>
      <c r="I56" s="1" t="s">
        <v>54</v>
      </c>
      <c r="J56" s="1" t="s">
        <v>29</v>
      </c>
      <c r="K56" s="2" t="s">
        <v>130</v>
      </c>
      <c r="L56" s="3" t="s">
        <v>11</v>
      </c>
      <c r="M56" s="1" t="s">
        <v>11</v>
      </c>
      <c r="N56" s="1" t="s">
        <v>11</v>
      </c>
      <c r="O56" s="1" t="s">
        <v>10</v>
      </c>
      <c r="P56" s="3" t="s">
        <v>10</v>
      </c>
      <c r="Q56" s="3" t="s">
        <v>10</v>
      </c>
      <c r="R56" s="3" t="s">
        <v>10</v>
      </c>
      <c r="S56" s="3" t="s">
        <v>66</v>
      </c>
      <c r="T56" s="1" t="s">
        <v>10</v>
      </c>
      <c r="U56" t="s">
        <v>11</v>
      </c>
      <c r="V56" s="1">
        <v>58</v>
      </c>
      <c r="W56" s="1">
        <v>4</v>
      </c>
      <c r="X56" s="47">
        <v>0.2704279777891172</v>
      </c>
      <c r="Y56" s="1">
        <v>4719.1780821917819</v>
      </c>
      <c r="Z56" s="1">
        <v>-16267.44445374207</v>
      </c>
      <c r="AA56" s="1">
        <v>-388.88888888888891</v>
      </c>
      <c r="AB56" s="1">
        <v>-5266.2699855511109</v>
      </c>
      <c r="AC56" s="1">
        <f t="shared" si="1"/>
        <v>-17203.425245990285</v>
      </c>
    </row>
    <row r="57" spans="1:29" x14ac:dyDescent="0.2">
      <c r="A57" s="16" t="s">
        <v>61</v>
      </c>
      <c r="B57" s="16" t="s">
        <v>61</v>
      </c>
      <c r="C57" s="16" t="s">
        <v>61</v>
      </c>
      <c r="D57" s="16" t="s">
        <v>61</v>
      </c>
      <c r="E57" s="16" t="s">
        <v>61</v>
      </c>
      <c r="F57" s="1">
        <v>55</v>
      </c>
      <c r="G57" s="1">
        <v>410000</v>
      </c>
      <c r="H57" s="1" t="s">
        <v>8</v>
      </c>
      <c r="I57" s="1" t="s">
        <v>54</v>
      </c>
      <c r="J57" s="1" t="s">
        <v>18</v>
      </c>
      <c r="K57" s="2" t="s">
        <v>129</v>
      </c>
      <c r="L57" s="3" t="s">
        <v>11</v>
      </c>
      <c r="M57" s="1" t="s">
        <v>11</v>
      </c>
      <c r="N57" s="1" t="s">
        <v>11</v>
      </c>
      <c r="O57" s="1" t="s">
        <v>10</v>
      </c>
      <c r="P57" s="3" t="s">
        <v>11</v>
      </c>
      <c r="Q57" s="3" t="s">
        <v>10</v>
      </c>
      <c r="R57" s="3" t="s">
        <v>10</v>
      </c>
      <c r="S57" s="3" t="s">
        <v>66</v>
      </c>
      <c r="T57" s="1" t="s">
        <v>10</v>
      </c>
      <c r="U57" t="s">
        <v>11</v>
      </c>
      <c r="V57" s="1">
        <v>807</v>
      </c>
      <c r="W57" s="1">
        <v>210</v>
      </c>
      <c r="X57" s="47">
        <v>3.4598486225142611E-2</v>
      </c>
      <c r="Y57" s="1">
        <v>28390.684931506854</v>
      </c>
      <c r="Z57" s="1">
        <v>-22161.754054852565</v>
      </c>
      <c r="AA57" s="1">
        <v>-5083.3333333333339</v>
      </c>
      <c r="AB57" s="1">
        <v>-16858.034116352461</v>
      </c>
      <c r="AC57" s="1">
        <f t="shared" si="1"/>
        <v>-15712.436573031506</v>
      </c>
    </row>
    <row r="58" spans="1:29" x14ac:dyDescent="0.2">
      <c r="A58" s="16" t="s">
        <v>61</v>
      </c>
      <c r="B58" s="16" t="s">
        <v>61</v>
      </c>
      <c r="C58" s="16" t="s">
        <v>61</v>
      </c>
      <c r="D58" s="16" t="s">
        <v>61</v>
      </c>
      <c r="E58" s="16" t="s">
        <v>61</v>
      </c>
      <c r="F58" s="1">
        <v>56</v>
      </c>
      <c r="G58" s="1">
        <v>41000</v>
      </c>
      <c r="H58" s="1" t="s">
        <v>8</v>
      </c>
      <c r="I58" s="1" t="s">
        <v>54</v>
      </c>
      <c r="J58" s="1" t="s">
        <v>25</v>
      </c>
      <c r="K58" s="2" t="s">
        <v>131</v>
      </c>
      <c r="L58" s="3" t="s">
        <v>11</v>
      </c>
      <c r="M58" s="1" t="s">
        <v>11</v>
      </c>
      <c r="N58" s="1" t="s">
        <v>11</v>
      </c>
      <c r="O58" s="1" t="s">
        <v>10</v>
      </c>
      <c r="P58" s="3" t="s">
        <v>11</v>
      </c>
      <c r="Q58" s="3" t="s">
        <v>11</v>
      </c>
      <c r="R58" s="3" t="s">
        <v>10</v>
      </c>
      <c r="S58" s="3" t="s">
        <v>66</v>
      </c>
      <c r="T58" s="1" t="s">
        <v>11</v>
      </c>
      <c r="U58" t="s">
        <v>11</v>
      </c>
      <c r="V58" s="1">
        <v>428</v>
      </c>
      <c r="W58" s="1">
        <v>195</v>
      </c>
      <c r="X58" s="47">
        <v>2.0821956058745927E-2</v>
      </c>
      <c r="Y58" s="1">
        <v>3979.7368493150684</v>
      </c>
      <c r="Z58" s="1">
        <v>-22161.754054852565</v>
      </c>
      <c r="AA58" s="1">
        <v>-241.11111111111114</v>
      </c>
      <c r="AB58" s="1">
        <v>-921.70311547149345</v>
      </c>
      <c r="AC58" s="1">
        <f t="shared" si="1"/>
        <v>-19344.8314321201</v>
      </c>
    </row>
    <row r="59" spans="1:29" x14ac:dyDescent="0.2">
      <c r="A59" s="16" t="s">
        <v>61</v>
      </c>
      <c r="B59" s="16" t="s">
        <v>61</v>
      </c>
      <c r="C59" s="16" t="s">
        <v>61</v>
      </c>
      <c r="D59" s="16" t="s">
        <v>61</v>
      </c>
      <c r="E59" s="16" t="s">
        <v>61</v>
      </c>
      <c r="F59" s="1">
        <v>57</v>
      </c>
      <c r="G59" s="1">
        <v>41000</v>
      </c>
      <c r="H59" s="1" t="s">
        <v>8</v>
      </c>
      <c r="I59" s="1" t="s">
        <v>54</v>
      </c>
      <c r="J59" s="1" t="s">
        <v>31</v>
      </c>
      <c r="K59" s="2" t="s">
        <v>129</v>
      </c>
      <c r="L59" s="3" t="s">
        <v>10</v>
      </c>
      <c r="M59" s="1" t="s">
        <v>11</v>
      </c>
      <c r="N59" s="1" t="s">
        <v>10</v>
      </c>
      <c r="O59" s="1" t="s">
        <v>10</v>
      </c>
      <c r="P59" s="3" t="s">
        <v>10</v>
      </c>
      <c r="Q59" s="3" t="s">
        <v>11</v>
      </c>
      <c r="R59" s="3" t="s">
        <v>10</v>
      </c>
      <c r="S59" s="3" t="s">
        <v>65</v>
      </c>
      <c r="T59" s="1" t="s">
        <v>11</v>
      </c>
      <c r="U59" t="s">
        <v>11</v>
      </c>
      <c r="V59" s="1">
        <v>96</v>
      </c>
      <c r="W59" s="1">
        <v>29</v>
      </c>
      <c r="X59" s="47">
        <v>9.8106521133525471E-2</v>
      </c>
      <c r="Y59" s="1">
        <v>5207.1232876712338</v>
      </c>
      <c r="Z59" s="1">
        <v>-14793.867053464446</v>
      </c>
      <c r="AA59" s="1">
        <v>-387.77777777777783</v>
      </c>
      <c r="AB59" s="1">
        <v>-3737.9982233818123</v>
      </c>
      <c r="AC59" s="1">
        <f t="shared" si="1"/>
        <v>-13712.519766952802</v>
      </c>
    </row>
    <row r="60" spans="1:29" x14ac:dyDescent="0.2">
      <c r="A60" s="16" t="s">
        <v>61</v>
      </c>
      <c r="B60" s="16" t="s">
        <v>61</v>
      </c>
      <c r="C60" s="16" t="s">
        <v>61</v>
      </c>
      <c r="D60" s="16" t="s">
        <v>61</v>
      </c>
      <c r="E60" s="16" t="s">
        <v>61</v>
      </c>
      <c r="F60" s="1">
        <v>58</v>
      </c>
      <c r="G60" s="1">
        <v>245999.99999999997</v>
      </c>
      <c r="H60" s="1" t="s">
        <v>8</v>
      </c>
      <c r="I60" s="1" t="s">
        <v>54</v>
      </c>
      <c r="J60" s="1" t="s">
        <v>29</v>
      </c>
      <c r="K60" s="2" t="s">
        <v>130</v>
      </c>
      <c r="L60" s="3" t="s">
        <v>11</v>
      </c>
      <c r="M60" s="1" t="s">
        <v>11</v>
      </c>
      <c r="N60" s="1" t="s">
        <v>11</v>
      </c>
      <c r="O60" s="1" t="s">
        <v>10</v>
      </c>
      <c r="P60" s="3" t="s">
        <v>11</v>
      </c>
      <c r="Q60" s="3" t="s">
        <v>11</v>
      </c>
      <c r="R60" s="3" t="s">
        <v>10</v>
      </c>
      <c r="S60" s="3" t="s">
        <v>65</v>
      </c>
      <c r="T60" s="1" t="s">
        <v>10</v>
      </c>
      <c r="U60" t="s">
        <v>11</v>
      </c>
      <c r="V60" s="1">
        <v>272</v>
      </c>
      <c r="W60" s="1">
        <v>55</v>
      </c>
      <c r="X60" s="47">
        <v>5.6590717579761973E-2</v>
      </c>
      <c r="Y60" s="1">
        <v>24775.821917808222</v>
      </c>
      <c r="Z60" s="1">
        <v>-28056.063655963058</v>
      </c>
      <c r="AA60" s="1">
        <v>-5216.6666666666679</v>
      </c>
      <c r="AB60" s="1">
        <v>-11898.677376684582</v>
      </c>
      <c r="AC60" s="1">
        <f t="shared" si="1"/>
        <v>-20395.585781506088</v>
      </c>
    </row>
    <row r="61" spans="1:29" x14ac:dyDescent="0.2">
      <c r="A61" s="16" t="s">
        <v>61</v>
      </c>
      <c r="B61" s="16" t="s">
        <v>61</v>
      </c>
      <c r="C61" s="16" t="s">
        <v>61</v>
      </c>
      <c r="D61" s="16" t="s">
        <v>61</v>
      </c>
      <c r="E61" s="16" t="s">
        <v>61</v>
      </c>
      <c r="F61" s="1">
        <v>59</v>
      </c>
      <c r="G61" s="1">
        <v>512499.99999999994</v>
      </c>
      <c r="H61" s="1" t="s">
        <v>8</v>
      </c>
      <c r="I61" s="1" t="s">
        <v>55</v>
      </c>
      <c r="J61" s="1" t="s">
        <v>9</v>
      </c>
      <c r="K61" s="2" t="s">
        <v>129</v>
      </c>
      <c r="L61" s="3" t="s">
        <v>11</v>
      </c>
      <c r="M61" s="1" t="s">
        <v>11</v>
      </c>
      <c r="N61" s="1" t="s">
        <v>11</v>
      </c>
      <c r="O61" s="1" t="s">
        <v>11</v>
      </c>
      <c r="P61" s="3" t="s">
        <v>11</v>
      </c>
      <c r="Q61" s="3" t="s">
        <v>11</v>
      </c>
      <c r="R61" s="3" t="s">
        <v>10</v>
      </c>
      <c r="S61" s="3" t="s">
        <v>67</v>
      </c>
      <c r="T61" s="1" t="s">
        <v>10</v>
      </c>
      <c r="U61" t="s">
        <v>11</v>
      </c>
      <c r="V61" s="1">
        <v>2912</v>
      </c>
      <c r="W61" s="1">
        <v>567</v>
      </c>
      <c r="X61" s="47">
        <v>2.1184674255428915E-2</v>
      </c>
      <c r="Y61" s="1">
        <v>43831.883869863013</v>
      </c>
      <c r="Z61" s="1">
        <v>-16267.44445374207</v>
      </c>
      <c r="AA61" s="1">
        <v>-12222.222222222224</v>
      </c>
      <c r="AB61" s="1">
        <v>-4123.3813040365803</v>
      </c>
      <c r="AC61" s="1">
        <f t="shared" si="1"/>
        <v>11218.835889862137</v>
      </c>
    </row>
    <row r="62" spans="1:29" x14ac:dyDescent="0.2">
      <c r="A62" s="16" t="s">
        <v>61</v>
      </c>
      <c r="B62" s="16" t="s">
        <v>61</v>
      </c>
      <c r="C62" s="16" t="s">
        <v>61</v>
      </c>
      <c r="D62" s="16" t="s">
        <v>61</v>
      </c>
      <c r="E62" s="16" t="s">
        <v>61</v>
      </c>
      <c r="F62" s="1">
        <v>60</v>
      </c>
      <c r="G62" s="1">
        <v>205000</v>
      </c>
      <c r="H62" s="1" t="s">
        <v>8</v>
      </c>
      <c r="I62" s="1" t="s">
        <v>53</v>
      </c>
      <c r="J62" s="1" t="s">
        <v>32</v>
      </c>
      <c r="K62" s="2" t="s">
        <v>130</v>
      </c>
      <c r="L62" s="3" t="s">
        <v>11</v>
      </c>
      <c r="M62" s="1" t="s">
        <v>11</v>
      </c>
      <c r="N62" s="1" t="s">
        <v>10</v>
      </c>
      <c r="O62" s="1" t="s">
        <v>10</v>
      </c>
      <c r="P62" s="3" t="s">
        <v>10</v>
      </c>
      <c r="Q62" s="3" t="s">
        <v>10</v>
      </c>
      <c r="R62" s="3" t="s">
        <v>10</v>
      </c>
      <c r="S62" s="3" t="s">
        <v>65</v>
      </c>
      <c r="T62" s="1" t="s">
        <v>10</v>
      </c>
      <c r="U62" t="s">
        <v>10</v>
      </c>
      <c r="V62" s="1">
        <v>5257</v>
      </c>
      <c r="W62" s="1">
        <v>1373</v>
      </c>
      <c r="X62" s="47">
        <v>1.9540111883357802E-2</v>
      </c>
      <c r="Y62" s="1">
        <v>26243.287671232876</v>
      </c>
      <c r="Z62" s="1">
        <v>-14793.867053464446</v>
      </c>
      <c r="AA62" s="1">
        <v>-5569.4444444444453</v>
      </c>
      <c r="AB62" s="1">
        <v>-4711.8919797113867</v>
      </c>
      <c r="AC62" s="1">
        <f t="shared" si="1"/>
        <v>1168.084193612598</v>
      </c>
    </row>
    <row r="63" spans="1:29" x14ac:dyDescent="0.2">
      <c r="A63" s="16" t="s">
        <v>61</v>
      </c>
      <c r="B63" s="16" t="s">
        <v>61</v>
      </c>
      <c r="C63" s="16" t="s">
        <v>61</v>
      </c>
      <c r="D63" s="16" t="s">
        <v>61</v>
      </c>
      <c r="E63" s="16" t="s">
        <v>61</v>
      </c>
      <c r="F63" s="1">
        <v>61</v>
      </c>
      <c r="G63" s="1">
        <v>205000</v>
      </c>
      <c r="H63" s="1" t="s">
        <v>8</v>
      </c>
      <c r="I63" s="1" t="s">
        <v>53</v>
      </c>
      <c r="J63" s="1" t="s">
        <v>32</v>
      </c>
      <c r="K63" s="2" t="s">
        <v>130</v>
      </c>
      <c r="L63" s="3" t="s">
        <v>11</v>
      </c>
      <c r="M63" s="1" t="s">
        <v>11</v>
      </c>
      <c r="N63" s="1" t="s">
        <v>10</v>
      </c>
      <c r="O63" s="1" t="s">
        <v>10</v>
      </c>
      <c r="P63" s="3" t="s">
        <v>10</v>
      </c>
      <c r="Q63" s="3" t="s">
        <v>10</v>
      </c>
      <c r="R63" s="3" t="s">
        <v>10</v>
      </c>
      <c r="S63" s="3" t="s">
        <v>65</v>
      </c>
      <c r="T63" s="1" t="s">
        <v>10</v>
      </c>
      <c r="U63" t="s">
        <v>10</v>
      </c>
      <c r="V63" s="1">
        <v>5257</v>
      </c>
      <c r="W63" s="1">
        <v>1373</v>
      </c>
      <c r="X63" s="47">
        <v>0.14380191830366029</v>
      </c>
      <c r="Y63" s="1">
        <v>21668.865068493149</v>
      </c>
      <c r="Z63" s="1">
        <v>-27249.188057504849</v>
      </c>
      <c r="AA63" s="1">
        <v>-4458.3333333333339</v>
      </c>
      <c r="AB63" s="1">
        <v>-32430.287708866428</v>
      </c>
      <c r="AC63" s="1">
        <f t="shared" si="1"/>
        <v>-42468.94403121146</v>
      </c>
    </row>
    <row r="64" spans="1:29" x14ac:dyDescent="0.2">
      <c r="A64" s="16" t="s">
        <v>61</v>
      </c>
      <c r="B64" s="16" t="s">
        <v>61</v>
      </c>
      <c r="C64" s="16" t="s">
        <v>61</v>
      </c>
      <c r="D64" s="16" t="s">
        <v>61</v>
      </c>
      <c r="E64" s="16" t="s">
        <v>61</v>
      </c>
      <c r="F64" s="1">
        <v>62</v>
      </c>
      <c r="G64" s="1">
        <v>143500</v>
      </c>
      <c r="H64" s="1" t="s">
        <v>8</v>
      </c>
      <c r="I64" s="1" t="s">
        <v>54</v>
      </c>
      <c r="J64" s="1" t="s">
        <v>29</v>
      </c>
      <c r="K64" s="2" t="s">
        <v>129</v>
      </c>
      <c r="L64" s="3" t="s">
        <v>11</v>
      </c>
      <c r="M64" s="1" t="s">
        <v>11</v>
      </c>
      <c r="N64" s="1" t="s">
        <v>10</v>
      </c>
      <c r="O64" s="1" t="s">
        <v>10</v>
      </c>
      <c r="P64" s="3" t="s">
        <v>10</v>
      </c>
      <c r="Q64" s="3" t="s">
        <v>10</v>
      </c>
      <c r="R64" s="3" t="s">
        <v>10</v>
      </c>
      <c r="S64" s="3" t="s">
        <v>65</v>
      </c>
      <c r="T64" s="1" t="s">
        <v>10</v>
      </c>
      <c r="U64" t="s">
        <v>11</v>
      </c>
      <c r="V64" s="1">
        <v>72</v>
      </c>
      <c r="W64" s="1">
        <v>5</v>
      </c>
      <c r="X64" s="47">
        <v>0.11916681001994245</v>
      </c>
      <c r="Y64" s="1">
        <v>16438.50178082192</v>
      </c>
      <c r="Z64" s="1">
        <v>-22161.754054852565</v>
      </c>
      <c r="AA64" s="1">
        <v>-3597.2222222222222</v>
      </c>
      <c r="AB64" s="1">
        <v>-17633.054696190484</v>
      </c>
      <c r="AC64" s="1">
        <f t="shared" si="1"/>
        <v>-26953.529192443351</v>
      </c>
    </row>
    <row r="65" spans="1:29" x14ac:dyDescent="0.2">
      <c r="A65" s="16" t="s">
        <v>61</v>
      </c>
      <c r="B65" s="16" t="s">
        <v>61</v>
      </c>
      <c r="C65" s="16" t="s">
        <v>61</v>
      </c>
      <c r="D65" s="16" t="s">
        <v>61</v>
      </c>
      <c r="E65" s="16" t="s">
        <v>61</v>
      </c>
      <c r="F65" s="1">
        <v>63</v>
      </c>
      <c r="G65" s="1">
        <v>124639.99999999999</v>
      </c>
      <c r="H65" s="1" t="s">
        <v>8</v>
      </c>
      <c r="I65" s="1" t="s">
        <v>54</v>
      </c>
      <c r="J65" s="1" t="s">
        <v>29</v>
      </c>
      <c r="K65" s="2" t="s">
        <v>129</v>
      </c>
      <c r="L65" s="3" t="s">
        <v>11</v>
      </c>
      <c r="M65" s="1" t="s">
        <v>11</v>
      </c>
      <c r="N65" s="1" t="s">
        <v>10</v>
      </c>
      <c r="O65" s="1" t="s">
        <v>10</v>
      </c>
      <c r="P65" s="3" t="s">
        <v>10</v>
      </c>
      <c r="Q65" s="3" t="s">
        <v>10</v>
      </c>
      <c r="R65" s="3" t="s">
        <v>10</v>
      </c>
      <c r="S65" s="3" t="s">
        <v>65</v>
      </c>
      <c r="T65" s="1" t="s">
        <v>10</v>
      </c>
      <c r="U65" t="s">
        <v>11</v>
      </c>
      <c r="V65" s="1">
        <v>72</v>
      </c>
      <c r="W65" s="1">
        <v>5</v>
      </c>
      <c r="X65" s="47">
        <v>8.2609659779137812E-2</v>
      </c>
      <c r="Y65" s="1">
        <v>13813.979589041097</v>
      </c>
      <c r="Z65" s="1">
        <v>-28722.765457782472</v>
      </c>
      <c r="AA65" s="1">
        <v>-2964</v>
      </c>
      <c r="AB65" s="1">
        <v>-11164.606442625467</v>
      </c>
      <c r="AC65" s="1">
        <f t="shared" si="1"/>
        <v>-29037.392311366842</v>
      </c>
    </row>
    <row r="66" spans="1:29" x14ac:dyDescent="0.2">
      <c r="A66" s="16" t="s">
        <v>61</v>
      </c>
      <c r="B66" s="16" t="s">
        <v>61</v>
      </c>
      <c r="C66" s="16" t="s">
        <v>61</v>
      </c>
      <c r="D66" s="16" t="s">
        <v>61</v>
      </c>
      <c r="E66" s="16" t="s">
        <v>61</v>
      </c>
      <c r="F66" s="1">
        <v>64</v>
      </c>
      <c r="G66" s="1">
        <v>102500</v>
      </c>
      <c r="H66" s="1" t="s">
        <v>17</v>
      </c>
      <c r="I66" s="1" t="s">
        <v>55</v>
      </c>
      <c r="J66" s="1" t="s">
        <v>9</v>
      </c>
      <c r="K66" s="2" t="s">
        <v>130</v>
      </c>
      <c r="L66" s="3" t="s">
        <v>11</v>
      </c>
      <c r="M66" s="1" t="s">
        <v>11</v>
      </c>
      <c r="N66" s="1" t="s">
        <v>10</v>
      </c>
      <c r="O66" s="1" t="s">
        <v>10</v>
      </c>
      <c r="P66" s="3" t="s">
        <v>11</v>
      </c>
      <c r="Q66" s="3" t="s">
        <v>10</v>
      </c>
      <c r="R66" s="3" t="s">
        <v>10</v>
      </c>
      <c r="S66" s="3" t="s">
        <v>67</v>
      </c>
      <c r="T66" s="1" t="s">
        <v>10</v>
      </c>
      <c r="U66" t="s">
        <v>10</v>
      </c>
      <c r="V66" s="1">
        <v>238</v>
      </c>
      <c r="W66" s="1">
        <v>23</v>
      </c>
      <c r="X66" s="47">
        <v>8.6319617678456861E-2</v>
      </c>
      <c r="Y66" s="1">
        <v>15547.08794520548</v>
      </c>
      <c r="Z66" s="1">
        <v>-19214.599254297318</v>
      </c>
      <c r="AA66" s="1">
        <v>-975</v>
      </c>
      <c r="AB66" s="1">
        <v>-7686.8653124308239</v>
      </c>
      <c r="AC66" s="1">
        <f t="shared" si="1"/>
        <v>-12329.376621522662</v>
      </c>
    </row>
    <row r="67" spans="1:29" x14ac:dyDescent="0.2">
      <c r="A67" s="16" t="s">
        <v>61</v>
      </c>
      <c r="B67" s="16" t="s">
        <v>61</v>
      </c>
      <c r="C67" s="16" t="s">
        <v>61</v>
      </c>
      <c r="D67" s="16" t="s">
        <v>61</v>
      </c>
      <c r="E67" s="16" t="s">
        <v>61</v>
      </c>
      <c r="F67" s="1">
        <v>65</v>
      </c>
      <c r="G67" s="1">
        <v>61499.999999999993</v>
      </c>
      <c r="H67" s="1" t="s">
        <v>17</v>
      </c>
      <c r="I67" s="1" t="s">
        <v>55</v>
      </c>
      <c r="J67" s="1" t="s">
        <v>9</v>
      </c>
      <c r="K67" s="2" t="s">
        <v>130</v>
      </c>
      <c r="L67" s="3" t="s">
        <v>11</v>
      </c>
      <c r="M67" s="1" t="s">
        <v>11</v>
      </c>
      <c r="N67" s="1" t="s">
        <v>10</v>
      </c>
      <c r="O67" s="1" t="s">
        <v>10</v>
      </c>
      <c r="P67" s="3" t="s">
        <v>11</v>
      </c>
      <c r="Q67" s="3" t="s">
        <v>10</v>
      </c>
      <c r="R67" s="3" t="s">
        <v>10</v>
      </c>
      <c r="S67" s="3" t="s">
        <v>67</v>
      </c>
      <c r="T67" s="1" t="s">
        <v>10</v>
      </c>
      <c r="U67" t="s">
        <v>10</v>
      </c>
      <c r="V67" s="1">
        <v>238</v>
      </c>
      <c r="W67" s="1">
        <v>23</v>
      </c>
      <c r="X67" s="47">
        <v>0.12375926566463391</v>
      </c>
      <c r="Y67" s="1">
        <v>13163.835616438357</v>
      </c>
      <c r="Z67" s="1">
        <v>-27971.536439460462</v>
      </c>
      <c r="AA67" s="1">
        <v>-1908.3333333333333</v>
      </c>
      <c r="AB67" s="1">
        <v>-9373.8692385854592</v>
      </c>
      <c r="AC67" s="1">
        <f t="shared" ref="AC67:AC98" si="2">SUM(Y67:AB67)</f>
        <v>-26089.903394940899</v>
      </c>
    </row>
    <row r="68" spans="1:29" x14ac:dyDescent="0.2">
      <c r="A68" s="16" t="s">
        <v>61</v>
      </c>
      <c r="B68" s="16" t="s">
        <v>61</v>
      </c>
      <c r="C68" s="16" t="s">
        <v>61</v>
      </c>
      <c r="D68" s="16" t="s">
        <v>61</v>
      </c>
      <c r="E68" s="16" t="s">
        <v>61</v>
      </c>
      <c r="F68" s="1">
        <v>66</v>
      </c>
      <c r="G68" s="1">
        <v>49200</v>
      </c>
      <c r="H68" s="1" t="s">
        <v>8</v>
      </c>
      <c r="I68" s="1" t="s">
        <v>54</v>
      </c>
      <c r="J68" s="1" t="s">
        <v>29</v>
      </c>
      <c r="K68" s="2" t="s">
        <v>131</v>
      </c>
      <c r="L68" s="3" t="s">
        <v>11</v>
      </c>
      <c r="M68" s="1" t="s">
        <v>11</v>
      </c>
      <c r="N68" s="1" t="s">
        <v>11</v>
      </c>
      <c r="O68" s="1" t="s">
        <v>10</v>
      </c>
      <c r="P68" s="3" t="s">
        <v>11</v>
      </c>
      <c r="Q68" s="3" t="s">
        <v>10</v>
      </c>
      <c r="R68" s="3" t="s">
        <v>10</v>
      </c>
      <c r="S68" s="3" t="s">
        <v>66</v>
      </c>
      <c r="T68" s="1" t="s">
        <v>11</v>
      </c>
      <c r="U68" t="s">
        <v>11</v>
      </c>
      <c r="V68" s="1">
        <v>149</v>
      </c>
      <c r="W68" s="1">
        <v>38</v>
      </c>
      <c r="X68" s="47">
        <v>4.8304249927454634E-2</v>
      </c>
      <c r="Y68" s="1">
        <v>3913.972602739726</v>
      </c>
      <c r="Z68" s="1">
        <v>-28056.063655963058</v>
      </c>
      <c r="AA68" s="1">
        <v>-840</v>
      </c>
      <c r="AB68" s="1">
        <v>-2880.4208018932409</v>
      </c>
      <c r="AC68" s="1">
        <f t="shared" si="2"/>
        <v>-27862.511855116572</v>
      </c>
    </row>
    <row r="69" spans="1:29" x14ac:dyDescent="0.2">
      <c r="A69" s="16" t="s">
        <v>61</v>
      </c>
      <c r="B69" s="16" t="s">
        <v>61</v>
      </c>
      <c r="C69" s="16" t="s">
        <v>61</v>
      </c>
      <c r="D69" s="16" t="s">
        <v>61</v>
      </c>
      <c r="E69" s="16" t="s">
        <v>61</v>
      </c>
      <c r="F69" s="1">
        <v>67</v>
      </c>
      <c r="G69" s="1">
        <v>369000</v>
      </c>
      <c r="H69" s="1" t="s">
        <v>8</v>
      </c>
      <c r="I69" s="1" t="s">
        <v>54</v>
      </c>
      <c r="J69" s="1" t="s">
        <v>29</v>
      </c>
      <c r="K69" s="2" t="s">
        <v>130</v>
      </c>
      <c r="L69" s="3" t="s">
        <v>11</v>
      </c>
      <c r="M69" s="1" t="s">
        <v>11</v>
      </c>
      <c r="N69" s="1" t="s">
        <v>11</v>
      </c>
      <c r="O69" s="1" t="s">
        <v>10</v>
      </c>
      <c r="P69" s="3" t="s">
        <v>11</v>
      </c>
      <c r="Q69" s="3" t="s">
        <v>10</v>
      </c>
      <c r="R69" s="3" t="s">
        <v>11</v>
      </c>
      <c r="S69" s="3" t="s">
        <v>66</v>
      </c>
      <c r="T69" s="1" t="s">
        <v>10</v>
      </c>
      <c r="U69" t="s">
        <v>11</v>
      </c>
      <c r="V69" s="1">
        <v>583</v>
      </c>
      <c r="W69" s="1">
        <v>70</v>
      </c>
      <c r="X69" s="47">
        <v>1.7547763750802803E-2</v>
      </c>
      <c r="Y69" s="1">
        <v>40912.60657534247</v>
      </c>
      <c r="Z69" s="1">
        <v>-28056.063655963058</v>
      </c>
      <c r="AA69" s="1">
        <v>-8225</v>
      </c>
      <c r="AB69" s="1">
        <v>-4625.0475919012579</v>
      </c>
      <c r="AC69" s="1">
        <f t="shared" si="2"/>
        <v>6.4953274781537402</v>
      </c>
    </row>
    <row r="70" spans="1:29" x14ac:dyDescent="0.2">
      <c r="A70" s="16" t="s">
        <v>61</v>
      </c>
      <c r="B70" s="16" t="s">
        <v>61</v>
      </c>
      <c r="C70" s="16" t="s">
        <v>61</v>
      </c>
      <c r="D70" s="16" t="s">
        <v>61</v>
      </c>
      <c r="E70" s="16" t="s">
        <v>61</v>
      </c>
      <c r="F70" s="1">
        <v>68</v>
      </c>
      <c r="G70" s="1">
        <v>75030</v>
      </c>
      <c r="H70" s="1" t="s">
        <v>8</v>
      </c>
      <c r="I70" s="1" t="s">
        <v>54</v>
      </c>
      <c r="J70" s="1" t="s">
        <v>29</v>
      </c>
      <c r="K70" s="2" t="s">
        <v>130</v>
      </c>
      <c r="L70" s="3" t="s">
        <v>11</v>
      </c>
      <c r="M70" s="1" t="s">
        <v>11</v>
      </c>
      <c r="N70" s="1" t="s">
        <v>11</v>
      </c>
      <c r="O70" s="1" t="s">
        <v>10</v>
      </c>
      <c r="P70" s="3" t="s">
        <v>11</v>
      </c>
      <c r="Q70" s="3" t="s">
        <v>10</v>
      </c>
      <c r="R70" s="3" t="s">
        <v>10</v>
      </c>
      <c r="S70" s="3" t="s">
        <v>66</v>
      </c>
      <c r="T70" s="1" t="s">
        <v>11</v>
      </c>
      <c r="U70" t="s">
        <v>11</v>
      </c>
      <c r="V70" s="1">
        <v>143</v>
      </c>
      <c r="W70" s="1">
        <v>53</v>
      </c>
      <c r="X70" s="47">
        <v>6.6199826205691759E-2</v>
      </c>
      <c r="Y70" s="1">
        <v>8882.1890410958913</v>
      </c>
      <c r="Z70" s="1">
        <v>-28056.063655963058</v>
      </c>
      <c r="AA70" s="1">
        <v>-1545.3333333333335</v>
      </c>
      <c r="AB70" s="1">
        <v>-5191.8051664654959</v>
      </c>
      <c r="AC70" s="1">
        <f t="shared" si="2"/>
        <v>-25911.013114665995</v>
      </c>
    </row>
    <row r="71" spans="1:29" x14ac:dyDescent="0.2">
      <c r="A71" s="16" t="s">
        <v>61</v>
      </c>
      <c r="B71" s="16" t="s">
        <v>61</v>
      </c>
      <c r="C71" s="16" t="s">
        <v>61</v>
      </c>
      <c r="D71" s="16" t="s">
        <v>61</v>
      </c>
      <c r="E71" s="16" t="s">
        <v>61</v>
      </c>
      <c r="F71" s="1">
        <v>69</v>
      </c>
      <c r="G71" s="1">
        <v>410000</v>
      </c>
      <c r="H71" s="1" t="s">
        <v>8</v>
      </c>
      <c r="I71" s="1" t="s">
        <v>54</v>
      </c>
      <c r="J71" s="1" t="s">
        <v>33</v>
      </c>
      <c r="K71" s="2" t="s">
        <v>129</v>
      </c>
      <c r="L71" s="3" t="s">
        <v>10</v>
      </c>
      <c r="M71" s="1" t="s">
        <v>11</v>
      </c>
      <c r="N71" s="1" t="s">
        <v>11</v>
      </c>
      <c r="O71" s="1" t="s">
        <v>10</v>
      </c>
      <c r="P71" s="3" t="s">
        <v>10</v>
      </c>
      <c r="Q71" s="3" t="s">
        <v>10</v>
      </c>
      <c r="R71" s="3" t="s">
        <v>10</v>
      </c>
      <c r="S71" s="3" t="s">
        <v>66</v>
      </c>
      <c r="T71" s="1" t="s">
        <v>10</v>
      </c>
      <c r="U71" t="s">
        <v>11</v>
      </c>
      <c r="V71" s="1">
        <v>572</v>
      </c>
      <c r="W71" s="1">
        <v>64</v>
      </c>
      <c r="X71" s="47">
        <v>1.5000000000000013E-2</v>
      </c>
      <c r="Y71" s="1">
        <v>34168.493150684924</v>
      </c>
      <c r="Z71" s="1">
        <v>-11846.712252909199</v>
      </c>
      <c r="AA71" s="1">
        <v>-8750</v>
      </c>
      <c r="AB71" s="1">
        <v>-2378.215479452057</v>
      </c>
      <c r="AC71" s="1">
        <f t="shared" si="2"/>
        <v>11193.565418323666</v>
      </c>
    </row>
    <row r="72" spans="1:29" x14ac:dyDescent="0.2">
      <c r="A72" s="16" t="s">
        <v>61</v>
      </c>
      <c r="B72" s="16" t="s">
        <v>61</v>
      </c>
      <c r="C72" s="16" t="s">
        <v>61</v>
      </c>
      <c r="D72" s="16" t="s">
        <v>61</v>
      </c>
      <c r="E72" s="16" t="s">
        <v>61</v>
      </c>
      <c r="F72" s="1">
        <v>70</v>
      </c>
      <c r="G72" s="1">
        <v>410000</v>
      </c>
      <c r="H72" s="1" t="s">
        <v>8</v>
      </c>
      <c r="I72" s="1" t="s">
        <v>55</v>
      </c>
      <c r="J72" s="1" t="s">
        <v>9</v>
      </c>
      <c r="K72" s="2" t="s">
        <v>129</v>
      </c>
      <c r="L72" s="3" t="s">
        <v>11</v>
      </c>
      <c r="M72" s="1" t="s">
        <v>11</v>
      </c>
      <c r="N72" s="1" t="s">
        <v>11</v>
      </c>
      <c r="O72" s="1" t="s">
        <v>10</v>
      </c>
      <c r="P72" s="3" t="s">
        <v>11</v>
      </c>
      <c r="Q72" s="3" t="s">
        <v>10</v>
      </c>
      <c r="R72" s="3" t="s">
        <v>10</v>
      </c>
      <c r="S72" s="3" t="s">
        <v>67</v>
      </c>
      <c r="T72" s="1" t="s">
        <v>10</v>
      </c>
      <c r="U72" t="s">
        <v>11</v>
      </c>
      <c r="V72" s="1">
        <v>591</v>
      </c>
      <c r="W72" s="1">
        <v>124</v>
      </c>
      <c r="X72" s="47">
        <v>6.5335044826449362E-2</v>
      </c>
      <c r="Y72" s="1">
        <v>44670.547945205479</v>
      </c>
      <c r="Z72" s="1">
        <v>-19214.599254297318</v>
      </c>
      <c r="AA72" s="1">
        <v>-10222.222222222224</v>
      </c>
      <c r="AB72" s="1">
        <v>-17690.31990234882</v>
      </c>
      <c r="AC72" s="1">
        <f t="shared" si="2"/>
        <v>-2456.5934336628834</v>
      </c>
    </row>
    <row r="73" spans="1:29" x14ac:dyDescent="0.2">
      <c r="A73" s="16" t="s">
        <v>61</v>
      </c>
      <c r="B73" s="16" t="s">
        <v>61</v>
      </c>
      <c r="C73" s="16" t="s">
        <v>61</v>
      </c>
      <c r="D73" s="16" t="s">
        <v>61</v>
      </c>
      <c r="E73" s="16" t="s">
        <v>61</v>
      </c>
      <c r="F73" s="1">
        <v>71</v>
      </c>
      <c r="G73" s="1">
        <v>410000</v>
      </c>
      <c r="H73" s="1" t="s">
        <v>8</v>
      </c>
      <c r="I73" s="1" t="s">
        <v>55</v>
      </c>
      <c r="J73" s="1" t="s">
        <v>9</v>
      </c>
      <c r="K73" s="2" t="s">
        <v>129</v>
      </c>
      <c r="L73" s="3" t="s">
        <v>11</v>
      </c>
      <c r="M73" s="1" t="s">
        <v>11</v>
      </c>
      <c r="N73" s="1" t="s">
        <v>11</v>
      </c>
      <c r="O73" s="1" t="s">
        <v>10</v>
      </c>
      <c r="P73" s="3" t="s">
        <v>11</v>
      </c>
      <c r="Q73" s="3" t="s">
        <v>10</v>
      </c>
      <c r="R73" s="3" t="s">
        <v>10</v>
      </c>
      <c r="S73" s="3" t="s">
        <v>67</v>
      </c>
      <c r="T73" s="1" t="s">
        <v>10</v>
      </c>
      <c r="U73" t="s">
        <v>11</v>
      </c>
      <c r="V73" s="1">
        <v>591</v>
      </c>
      <c r="W73" s="1">
        <v>124</v>
      </c>
      <c r="X73" s="47">
        <v>8.3350503426521394E-2</v>
      </c>
      <c r="Y73" s="1">
        <v>93068.493150684924</v>
      </c>
      <c r="Z73" s="1">
        <v>-50105.302798584613</v>
      </c>
      <c r="AA73" s="1">
        <v>-21055.555555555558</v>
      </c>
      <c r="AB73" s="1">
        <v>-42343.197528391036</v>
      </c>
      <c r="AC73" s="1">
        <f t="shared" si="2"/>
        <v>-20435.562731846283</v>
      </c>
    </row>
    <row r="74" spans="1:29" x14ac:dyDescent="0.2">
      <c r="A74" s="16" t="s">
        <v>61</v>
      </c>
      <c r="B74" s="16" t="s">
        <v>61</v>
      </c>
      <c r="C74" s="16" t="s">
        <v>61</v>
      </c>
      <c r="D74" s="16" t="s">
        <v>61</v>
      </c>
      <c r="E74" s="16" t="s">
        <v>61</v>
      </c>
      <c r="F74" s="1">
        <v>72</v>
      </c>
      <c r="G74" s="1">
        <v>33210</v>
      </c>
      <c r="H74" s="1" t="s">
        <v>8</v>
      </c>
      <c r="I74" s="1" t="s">
        <v>55</v>
      </c>
      <c r="J74" s="1" t="s">
        <v>9</v>
      </c>
      <c r="K74" s="2" t="s">
        <v>131</v>
      </c>
      <c r="L74" s="3" t="s">
        <v>11</v>
      </c>
      <c r="M74" s="1" t="s">
        <v>11</v>
      </c>
      <c r="N74" s="1" t="s">
        <v>11</v>
      </c>
      <c r="O74" s="1" t="s">
        <v>10</v>
      </c>
      <c r="P74" s="3" t="s">
        <v>10</v>
      </c>
      <c r="Q74" s="3" t="s">
        <v>10</v>
      </c>
      <c r="R74" s="3" t="s">
        <v>10</v>
      </c>
      <c r="S74" s="3" t="s">
        <v>67</v>
      </c>
      <c r="T74" s="1" t="s">
        <v>10</v>
      </c>
      <c r="U74" t="s">
        <v>10</v>
      </c>
      <c r="V74" s="1">
        <v>19</v>
      </c>
      <c r="W74" s="1">
        <v>2</v>
      </c>
      <c r="X74" s="47">
        <v>0.2895467048407292</v>
      </c>
      <c r="Y74" s="1">
        <v>8562.9723287671241</v>
      </c>
      <c r="Z74" s="1">
        <v>-39760.155641681449</v>
      </c>
      <c r="AA74" s="1">
        <v>-1656</v>
      </c>
      <c r="AB74" s="1">
        <v>-10741.936885567993</v>
      </c>
      <c r="AC74" s="1">
        <f t="shared" si="2"/>
        <v>-43595.12019848232</v>
      </c>
    </row>
    <row r="75" spans="1:29" x14ac:dyDescent="0.2">
      <c r="A75" s="16" t="s">
        <v>61</v>
      </c>
      <c r="B75" s="16" t="s">
        <v>61</v>
      </c>
      <c r="C75" s="16" t="s">
        <v>61</v>
      </c>
      <c r="D75" s="16" t="s">
        <v>61</v>
      </c>
      <c r="E75" s="16" t="s">
        <v>61</v>
      </c>
      <c r="F75" s="1">
        <v>73</v>
      </c>
      <c r="G75" s="1">
        <v>122999.99999999999</v>
      </c>
      <c r="H75" s="1" t="s">
        <v>26</v>
      </c>
      <c r="I75" s="1" t="s">
        <v>54</v>
      </c>
      <c r="J75" s="1" t="s">
        <v>20</v>
      </c>
      <c r="K75" s="2" t="s">
        <v>130</v>
      </c>
      <c r="L75" s="3" t="s">
        <v>10</v>
      </c>
      <c r="M75" s="1" t="s">
        <v>11</v>
      </c>
      <c r="N75" s="1" t="s">
        <v>11</v>
      </c>
      <c r="O75" s="1" t="s">
        <v>10</v>
      </c>
      <c r="P75" s="3" t="s">
        <v>11</v>
      </c>
      <c r="Q75" s="3" t="s">
        <v>10</v>
      </c>
      <c r="R75" s="3" t="s">
        <v>10</v>
      </c>
      <c r="S75" s="3" t="s">
        <v>65</v>
      </c>
      <c r="T75" s="1" t="s">
        <v>10</v>
      </c>
      <c r="U75" t="s">
        <v>10</v>
      </c>
      <c r="V75" s="1">
        <v>191</v>
      </c>
      <c r="W75" s="1">
        <v>35</v>
      </c>
      <c r="X75" s="47">
        <v>0.16166412079719439</v>
      </c>
      <c r="Y75" s="1">
        <v>12556.438356164384</v>
      </c>
      <c r="Z75" s="1">
        <v>-23635.331455130188</v>
      </c>
      <c r="AA75" s="1">
        <v>-2950</v>
      </c>
      <c r="AB75" s="1">
        <v>-16245.835669147802</v>
      </c>
      <c r="AC75" s="1">
        <f t="shared" si="2"/>
        <v>-30274.728768113608</v>
      </c>
    </row>
    <row r="76" spans="1:29" x14ac:dyDescent="0.2">
      <c r="A76" s="16" t="s">
        <v>61</v>
      </c>
      <c r="B76" s="16" t="s">
        <v>61</v>
      </c>
      <c r="C76" s="16" t="s">
        <v>61</v>
      </c>
      <c r="D76" s="16" t="s">
        <v>61</v>
      </c>
      <c r="E76" s="16" t="s">
        <v>61</v>
      </c>
      <c r="F76" s="1">
        <v>74</v>
      </c>
      <c r="G76" s="1">
        <v>61499.999999999993</v>
      </c>
      <c r="H76" s="1" t="s">
        <v>26</v>
      </c>
      <c r="I76" s="1" t="s">
        <v>54</v>
      </c>
      <c r="J76" s="1" t="s">
        <v>20</v>
      </c>
      <c r="K76" s="2" t="s">
        <v>130</v>
      </c>
      <c r="L76" s="3" t="s">
        <v>10</v>
      </c>
      <c r="M76" s="1" t="s">
        <v>11</v>
      </c>
      <c r="N76" s="1" t="s">
        <v>11</v>
      </c>
      <c r="O76" s="1" t="s">
        <v>10</v>
      </c>
      <c r="P76" s="3" t="s">
        <v>11</v>
      </c>
      <c r="Q76" s="3" t="s">
        <v>10</v>
      </c>
      <c r="R76" s="3" t="s">
        <v>10</v>
      </c>
      <c r="S76" s="3" t="s">
        <v>65</v>
      </c>
      <c r="T76" s="1" t="s">
        <v>10</v>
      </c>
      <c r="U76" t="s">
        <v>10</v>
      </c>
      <c r="V76" s="1">
        <v>191</v>
      </c>
      <c r="W76" s="1">
        <v>35</v>
      </c>
      <c r="X76" s="47">
        <v>0.13892768876289063</v>
      </c>
      <c r="Y76" s="1">
        <v>5419.3150684931506</v>
      </c>
      <c r="Z76" s="1">
        <v>-29445.113839738086</v>
      </c>
      <c r="AA76" s="1">
        <v>-1245.8333333333333</v>
      </c>
      <c r="AB76" s="1">
        <v>-6956.6460559227444</v>
      </c>
      <c r="AC76" s="1">
        <f t="shared" si="2"/>
        <v>-32228.278160501013</v>
      </c>
    </row>
    <row r="77" spans="1:29" x14ac:dyDescent="0.2">
      <c r="A77" s="16" t="s">
        <v>61</v>
      </c>
      <c r="B77" s="16" t="s">
        <v>61</v>
      </c>
      <c r="C77" s="16" t="s">
        <v>61</v>
      </c>
      <c r="D77" s="16" t="s">
        <v>61</v>
      </c>
      <c r="E77" s="16" t="s">
        <v>61</v>
      </c>
      <c r="F77" s="1">
        <v>75</v>
      </c>
      <c r="G77" s="1">
        <v>122999.99999999999</v>
      </c>
      <c r="H77" s="1" t="s">
        <v>63</v>
      </c>
      <c r="I77" s="1" t="s">
        <v>54</v>
      </c>
      <c r="J77" s="1" t="s">
        <v>29</v>
      </c>
      <c r="K77" s="2" t="s">
        <v>129</v>
      </c>
      <c r="L77" s="3" t="s">
        <v>11</v>
      </c>
      <c r="M77" s="1" t="s">
        <v>11</v>
      </c>
      <c r="N77" s="1" t="s">
        <v>10</v>
      </c>
      <c r="O77" s="1" t="s">
        <v>10</v>
      </c>
      <c r="P77" s="3" t="s">
        <v>11</v>
      </c>
      <c r="Q77" s="3" t="s">
        <v>10</v>
      </c>
      <c r="R77" s="3" t="s">
        <v>10</v>
      </c>
      <c r="S77" s="3" t="s">
        <v>66</v>
      </c>
      <c r="T77" s="1" t="s">
        <v>10</v>
      </c>
      <c r="U77" t="s">
        <v>11</v>
      </c>
      <c r="V77" s="1">
        <v>1186</v>
      </c>
      <c r="W77" s="1">
        <v>310</v>
      </c>
      <c r="X77" s="47">
        <v>0.1215514185246086</v>
      </c>
      <c r="Y77" s="1">
        <v>17281.643835616436</v>
      </c>
      <c r="Z77" s="1">
        <v>-29156.174486955839</v>
      </c>
      <c r="AA77" s="1">
        <v>-1206.6666666666667</v>
      </c>
      <c r="AB77" s="1">
        <v>-13934.208376097233</v>
      </c>
      <c r="AC77" s="1">
        <f t="shared" si="2"/>
        <v>-27015.405694103301</v>
      </c>
    </row>
    <row r="78" spans="1:29" x14ac:dyDescent="0.2">
      <c r="A78" s="16" t="s">
        <v>61</v>
      </c>
      <c r="B78" s="16" t="s">
        <v>61</v>
      </c>
      <c r="C78" s="16" t="s">
        <v>61</v>
      </c>
      <c r="D78" s="16" t="s">
        <v>61</v>
      </c>
      <c r="E78" s="16" t="s">
        <v>61</v>
      </c>
      <c r="F78" s="1">
        <v>76</v>
      </c>
      <c r="G78" s="1">
        <v>82000</v>
      </c>
      <c r="H78" s="1" t="s">
        <v>8</v>
      </c>
      <c r="I78" s="1" t="s">
        <v>54</v>
      </c>
      <c r="J78" s="1" t="s">
        <v>18</v>
      </c>
      <c r="K78" s="2" t="s">
        <v>130</v>
      </c>
      <c r="L78" s="3" t="s">
        <v>11</v>
      </c>
      <c r="M78" s="1" t="s">
        <v>11</v>
      </c>
      <c r="N78" s="1" t="s">
        <v>11</v>
      </c>
      <c r="O78" s="1" t="s">
        <v>10</v>
      </c>
      <c r="P78" s="3" t="s">
        <v>11</v>
      </c>
      <c r="Q78" s="3" t="s">
        <v>10</v>
      </c>
      <c r="R78" s="3" t="s">
        <v>10</v>
      </c>
      <c r="S78" s="3" t="s">
        <v>66</v>
      </c>
      <c r="T78" s="1" t="s">
        <v>11</v>
      </c>
      <c r="U78" t="s">
        <v>11</v>
      </c>
      <c r="V78" s="1">
        <v>112</v>
      </c>
      <c r="W78" s="1">
        <v>35</v>
      </c>
      <c r="X78" s="47">
        <v>2.3990351781143393E-2</v>
      </c>
      <c r="Y78" s="1">
        <v>6639.8630136986312</v>
      </c>
      <c r="Z78" s="1">
        <v>-21065.939103612109</v>
      </c>
      <c r="AA78" s="1">
        <v>-1077.7777777777778</v>
      </c>
      <c r="AB78" s="1">
        <v>-2086.5122081914724</v>
      </c>
      <c r="AC78" s="1">
        <f t="shared" si="2"/>
        <v>-17590.366075882725</v>
      </c>
    </row>
    <row r="79" spans="1:29" x14ac:dyDescent="0.2">
      <c r="A79" s="16" t="s">
        <v>61</v>
      </c>
      <c r="B79" s="16" t="s">
        <v>61</v>
      </c>
      <c r="C79" s="16" t="s">
        <v>61</v>
      </c>
      <c r="D79" s="16" t="s">
        <v>61</v>
      </c>
      <c r="E79" s="16" t="s">
        <v>61</v>
      </c>
      <c r="F79" s="1">
        <v>77</v>
      </c>
      <c r="G79" s="1">
        <v>20500</v>
      </c>
      <c r="H79" s="1" t="s">
        <v>120</v>
      </c>
      <c r="I79" s="1" t="s">
        <v>55</v>
      </c>
      <c r="J79" s="1" t="s">
        <v>9</v>
      </c>
      <c r="K79" s="2" t="s">
        <v>129</v>
      </c>
      <c r="L79" s="3" t="s">
        <v>11</v>
      </c>
      <c r="M79" s="1" t="s">
        <v>11</v>
      </c>
      <c r="N79" s="1" t="s">
        <v>10</v>
      </c>
      <c r="O79" s="1" t="s">
        <v>10</v>
      </c>
      <c r="P79" s="3" t="s">
        <v>11</v>
      </c>
      <c r="Q79" s="3" t="s">
        <v>11</v>
      </c>
      <c r="R79" s="3" t="s">
        <v>10</v>
      </c>
      <c r="S79" s="3" t="s">
        <v>67</v>
      </c>
      <c r="T79" s="1" t="s">
        <v>11</v>
      </c>
      <c r="U79" t="s">
        <v>11</v>
      </c>
      <c r="V79" s="1">
        <v>132</v>
      </c>
      <c r="W79" s="1">
        <v>43</v>
      </c>
      <c r="X79" s="47">
        <v>2.7883866077563324E-2</v>
      </c>
      <c r="Y79" s="1">
        <v>1513.6986301369864</v>
      </c>
      <c r="Z79" s="1">
        <v>-14793.867053464446</v>
      </c>
      <c r="AA79" s="1">
        <v>-82.222222222222229</v>
      </c>
      <c r="AB79" s="1">
        <v>-690.75975689488075</v>
      </c>
      <c r="AC79" s="1">
        <f t="shared" si="2"/>
        <v>-14053.150402444562</v>
      </c>
    </row>
    <row r="80" spans="1:29" x14ac:dyDescent="0.2">
      <c r="A80" s="16" t="s">
        <v>61</v>
      </c>
      <c r="B80" s="16" t="s">
        <v>61</v>
      </c>
      <c r="C80" s="16" t="s">
        <v>61</v>
      </c>
      <c r="D80" s="16" t="s">
        <v>61</v>
      </c>
      <c r="E80" s="16" t="s">
        <v>61</v>
      </c>
      <c r="F80" s="1">
        <v>78</v>
      </c>
      <c r="G80" s="1">
        <v>245999.99999999997</v>
      </c>
      <c r="H80" s="1" t="s">
        <v>8</v>
      </c>
      <c r="I80" s="1" t="s">
        <v>55</v>
      </c>
      <c r="J80" s="1" t="s">
        <v>14</v>
      </c>
      <c r="K80" s="2" t="s">
        <v>129</v>
      </c>
      <c r="L80" s="3" t="s">
        <v>10</v>
      </c>
      <c r="M80" s="1" t="s">
        <v>11</v>
      </c>
      <c r="N80" s="1" t="s">
        <v>10</v>
      </c>
      <c r="O80" s="1" t="s">
        <v>10</v>
      </c>
      <c r="P80" s="3" t="s">
        <v>11</v>
      </c>
      <c r="Q80" s="3" t="s">
        <v>10</v>
      </c>
      <c r="R80" s="3" t="s">
        <v>10</v>
      </c>
      <c r="S80" s="3" t="s">
        <v>67</v>
      </c>
      <c r="T80" s="1" t="s">
        <v>10</v>
      </c>
      <c r="U80" t="s">
        <v>11</v>
      </c>
      <c r="V80" s="1">
        <v>1345</v>
      </c>
      <c r="W80" s="1">
        <v>349</v>
      </c>
      <c r="X80" s="47">
        <v>7.6911182788643728E-2</v>
      </c>
      <c r="Y80" s="1">
        <v>23592.739726027397</v>
      </c>
      <c r="Z80" s="1">
        <v>-26497.959039182839</v>
      </c>
      <c r="AA80" s="1">
        <v>-4816.666666666667</v>
      </c>
      <c r="AB80" s="1">
        <v>-17639.821884764548</v>
      </c>
      <c r="AC80" s="1">
        <f t="shared" si="2"/>
        <v>-25361.707864586657</v>
      </c>
    </row>
    <row r="81" spans="1:29" x14ac:dyDescent="0.2">
      <c r="A81" s="16" t="s">
        <v>61</v>
      </c>
      <c r="B81" s="16" t="s">
        <v>61</v>
      </c>
      <c r="C81" s="16" t="s">
        <v>61</v>
      </c>
      <c r="D81" s="16" t="s">
        <v>61</v>
      </c>
      <c r="E81" s="16" t="s">
        <v>61</v>
      </c>
      <c r="F81" s="1">
        <v>79</v>
      </c>
      <c r="G81" s="1">
        <v>122999.99999999999</v>
      </c>
      <c r="H81" s="1" t="s">
        <v>8</v>
      </c>
      <c r="I81" s="1" t="s">
        <v>54</v>
      </c>
      <c r="J81" s="1" t="s">
        <v>18</v>
      </c>
      <c r="K81" s="2" t="s">
        <v>130</v>
      </c>
      <c r="L81" s="3" t="s">
        <v>11</v>
      </c>
      <c r="M81" s="1" t="s">
        <v>11</v>
      </c>
      <c r="N81" s="1" t="s">
        <v>10</v>
      </c>
      <c r="O81" s="1" t="s">
        <v>10</v>
      </c>
      <c r="P81" s="3" t="s">
        <v>10</v>
      </c>
      <c r="Q81" s="3" t="s">
        <v>10</v>
      </c>
      <c r="R81" s="3" t="s">
        <v>10</v>
      </c>
      <c r="S81" s="3" t="s">
        <v>66</v>
      </c>
      <c r="T81" s="1" t="s">
        <v>10</v>
      </c>
      <c r="U81" t="s">
        <v>10</v>
      </c>
      <c r="V81" s="1">
        <v>131</v>
      </c>
      <c r="W81" s="1">
        <v>8</v>
      </c>
      <c r="X81" s="47">
        <v>1.837999712748617E-2</v>
      </c>
      <c r="Y81" s="1">
        <v>9328.8219178082218</v>
      </c>
      <c r="Z81" s="1">
        <v>-28056.063655963058</v>
      </c>
      <c r="AA81" s="1">
        <v>-1783.3333333333333</v>
      </c>
      <c r="AB81" s="1">
        <v>-1527.4910626462568</v>
      </c>
      <c r="AC81" s="1">
        <f t="shared" si="2"/>
        <v>-22038.066134134424</v>
      </c>
    </row>
    <row r="82" spans="1:29" x14ac:dyDescent="0.2">
      <c r="A82" s="16" t="s">
        <v>61</v>
      </c>
      <c r="B82" s="16" t="s">
        <v>61</v>
      </c>
      <c r="C82" s="16" t="s">
        <v>61</v>
      </c>
      <c r="D82" s="16" t="s">
        <v>61</v>
      </c>
      <c r="E82" s="16" t="s">
        <v>61</v>
      </c>
      <c r="F82" s="1">
        <v>80</v>
      </c>
      <c r="G82" s="1">
        <v>61499.999999999993</v>
      </c>
      <c r="H82" s="1" t="s">
        <v>34</v>
      </c>
      <c r="I82" s="1" t="s">
        <v>54</v>
      </c>
      <c r="J82" s="1" t="s">
        <v>18</v>
      </c>
      <c r="K82" s="2" t="s">
        <v>129</v>
      </c>
      <c r="L82" s="3" t="s">
        <v>11</v>
      </c>
      <c r="M82" s="1" t="s">
        <v>11</v>
      </c>
      <c r="N82" s="1" t="s">
        <v>11</v>
      </c>
      <c r="O82" s="1" t="s">
        <v>10</v>
      </c>
      <c r="P82" s="3" t="s">
        <v>10</v>
      </c>
      <c r="Q82" s="3" t="s">
        <v>10</v>
      </c>
      <c r="R82" s="3" t="s">
        <v>10</v>
      </c>
      <c r="S82" s="3" t="s">
        <v>66</v>
      </c>
      <c r="T82" s="1" t="s">
        <v>10</v>
      </c>
      <c r="U82" t="s">
        <v>11</v>
      </c>
      <c r="V82" s="1">
        <v>229</v>
      </c>
      <c r="W82" s="1">
        <v>3</v>
      </c>
      <c r="X82" s="47">
        <v>0.10460161045845506</v>
      </c>
      <c r="Y82" s="1">
        <v>7810.6849315068503</v>
      </c>
      <c r="Z82" s="1">
        <v>-28433.826105000226</v>
      </c>
      <c r="AA82" s="1">
        <v>-1454.1666666666667</v>
      </c>
      <c r="AB82" s="1">
        <v>-7842.2062682790265</v>
      </c>
      <c r="AC82" s="1">
        <f t="shared" si="2"/>
        <v>-29919.514108439071</v>
      </c>
    </row>
    <row r="83" spans="1:29" x14ac:dyDescent="0.2">
      <c r="A83" s="16" t="s">
        <v>61</v>
      </c>
      <c r="B83" s="16" t="s">
        <v>61</v>
      </c>
      <c r="C83" s="16" t="s">
        <v>61</v>
      </c>
      <c r="D83" s="16" t="s">
        <v>61</v>
      </c>
      <c r="E83" s="16" t="s">
        <v>61</v>
      </c>
      <c r="F83" s="1">
        <v>81</v>
      </c>
      <c r="G83" s="1">
        <v>205000</v>
      </c>
      <c r="H83" s="1" t="s">
        <v>8</v>
      </c>
      <c r="I83" s="1" t="s">
        <v>54</v>
      </c>
      <c r="J83" s="1" t="s">
        <v>25</v>
      </c>
      <c r="K83" s="2" t="s">
        <v>131</v>
      </c>
      <c r="L83" s="3" t="s">
        <v>11</v>
      </c>
      <c r="M83" s="1" t="s">
        <v>11</v>
      </c>
      <c r="N83" s="1" t="s">
        <v>11</v>
      </c>
      <c r="O83" s="1" t="s">
        <v>10</v>
      </c>
      <c r="P83" s="3" t="s">
        <v>11</v>
      </c>
      <c r="Q83" s="3" t="s">
        <v>10</v>
      </c>
      <c r="R83" s="3" t="s">
        <v>10</v>
      </c>
      <c r="S83" s="3" t="s">
        <v>66</v>
      </c>
      <c r="T83" s="1" t="s">
        <v>10</v>
      </c>
      <c r="U83" t="s">
        <v>10</v>
      </c>
      <c r="V83" s="1">
        <v>1065</v>
      </c>
      <c r="W83" s="1">
        <v>291</v>
      </c>
      <c r="X83" s="47">
        <v>1.5000000000000013E-2</v>
      </c>
      <c r="Y83" s="1">
        <v>21756.164383561645</v>
      </c>
      <c r="Z83" s="1">
        <v>-17741.021854019695</v>
      </c>
      <c r="AA83" s="1">
        <v>-3861.1111111111113</v>
      </c>
      <c r="AB83" s="1">
        <v>-3735.7684931506883</v>
      </c>
      <c r="AC83" s="1">
        <f t="shared" si="2"/>
        <v>-3581.7370747198493</v>
      </c>
    </row>
    <row r="84" spans="1:29" x14ac:dyDescent="0.2">
      <c r="A84" s="16" t="s">
        <v>61</v>
      </c>
      <c r="B84" s="16" t="s">
        <v>61</v>
      </c>
      <c r="C84" s="16" t="s">
        <v>61</v>
      </c>
      <c r="D84" s="16" t="s">
        <v>61</v>
      </c>
      <c r="E84" s="16" t="s">
        <v>61</v>
      </c>
      <c r="F84" s="1">
        <v>82</v>
      </c>
      <c r="G84" s="1">
        <v>205000</v>
      </c>
      <c r="H84" s="1" t="s">
        <v>8</v>
      </c>
      <c r="I84" s="1" t="s">
        <v>54</v>
      </c>
      <c r="J84" s="1" t="s">
        <v>25</v>
      </c>
      <c r="K84" s="2" t="s">
        <v>131</v>
      </c>
      <c r="L84" s="3" t="s">
        <v>11</v>
      </c>
      <c r="M84" s="1" t="s">
        <v>11</v>
      </c>
      <c r="N84" s="1" t="s">
        <v>11</v>
      </c>
      <c r="O84" s="1" t="s">
        <v>10</v>
      </c>
      <c r="P84" s="3" t="s">
        <v>11</v>
      </c>
      <c r="Q84" s="3" t="s">
        <v>10</v>
      </c>
      <c r="R84" s="3" t="s">
        <v>10</v>
      </c>
      <c r="S84" s="3" t="s">
        <v>66</v>
      </c>
      <c r="T84" s="1" t="s">
        <v>10</v>
      </c>
      <c r="U84" t="s">
        <v>10</v>
      </c>
      <c r="V84" s="1">
        <v>1065</v>
      </c>
      <c r="W84" s="1">
        <v>291</v>
      </c>
      <c r="X84" s="47">
        <v>1.5000000000000013E-2</v>
      </c>
      <c r="Y84" s="1">
        <v>21394.520547945209</v>
      </c>
      <c r="Z84" s="1">
        <v>-25920.080333618345</v>
      </c>
      <c r="AA84" s="1">
        <v>-3777.7777777777783</v>
      </c>
      <c r="AB84" s="1">
        <v>-3734.6835616438389</v>
      </c>
      <c r="AC84" s="1">
        <f t="shared" si="2"/>
        <v>-12038.021125094752</v>
      </c>
    </row>
    <row r="85" spans="1:29" x14ac:dyDescent="0.2">
      <c r="A85" s="16" t="s">
        <v>61</v>
      </c>
      <c r="B85" s="16" t="s">
        <v>61</v>
      </c>
      <c r="C85" s="16" t="s">
        <v>61</v>
      </c>
      <c r="D85" s="16" t="s">
        <v>61</v>
      </c>
      <c r="E85" s="16" t="s">
        <v>61</v>
      </c>
      <c r="F85" s="1">
        <v>83</v>
      </c>
      <c r="G85" s="1">
        <v>122999.99999999999</v>
      </c>
      <c r="H85" s="1" t="s">
        <v>8</v>
      </c>
      <c r="I85" s="1" t="s">
        <v>53</v>
      </c>
      <c r="J85" s="1" t="s">
        <v>24</v>
      </c>
      <c r="K85" s="2" t="s">
        <v>130</v>
      </c>
      <c r="L85" s="3" t="s">
        <v>10</v>
      </c>
      <c r="M85" s="1" t="s">
        <v>10</v>
      </c>
      <c r="N85" s="1" t="s">
        <v>10</v>
      </c>
      <c r="O85" s="1" t="s">
        <v>10</v>
      </c>
      <c r="P85" s="3" t="s">
        <v>10</v>
      </c>
      <c r="Q85" s="3" t="s">
        <v>10</v>
      </c>
      <c r="R85" s="3" t="s">
        <v>10</v>
      </c>
      <c r="S85" s="3" t="s">
        <v>65</v>
      </c>
      <c r="T85" s="1" t="s">
        <v>11</v>
      </c>
      <c r="U85" t="s">
        <v>11</v>
      </c>
      <c r="V85" s="1">
        <v>7581</v>
      </c>
      <c r="W85" s="1">
        <v>2010</v>
      </c>
      <c r="X85" s="47">
        <v>2.0758630773268005E-2</v>
      </c>
      <c r="Y85" s="1">
        <v>15413.835616438357</v>
      </c>
      <c r="Z85" s="1">
        <v>-25108.908855407812</v>
      </c>
      <c r="AA85" s="1">
        <v>-3033.3333333333335</v>
      </c>
      <c r="AB85" s="1">
        <v>-2349.8306520707051</v>
      </c>
      <c r="AC85" s="1">
        <f t="shared" si="2"/>
        <v>-15078.237224373494</v>
      </c>
    </row>
    <row r="86" spans="1:29" x14ac:dyDescent="0.2">
      <c r="A86" s="16" t="s">
        <v>61</v>
      </c>
      <c r="B86" s="16" t="s">
        <v>61</v>
      </c>
      <c r="C86" s="16" t="s">
        <v>61</v>
      </c>
      <c r="D86" s="16" t="s">
        <v>61</v>
      </c>
      <c r="E86" s="16" t="s">
        <v>61</v>
      </c>
      <c r="F86" s="1">
        <v>84</v>
      </c>
      <c r="G86" s="1">
        <v>122999.99999999999</v>
      </c>
      <c r="H86" s="1" t="s">
        <v>8</v>
      </c>
      <c r="I86" s="1" t="s">
        <v>54</v>
      </c>
      <c r="J86" s="1" t="s">
        <v>20</v>
      </c>
      <c r="K86" s="2" t="s">
        <v>129</v>
      </c>
      <c r="L86" s="3" t="s">
        <v>10</v>
      </c>
      <c r="M86" s="1" t="s">
        <v>11</v>
      </c>
      <c r="N86" s="1" t="s">
        <v>11</v>
      </c>
      <c r="O86" s="1" t="s">
        <v>10</v>
      </c>
      <c r="P86" s="3" t="s">
        <v>11</v>
      </c>
      <c r="Q86" s="3" t="s">
        <v>10</v>
      </c>
      <c r="R86" s="3" t="s">
        <v>10</v>
      </c>
      <c r="S86" s="3" t="s">
        <v>66</v>
      </c>
      <c r="T86" s="1" t="s">
        <v>10</v>
      </c>
      <c r="U86" t="s">
        <v>11</v>
      </c>
      <c r="V86" s="1">
        <v>29</v>
      </c>
      <c r="W86" s="1">
        <v>2</v>
      </c>
      <c r="X86" s="47">
        <v>0.10171254880657776</v>
      </c>
      <c r="Y86" s="1">
        <v>7674.9315068493161</v>
      </c>
      <c r="Z86" s="1">
        <v>-22161.754054852565</v>
      </c>
      <c r="AA86" s="1">
        <v>-1358.3333333333335</v>
      </c>
      <c r="AB86" s="1">
        <v>-12351.767108650603</v>
      </c>
      <c r="AC86" s="1">
        <f t="shared" si="2"/>
        <v>-28196.922989987186</v>
      </c>
    </row>
    <row r="87" spans="1:29" x14ac:dyDescent="0.2">
      <c r="A87" s="16" t="s">
        <v>61</v>
      </c>
      <c r="B87" s="16" t="s">
        <v>61</v>
      </c>
      <c r="C87" s="16" t="s">
        <v>61</v>
      </c>
      <c r="D87" s="16" t="s">
        <v>61</v>
      </c>
      <c r="E87" s="16" t="s">
        <v>61</v>
      </c>
      <c r="F87" s="1">
        <v>85</v>
      </c>
      <c r="G87" s="1">
        <v>491999.99999999994</v>
      </c>
      <c r="H87" s="1" t="s">
        <v>8</v>
      </c>
      <c r="I87" s="1" t="s">
        <v>55</v>
      </c>
      <c r="J87" s="1" t="s">
        <v>9</v>
      </c>
      <c r="K87" s="2" t="s">
        <v>129</v>
      </c>
      <c r="L87" s="3" t="s">
        <v>11</v>
      </c>
      <c r="M87" s="1" t="s">
        <v>11</v>
      </c>
      <c r="N87" s="1" t="s">
        <v>10</v>
      </c>
      <c r="O87" s="1" t="s">
        <v>10</v>
      </c>
      <c r="P87" s="3" t="s">
        <v>11</v>
      </c>
      <c r="Q87" s="3" t="s">
        <v>11</v>
      </c>
      <c r="R87" s="3" t="s">
        <v>10</v>
      </c>
      <c r="S87" s="3" t="s">
        <v>67</v>
      </c>
      <c r="T87" s="1" t="s">
        <v>10</v>
      </c>
      <c r="U87" t="s">
        <v>11</v>
      </c>
      <c r="V87" s="1">
        <v>835</v>
      </c>
      <c r="W87" s="1">
        <v>170</v>
      </c>
      <c r="X87" s="47">
        <v>1.8998310645838123E-2</v>
      </c>
      <c r="Y87" s="1">
        <v>51349.941986301368</v>
      </c>
      <c r="Z87" s="1">
        <v>-22161.754054852565</v>
      </c>
      <c r="AA87" s="1">
        <v>-12100</v>
      </c>
      <c r="AB87" s="1">
        <v>-11374.874924673037</v>
      </c>
      <c r="AC87" s="1">
        <f t="shared" si="2"/>
        <v>5713.3130067757666</v>
      </c>
    </row>
    <row r="88" spans="1:29" x14ac:dyDescent="0.2">
      <c r="A88" s="16" t="s">
        <v>61</v>
      </c>
      <c r="B88" s="16" t="s">
        <v>61</v>
      </c>
      <c r="C88" s="16" t="s">
        <v>61</v>
      </c>
      <c r="D88" s="16" t="s">
        <v>61</v>
      </c>
      <c r="E88" s="16" t="s">
        <v>61</v>
      </c>
      <c r="F88" s="1">
        <v>86</v>
      </c>
      <c r="G88" s="1">
        <v>164000</v>
      </c>
      <c r="H88" s="1" t="s">
        <v>26</v>
      </c>
      <c r="I88" s="1" t="s">
        <v>54</v>
      </c>
      <c r="J88" s="1" t="s">
        <v>25</v>
      </c>
      <c r="K88" s="2" t="s">
        <v>131</v>
      </c>
      <c r="L88" s="3" t="s">
        <v>11</v>
      </c>
      <c r="M88" s="1" t="s">
        <v>11</v>
      </c>
      <c r="N88" s="1" t="s">
        <v>10</v>
      </c>
      <c r="O88" s="1" t="s">
        <v>10</v>
      </c>
      <c r="P88" s="3" t="s">
        <v>11</v>
      </c>
      <c r="Q88" s="3" t="s">
        <v>10</v>
      </c>
      <c r="R88" s="3" t="s">
        <v>10</v>
      </c>
      <c r="S88" s="3" t="s">
        <v>66</v>
      </c>
      <c r="T88" s="1" t="s">
        <v>10</v>
      </c>
      <c r="U88" t="s">
        <v>11</v>
      </c>
      <c r="V88" s="1">
        <v>815</v>
      </c>
      <c r="W88" s="1">
        <v>28</v>
      </c>
      <c r="X88" s="47">
        <v>4.146234143693317E-2</v>
      </c>
      <c r="Y88" s="1">
        <v>11615.940547945207</v>
      </c>
      <c r="Z88" s="1">
        <v>-22161.754054852565</v>
      </c>
      <c r="AA88" s="1">
        <v>-2155.5555555555557</v>
      </c>
      <c r="AB88" s="1">
        <v>-4685.1236329748272</v>
      </c>
      <c r="AC88" s="1">
        <f t="shared" si="2"/>
        <v>-17386.492695437741</v>
      </c>
    </row>
    <row r="89" spans="1:29" x14ac:dyDescent="0.2">
      <c r="A89" s="16" t="s">
        <v>61</v>
      </c>
      <c r="B89" s="16" t="s">
        <v>61</v>
      </c>
      <c r="C89" s="16" t="s">
        <v>61</v>
      </c>
      <c r="D89" s="16" t="s">
        <v>61</v>
      </c>
      <c r="E89" s="16" t="s">
        <v>61</v>
      </c>
      <c r="F89" s="1">
        <v>87</v>
      </c>
      <c r="G89" s="1">
        <v>143500</v>
      </c>
      <c r="H89" s="1" t="s">
        <v>16</v>
      </c>
      <c r="I89" s="1" t="s">
        <v>54</v>
      </c>
      <c r="J89" s="1" t="s">
        <v>21</v>
      </c>
      <c r="K89" s="2" t="s">
        <v>129</v>
      </c>
      <c r="L89" s="3" t="s">
        <v>11</v>
      </c>
      <c r="M89" s="1" t="s">
        <v>11</v>
      </c>
      <c r="N89" s="1" t="s">
        <v>11</v>
      </c>
      <c r="O89" s="1" t="s">
        <v>10</v>
      </c>
      <c r="P89" s="3" t="s">
        <v>11</v>
      </c>
      <c r="Q89" s="3" t="s">
        <v>10</v>
      </c>
      <c r="R89" s="3" t="s">
        <v>10</v>
      </c>
      <c r="S89" s="3" t="s">
        <v>66</v>
      </c>
      <c r="T89" s="1" t="s">
        <v>10</v>
      </c>
      <c r="U89" t="s">
        <v>11</v>
      </c>
      <c r="V89" s="1">
        <v>3553</v>
      </c>
      <c r="W89" s="1">
        <v>0</v>
      </c>
      <c r="X89" s="47">
        <v>4.8278392521453273E-2</v>
      </c>
      <c r="Y89" s="1">
        <v>12849.315068493152</v>
      </c>
      <c r="Z89" s="1">
        <v>-28433.826105000226</v>
      </c>
      <c r="AA89" s="1">
        <v>-3256.9444444444448</v>
      </c>
      <c r="AB89" s="1">
        <v>-9965.136386874743</v>
      </c>
      <c r="AC89" s="1">
        <f t="shared" si="2"/>
        <v>-28806.591867826261</v>
      </c>
    </row>
    <row r="90" spans="1:29" x14ac:dyDescent="0.2">
      <c r="A90" s="16" t="s">
        <v>61</v>
      </c>
      <c r="B90" s="16" t="s">
        <v>61</v>
      </c>
      <c r="C90" s="16" t="s">
        <v>61</v>
      </c>
      <c r="D90" s="16" t="s">
        <v>61</v>
      </c>
      <c r="E90" s="16" t="s">
        <v>61</v>
      </c>
      <c r="F90" s="1">
        <v>88</v>
      </c>
      <c r="G90" s="1">
        <v>615000</v>
      </c>
      <c r="H90" s="1" t="s">
        <v>8</v>
      </c>
      <c r="I90" s="1" t="s">
        <v>54</v>
      </c>
      <c r="J90" s="1" t="s">
        <v>29</v>
      </c>
      <c r="K90" s="2" t="s">
        <v>130</v>
      </c>
      <c r="L90" s="3" t="s">
        <v>11</v>
      </c>
      <c r="M90" s="1" t="s">
        <v>11</v>
      </c>
      <c r="N90" s="1" t="s">
        <v>10</v>
      </c>
      <c r="O90" s="1" t="s">
        <v>10</v>
      </c>
      <c r="P90" s="3" t="s">
        <v>11</v>
      </c>
      <c r="Q90" s="3" t="s">
        <v>10</v>
      </c>
      <c r="R90" s="3" t="s">
        <v>11</v>
      </c>
      <c r="S90" s="3" t="s">
        <v>65</v>
      </c>
      <c r="T90" s="1" t="s">
        <v>11</v>
      </c>
      <c r="U90" t="s">
        <v>11</v>
      </c>
      <c r="V90" s="1">
        <v>1027</v>
      </c>
      <c r="W90" s="1">
        <v>248</v>
      </c>
      <c r="X90" s="47">
        <v>1.738922743844229E-2</v>
      </c>
      <c r="Y90" s="1">
        <v>36389.04109589041</v>
      </c>
      <c r="Z90" s="1">
        <v>-26582.486255685435</v>
      </c>
      <c r="AA90" s="1">
        <v>-8375</v>
      </c>
      <c r="AB90" s="1">
        <v>-4381.6994165634806</v>
      </c>
      <c r="AC90" s="1">
        <f t="shared" si="2"/>
        <v>-2950.1445763585052</v>
      </c>
    </row>
    <row r="91" spans="1:29" x14ac:dyDescent="0.2">
      <c r="A91" s="16" t="s">
        <v>61</v>
      </c>
      <c r="B91" s="16" t="s">
        <v>61</v>
      </c>
      <c r="C91" s="16" t="s">
        <v>61</v>
      </c>
      <c r="D91" s="16" t="s">
        <v>61</v>
      </c>
      <c r="E91" s="16" t="s">
        <v>61</v>
      </c>
      <c r="F91" s="1">
        <v>89</v>
      </c>
      <c r="G91" s="1">
        <v>820000</v>
      </c>
      <c r="H91" s="1" t="s">
        <v>8</v>
      </c>
      <c r="I91" s="1" t="s">
        <v>54</v>
      </c>
      <c r="J91" s="1" t="s">
        <v>29</v>
      </c>
      <c r="K91" s="2" t="s">
        <v>130</v>
      </c>
      <c r="L91" s="3" t="s">
        <v>11</v>
      </c>
      <c r="M91" s="1" t="s">
        <v>11</v>
      </c>
      <c r="N91" s="1" t="s">
        <v>10</v>
      </c>
      <c r="O91" s="1" t="s">
        <v>10</v>
      </c>
      <c r="P91" s="3" t="s">
        <v>11</v>
      </c>
      <c r="Q91" s="3" t="s">
        <v>10</v>
      </c>
      <c r="R91" s="3" t="s">
        <v>10</v>
      </c>
      <c r="S91" s="3" t="s">
        <v>65</v>
      </c>
      <c r="T91" s="1" t="s">
        <v>10</v>
      </c>
      <c r="U91" t="s">
        <v>11</v>
      </c>
      <c r="V91" s="1">
        <v>400</v>
      </c>
      <c r="W91" s="1">
        <v>76</v>
      </c>
      <c r="X91" s="47">
        <v>2.0672645701831804E-2</v>
      </c>
      <c r="Y91" s="1">
        <v>54901.669520547948</v>
      </c>
      <c r="Z91" s="1">
        <v>-23635.331455130188</v>
      </c>
      <c r="AA91" s="1">
        <v>-11166.666666666666</v>
      </c>
      <c r="AB91" s="1">
        <v>-14873.931555777222</v>
      </c>
      <c r="AC91" s="1">
        <f t="shared" si="2"/>
        <v>5225.7398429738732</v>
      </c>
    </row>
    <row r="92" spans="1:29" x14ac:dyDescent="0.2">
      <c r="A92" s="16" t="s">
        <v>61</v>
      </c>
      <c r="B92" s="16" t="s">
        <v>61</v>
      </c>
      <c r="C92" s="16" t="s">
        <v>61</v>
      </c>
      <c r="D92" s="16" t="s">
        <v>61</v>
      </c>
      <c r="E92" s="16" t="s">
        <v>61</v>
      </c>
      <c r="F92" s="1">
        <v>90</v>
      </c>
      <c r="G92" s="1">
        <v>122999.99999999999</v>
      </c>
      <c r="H92" s="1" t="s">
        <v>35</v>
      </c>
      <c r="I92" s="1" t="s">
        <v>56</v>
      </c>
      <c r="J92" s="1" t="s">
        <v>36</v>
      </c>
      <c r="K92" s="2" t="s">
        <v>130</v>
      </c>
      <c r="L92" s="3" t="s">
        <v>10</v>
      </c>
      <c r="M92" s="1" t="s">
        <v>10</v>
      </c>
      <c r="N92" s="1" t="s">
        <v>10</v>
      </c>
      <c r="O92" s="1" t="s">
        <v>10</v>
      </c>
      <c r="P92" s="3" t="s">
        <v>10</v>
      </c>
      <c r="Q92" s="3" t="s">
        <v>10</v>
      </c>
      <c r="R92" s="3" t="s">
        <v>10</v>
      </c>
      <c r="S92" s="3" t="s">
        <v>66</v>
      </c>
      <c r="T92" s="1" t="s">
        <v>11</v>
      </c>
      <c r="U92" t="s">
        <v>11</v>
      </c>
      <c r="V92" s="1">
        <v>114</v>
      </c>
      <c r="W92" s="1">
        <v>68</v>
      </c>
      <c r="X92" s="47">
        <v>4.2003034066269596E-2</v>
      </c>
      <c r="Y92" s="1">
        <v>19823.420000000006</v>
      </c>
      <c r="Z92" s="1">
        <v>-33860.465728938565</v>
      </c>
      <c r="AA92" s="1">
        <v>-3650</v>
      </c>
      <c r="AB92" s="1">
        <v>-5394.8553640364444</v>
      </c>
      <c r="AC92" s="1">
        <f t="shared" si="2"/>
        <v>-23081.901092975004</v>
      </c>
    </row>
    <row r="93" spans="1:29" x14ac:dyDescent="0.2">
      <c r="A93" s="16" t="s">
        <v>61</v>
      </c>
      <c r="B93" s="16" t="s">
        <v>61</v>
      </c>
      <c r="C93" s="16" t="s">
        <v>61</v>
      </c>
      <c r="D93" s="16" t="s">
        <v>61</v>
      </c>
      <c r="E93" s="16" t="s">
        <v>61</v>
      </c>
      <c r="F93" s="1">
        <v>91</v>
      </c>
      <c r="G93" s="1">
        <v>606800</v>
      </c>
      <c r="H93" s="1" t="s">
        <v>8</v>
      </c>
      <c r="I93" s="1" t="s">
        <v>55</v>
      </c>
      <c r="J93" s="1" t="s">
        <v>14</v>
      </c>
      <c r="K93" s="2" t="s">
        <v>130</v>
      </c>
      <c r="L93" s="3" t="s">
        <v>10</v>
      </c>
      <c r="M93" s="1" t="s">
        <v>11</v>
      </c>
      <c r="N93" s="1" t="s">
        <v>10</v>
      </c>
      <c r="O93" s="1" t="s">
        <v>10</v>
      </c>
      <c r="P93" s="3" t="s">
        <v>11</v>
      </c>
      <c r="Q93" s="3" t="s">
        <v>11</v>
      </c>
      <c r="R93" s="3" t="s">
        <v>10</v>
      </c>
      <c r="S93" s="3" t="s">
        <v>67</v>
      </c>
      <c r="T93" s="1" t="s">
        <v>11</v>
      </c>
      <c r="U93" t="s">
        <v>11</v>
      </c>
      <c r="V93" s="1">
        <v>3</v>
      </c>
      <c r="W93" s="1">
        <v>1</v>
      </c>
      <c r="X93" s="47">
        <v>1.7312358064290545E-2</v>
      </c>
      <c r="Y93" s="1">
        <v>60451.652739726029</v>
      </c>
      <c r="Z93" s="1">
        <v>-23635.331455130188</v>
      </c>
      <c r="AA93" s="1">
        <v>-14101.111111111113</v>
      </c>
      <c r="AB93" s="1">
        <v>-9006.5257173698574</v>
      </c>
      <c r="AC93" s="1">
        <f t="shared" si="2"/>
        <v>13708.68445611487</v>
      </c>
    </row>
    <row r="94" spans="1:29" x14ac:dyDescent="0.2">
      <c r="A94" s="16" t="s">
        <v>61</v>
      </c>
      <c r="B94" s="16" t="s">
        <v>61</v>
      </c>
      <c r="C94" s="16" t="s">
        <v>61</v>
      </c>
      <c r="D94" s="16" t="s">
        <v>61</v>
      </c>
      <c r="E94" s="16" t="s">
        <v>61</v>
      </c>
      <c r="F94" s="1">
        <v>92</v>
      </c>
      <c r="G94" s="1">
        <v>164000</v>
      </c>
      <c r="H94" s="1" t="s">
        <v>8</v>
      </c>
      <c r="I94" s="1" t="s">
        <v>54</v>
      </c>
      <c r="J94" s="1" t="s">
        <v>25</v>
      </c>
      <c r="K94" s="2" t="s">
        <v>130</v>
      </c>
      <c r="L94" s="3" t="s">
        <v>11</v>
      </c>
      <c r="M94" s="1" t="s">
        <v>11</v>
      </c>
      <c r="N94" s="1" t="s">
        <v>11</v>
      </c>
      <c r="O94" s="1" t="s">
        <v>10</v>
      </c>
      <c r="P94" s="3" t="s">
        <v>11</v>
      </c>
      <c r="Q94" s="3" t="s">
        <v>10</v>
      </c>
      <c r="R94" s="3" t="s">
        <v>10</v>
      </c>
      <c r="S94" s="3" t="s">
        <v>66</v>
      </c>
      <c r="T94" s="1" t="s">
        <v>10</v>
      </c>
      <c r="U94" t="s">
        <v>11</v>
      </c>
      <c r="V94" s="1">
        <v>378</v>
      </c>
      <c r="W94" s="1">
        <v>2</v>
      </c>
      <c r="X94" s="47">
        <v>1.73846145820864E-2</v>
      </c>
      <c r="Y94" s="1">
        <v>20020.781506849315</v>
      </c>
      <c r="Z94" s="1">
        <v>-28867.235134173592</v>
      </c>
      <c r="AA94" s="1">
        <v>-3788.8888888888891</v>
      </c>
      <c r="AB94" s="1">
        <v>-1206.1559518669048</v>
      </c>
      <c r="AC94" s="1">
        <f t="shared" si="2"/>
        <v>-13841.498468080072</v>
      </c>
    </row>
    <row r="95" spans="1:29" x14ac:dyDescent="0.2">
      <c r="A95" s="16" t="s">
        <v>61</v>
      </c>
      <c r="B95" s="16" t="s">
        <v>61</v>
      </c>
      <c r="C95" s="16" t="s">
        <v>61</v>
      </c>
      <c r="D95" s="16" t="s">
        <v>61</v>
      </c>
      <c r="E95" s="16" t="s">
        <v>61</v>
      </c>
      <c r="F95" s="1">
        <v>93</v>
      </c>
      <c r="G95" s="1">
        <v>61499.999999999993</v>
      </c>
      <c r="H95" s="1" t="s">
        <v>8</v>
      </c>
      <c r="I95" s="1" t="s">
        <v>54</v>
      </c>
      <c r="J95" s="1" t="s">
        <v>18</v>
      </c>
      <c r="K95" s="2" t="s">
        <v>131</v>
      </c>
      <c r="L95" s="3" t="s">
        <v>11</v>
      </c>
      <c r="M95" s="1" t="s">
        <v>11</v>
      </c>
      <c r="N95" s="1" t="s">
        <v>11</v>
      </c>
      <c r="O95" s="1" t="s">
        <v>10</v>
      </c>
      <c r="P95" s="3" t="s">
        <v>11</v>
      </c>
      <c r="Q95" s="3" t="s">
        <v>10</v>
      </c>
      <c r="R95" s="3" t="s">
        <v>10</v>
      </c>
      <c r="S95" s="3" t="s">
        <v>66</v>
      </c>
      <c r="T95" s="1" t="s">
        <v>11</v>
      </c>
      <c r="U95" t="s">
        <v>11</v>
      </c>
      <c r="V95" s="1">
        <v>36</v>
      </c>
      <c r="W95" s="1">
        <v>7</v>
      </c>
      <c r="X95" s="47">
        <v>5.5267234619607697E-2</v>
      </c>
      <c r="Y95" s="1">
        <v>5803.5616438356165</v>
      </c>
      <c r="Z95" s="1">
        <v>-23635.331455130188</v>
      </c>
      <c r="AA95" s="1">
        <v>-396.66666666666669</v>
      </c>
      <c r="AB95" s="1">
        <v>-4121.3170540252449</v>
      </c>
      <c r="AC95" s="1">
        <f t="shared" si="2"/>
        <v>-22349.753531986484</v>
      </c>
    </row>
    <row r="96" spans="1:29" x14ac:dyDescent="0.2">
      <c r="A96" s="16" t="s">
        <v>61</v>
      </c>
      <c r="B96" s="16" t="s">
        <v>61</v>
      </c>
      <c r="C96" s="16" t="s">
        <v>61</v>
      </c>
      <c r="D96" s="16" t="s">
        <v>61</v>
      </c>
      <c r="E96" s="16" t="s">
        <v>61</v>
      </c>
      <c r="F96" s="1">
        <v>94</v>
      </c>
      <c r="G96" s="1">
        <v>430500</v>
      </c>
      <c r="H96" s="1" t="s">
        <v>8</v>
      </c>
      <c r="I96" s="1" t="s">
        <v>55</v>
      </c>
      <c r="J96" s="1" t="s">
        <v>9</v>
      </c>
      <c r="K96" s="2" t="s">
        <v>129</v>
      </c>
      <c r="L96" s="3" t="s">
        <v>11</v>
      </c>
      <c r="M96" s="1" t="s">
        <v>11</v>
      </c>
      <c r="N96" s="1" t="s">
        <v>11</v>
      </c>
      <c r="O96" s="1" t="s">
        <v>10</v>
      </c>
      <c r="P96" s="3" t="s">
        <v>11</v>
      </c>
      <c r="Q96" s="3" t="s">
        <v>10</v>
      </c>
      <c r="R96" s="3" t="s">
        <v>10</v>
      </c>
      <c r="S96" s="3" t="s">
        <v>67</v>
      </c>
      <c r="T96" s="1" t="s">
        <v>10</v>
      </c>
      <c r="U96" t="s">
        <v>11</v>
      </c>
      <c r="V96" s="1">
        <v>364</v>
      </c>
      <c r="W96" s="1">
        <v>68</v>
      </c>
      <c r="X96" s="47">
        <v>3.7052203379427495E-2</v>
      </c>
      <c r="Y96" s="1">
        <v>40512.636986301368</v>
      </c>
      <c r="Z96" s="1">
        <v>-20688.176654574941</v>
      </c>
      <c r="AA96" s="1">
        <v>-10237.5</v>
      </c>
      <c r="AB96" s="1">
        <v>-10374.506804758421</v>
      </c>
      <c r="AC96" s="1">
        <f t="shared" si="2"/>
        <v>-787.54647303199454</v>
      </c>
    </row>
    <row r="97" spans="1:29" x14ac:dyDescent="0.2">
      <c r="A97" s="16" t="s">
        <v>61</v>
      </c>
      <c r="B97" s="16" t="s">
        <v>61</v>
      </c>
      <c r="C97" s="16" t="s">
        <v>61</v>
      </c>
      <c r="D97" s="16" t="s">
        <v>61</v>
      </c>
      <c r="E97" s="16" t="s">
        <v>61</v>
      </c>
      <c r="F97" s="1">
        <v>95</v>
      </c>
      <c r="G97" s="1">
        <v>430500</v>
      </c>
      <c r="H97" s="1" t="s">
        <v>8</v>
      </c>
      <c r="I97" s="1" t="s">
        <v>55</v>
      </c>
      <c r="J97" s="1" t="s">
        <v>9</v>
      </c>
      <c r="K97" s="2" t="s">
        <v>129</v>
      </c>
      <c r="L97" s="3" t="s">
        <v>11</v>
      </c>
      <c r="M97" s="1" t="s">
        <v>11</v>
      </c>
      <c r="N97" s="1" t="s">
        <v>11</v>
      </c>
      <c r="O97" s="1" t="s">
        <v>10</v>
      </c>
      <c r="P97" s="3" t="s">
        <v>11</v>
      </c>
      <c r="Q97" s="3" t="s">
        <v>10</v>
      </c>
      <c r="R97" s="3" t="s">
        <v>10</v>
      </c>
      <c r="S97" s="3" t="s">
        <v>67</v>
      </c>
      <c r="T97" s="1" t="s">
        <v>10</v>
      </c>
      <c r="U97" t="s">
        <v>11</v>
      </c>
      <c r="V97" s="1">
        <v>364</v>
      </c>
      <c r="W97" s="1">
        <v>68</v>
      </c>
      <c r="X97" s="47">
        <v>4.4493942722569124E-2</v>
      </c>
      <c r="Y97" s="1">
        <v>56325.630136986299</v>
      </c>
      <c r="Z97" s="1">
        <v>-34443.724746135449</v>
      </c>
      <c r="AA97" s="1">
        <v>-12833.333333333334</v>
      </c>
      <c r="AB97" s="1">
        <v>-14067.104643039573</v>
      </c>
      <c r="AC97" s="1">
        <f t="shared" si="2"/>
        <v>-5018.5325855220563</v>
      </c>
    </row>
    <row r="98" spans="1:29" x14ac:dyDescent="0.2">
      <c r="A98" s="16" t="s">
        <v>61</v>
      </c>
      <c r="B98" s="16" t="s">
        <v>61</v>
      </c>
      <c r="C98" s="16" t="s">
        <v>61</v>
      </c>
      <c r="D98" s="16" t="s">
        <v>61</v>
      </c>
      <c r="E98" s="16" t="s">
        <v>61</v>
      </c>
      <c r="F98" s="1">
        <v>96</v>
      </c>
      <c r="G98" s="1">
        <v>122999.99999999999</v>
      </c>
      <c r="H98" s="1" t="s">
        <v>8</v>
      </c>
      <c r="I98" s="1" t="s">
        <v>55</v>
      </c>
      <c r="J98" s="1" t="s">
        <v>9</v>
      </c>
      <c r="K98" s="2" t="s">
        <v>130</v>
      </c>
      <c r="L98" s="3" t="s">
        <v>11</v>
      </c>
      <c r="M98" s="1" t="s">
        <v>11</v>
      </c>
      <c r="N98" s="1" t="s">
        <v>10</v>
      </c>
      <c r="O98" s="1" t="s">
        <v>10</v>
      </c>
      <c r="P98" s="3" t="s">
        <v>11</v>
      </c>
      <c r="Q98" s="3" t="s">
        <v>10</v>
      </c>
      <c r="R98" s="3" t="s">
        <v>10</v>
      </c>
      <c r="S98" s="3" t="s">
        <v>67</v>
      </c>
      <c r="T98" s="1" t="s">
        <v>10</v>
      </c>
      <c r="U98" t="s">
        <v>11</v>
      </c>
      <c r="V98" s="1">
        <v>1557</v>
      </c>
      <c r="W98" s="1">
        <v>20</v>
      </c>
      <c r="X98" s="47">
        <v>8.8028065844438896E-2</v>
      </c>
      <c r="Y98" s="1">
        <v>13100</v>
      </c>
      <c r="Z98" s="1">
        <v>-26497.959039182839</v>
      </c>
      <c r="AA98" s="1">
        <v>-2433.3333333333335</v>
      </c>
      <c r="AB98" s="1">
        <v>-11173.191130276604</v>
      </c>
      <c r="AC98" s="1">
        <f t="shared" si="2"/>
        <v>-27004.483502792777</v>
      </c>
    </row>
    <row r="99" spans="1:29" x14ac:dyDescent="0.2">
      <c r="A99" s="16" t="s">
        <v>61</v>
      </c>
      <c r="B99" s="16" t="s">
        <v>61</v>
      </c>
      <c r="C99" s="16" t="s">
        <v>61</v>
      </c>
      <c r="D99" s="16" t="s">
        <v>61</v>
      </c>
      <c r="E99" s="16" t="s">
        <v>61</v>
      </c>
      <c r="F99" s="1">
        <v>97</v>
      </c>
      <c r="G99" s="1">
        <v>100000</v>
      </c>
      <c r="H99" s="1" t="s">
        <v>8</v>
      </c>
      <c r="I99" s="1" t="s">
        <v>53</v>
      </c>
      <c r="J99" s="1" t="s">
        <v>32</v>
      </c>
      <c r="K99" s="2" t="s">
        <v>131</v>
      </c>
      <c r="L99" s="3" t="s">
        <v>10</v>
      </c>
      <c r="M99" s="1" t="s">
        <v>11</v>
      </c>
      <c r="N99" s="1" t="s">
        <v>10</v>
      </c>
      <c r="O99" s="1" t="s">
        <v>10</v>
      </c>
      <c r="P99" s="3" t="s">
        <v>10</v>
      </c>
      <c r="Q99" s="3" t="s">
        <v>10</v>
      </c>
      <c r="R99" s="3" t="s">
        <v>11</v>
      </c>
      <c r="S99" s="3" t="s">
        <v>65</v>
      </c>
      <c r="T99" s="1" t="s">
        <v>10</v>
      </c>
      <c r="U99" t="s">
        <v>11</v>
      </c>
      <c r="V99" s="1">
        <v>2519</v>
      </c>
      <c r="W99" s="1">
        <v>165</v>
      </c>
      <c r="X99" s="47">
        <v>0.14885889409044539</v>
      </c>
      <c r="Y99" s="1">
        <v>4759.2602739726026</v>
      </c>
      <c r="Z99" s="1">
        <v>-27971.536439460462</v>
      </c>
      <c r="AA99" s="1">
        <v>-1023.3333333333333</v>
      </c>
      <c r="AB99" s="1">
        <v>-5401.5730320542098</v>
      </c>
      <c r="AC99" s="1">
        <f t="shared" ref="AC99:AC130" si="3">SUM(Y99:AB99)</f>
        <v>-29637.182530875401</v>
      </c>
    </row>
    <row r="100" spans="1:29" x14ac:dyDescent="0.2">
      <c r="A100" s="16" t="s">
        <v>61</v>
      </c>
      <c r="B100" s="16" t="s">
        <v>61</v>
      </c>
      <c r="C100" s="16" t="s">
        <v>61</v>
      </c>
      <c r="D100" s="16" t="s">
        <v>61</v>
      </c>
      <c r="E100" s="16" t="s">
        <v>61</v>
      </c>
      <c r="F100" s="1">
        <v>98</v>
      </c>
      <c r="G100" s="1">
        <v>70000</v>
      </c>
      <c r="H100" s="1" t="s">
        <v>8</v>
      </c>
      <c r="I100" s="1" t="s">
        <v>53</v>
      </c>
      <c r="J100" s="1" t="s">
        <v>32</v>
      </c>
      <c r="K100" s="2" t="s">
        <v>131</v>
      </c>
      <c r="L100" s="3" t="s">
        <v>10</v>
      </c>
      <c r="M100" s="1" t="s">
        <v>11</v>
      </c>
      <c r="N100" s="1" t="s">
        <v>10</v>
      </c>
      <c r="O100" s="1" t="s">
        <v>10</v>
      </c>
      <c r="P100" s="3" t="s">
        <v>10</v>
      </c>
      <c r="Q100" s="3" t="s">
        <v>10</v>
      </c>
      <c r="R100" s="3" t="s">
        <v>11</v>
      </c>
      <c r="S100" s="3" t="s">
        <v>65</v>
      </c>
      <c r="T100" s="1" t="s">
        <v>10</v>
      </c>
      <c r="U100" t="s">
        <v>11</v>
      </c>
      <c r="V100" s="1">
        <v>2519</v>
      </c>
      <c r="W100" s="1">
        <v>165</v>
      </c>
      <c r="X100" s="47">
        <v>0.16934169920912068</v>
      </c>
      <c r="Y100" s="1">
        <v>3616.8493150684931</v>
      </c>
      <c r="Z100" s="1">
        <v>-23635.331455130188</v>
      </c>
      <c r="AA100" s="1">
        <v>-290.66666666666669</v>
      </c>
      <c r="AB100" s="1">
        <v>-6338.1837512301836</v>
      </c>
      <c r="AC100" s="1">
        <f t="shared" si="3"/>
        <v>-26647.332557958547</v>
      </c>
    </row>
    <row r="101" spans="1:29" x14ac:dyDescent="0.2">
      <c r="A101" s="16" t="s">
        <v>61</v>
      </c>
      <c r="B101" s="16" t="s">
        <v>61</v>
      </c>
      <c r="C101" s="16" t="s">
        <v>61</v>
      </c>
      <c r="D101" s="16" t="s">
        <v>61</v>
      </c>
      <c r="E101" s="16" t="s">
        <v>61</v>
      </c>
      <c r="F101" s="1">
        <v>99</v>
      </c>
      <c r="G101" s="1">
        <v>205000</v>
      </c>
      <c r="H101" s="1" t="s">
        <v>8</v>
      </c>
      <c r="I101" s="1" t="s">
        <v>53</v>
      </c>
      <c r="J101" s="1" t="s">
        <v>24</v>
      </c>
      <c r="K101" s="2" t="s">
        <v>129</v>
      </c>
      <c r="L101" s="3" t="s">
        <v>10</v>
      </c>
      <c r="M101" s="1" t="s">
        <v>11</v>
      </c>
      <c r="N101" s="1" t="s">
        <v>11</v>
      </c>
      <c r="O101" s="1" t="s">
        <v>10</v>
      </c>
      <c r="P101" s="3" t="s">
        <v>10</v>
      </c>
      <c r="Q101" s="3" t="s">
        <v>10</v>
      </c>
      <c r="R101" s="3" t="s">
        <v>10</v>
      </c>
      <c r="S101" s="3" t="s">
        <v>65</v>
      </c>
      <c r="T101" s="1" t="s">
        <v>11</v>
      </c>
      <c r="U101" t="s">
        <v>11</v>
      </c>
      <c r="V101" s="1">
        <v>2013</v>
      </c>
      <c r="W101" s="1">
        <v>848</v>
      </c>
      <c r="X101" s="47">
        <v>7.0520875052291321E-2</v>
      </c>
      <c r="Y101" s="1">
        <v>21415.068493150684</v>
      </c>
      <c r="Z101" s="1">
        <v>-25108.908855407812</v>
      </c>
      <c r="AA101" s="1">
        <v>-4083.3333333333339</v>
      </c>
      <c r="AB101" s="1">
        <v>-15832.854186654467</v>
      </c>
      <c r="AC101" s="1">
        <f t="shared" si="3"/>
        <v>-23610.027882244929</v>
      </c>
    </row>
    <row r="102" spans="1:29" x14ac:dyDescent="0.2">
      <c r="A102" s="16" t="s">
        <v>61</v>
      </c>
      <c r="B102" s="16" t="s">
        <v>61</v>
      </c>
      <c r="C102" s="16" t="s">
        <v>61</v>
      </c>
      <c r="D102" s="16" t="s">
        <v>61</v>
      </c>
      <c r="E102" s="16" t="s">
        <v>61</v>
      </c>
      <c r="F102" s="1">
        <v>100</v>
      </c>
      <c r="G102" s="1">
        <v>61499.999999999993</v>
      </c>
      <c r="H102" s="1" t="s">
        <v>19</v>
      </c>
      <c r="I102" s="1" t="s">
        <v>56</v>
      </c>
      <c r="J102" s="1" t="s">
        <v>36</v>
      </c>
      <c r="K102" s="2" t="s">
        <v>129</v>
      </c>
      <c r="L102" s="3" t="s">
        <v>10</v>
      </c>
      <c r="M102" s="1" t="s">
        <v>10</v>
      </c>
      <c r="N102" s="1" t="s">
        <v>10</v>
      </c>
      <c r="O102" s="1" t="s">
        <v>10</v>
      </c>
      <c r="P102" s="3" t="s">
        <v>10</v>
      </c>
      <c r="Q102" s="3" t="s">
        <v>10</v>
      </c>
      <c r="R102" s="3" t="s">
        <v>10</v>
      </c>
      <c r="S102" s="3" t="s">
        <v>65</v>
      </c>
      <c r="T102" s="1" t="s">
        <v>11</v>
      </c>
      <c r="U102" t="s">
        <v>11</v>
      </c>
      <c r="V102" s="1">
        <v>378</v>
      </c>
      <c r="W102" s="1">
        <v>255</v>
      </c>
      <c r="X102" s="47">
        <v>0.17042364432409274</v>
      </c>
      <c r="Y102" s="1">
        <v>9341.232876712329</v>
      </c>
      <c r="Z102" s="1">
        <v>-14793.867053464446</v>
      </c>
      <c r="AA102" s="1">
        <v>-601.66666666666674</v>
      </c>
      <c r="AB102" s="1">
        <v>-11411.302483649932</v>
      </c>
      <c r="AC102" s="1">
        <f t="shared" si="3"/>
        <v>-17465.603327068715</v>
      </c>
    </row>
    <row r="103" spans="1:29" x14ac:dyDescent="0.2">
      <c r="A103" s="16" t="s">
        <v>61</v>
      </c>
      <c r="B103" s="16" t="s">
        <v>61</v>
      </c>
      <c r="C103" s="16" t="s">
        <v>61</v>
      </c>
      <c r="D103" s="16" t="s">
        <v>61</v>
      </c>
      <c r="E103" s="16" t="s">
        <v>61</v>
      </c>
      <c r="F103" s="1">
        <v>101</v>
      </c>
      <c r="G103" s="1">
        <v>61499.999999999993</v>
      </c>
      <c r="H103" s="1" t="s">
        <v>19</v>
      </c>
      <c r="I103" s="1" t="s">
        <v>56</v>
      </c>
      <c r="J103" s="1" t="s">
        <v>36</v>
      </c>
      <c r="K103" s="2" t="s">
        <v>129</v>
      </c>
      <c r="L103" s="3" t="s">
        <v>10</v>
      </c>
      <c r="M103" s="1" t="s">
        <v>10</v>
      </c>
      <c r="N103" s="1" t="s">
        <v>10</v>
      </c>
      <c r="O103" s="1" t="s">
        <v>10</v>
      </c>
      <c r="P103" s="3" t="s">
        <v>10</v>
      </c>
      <c r="Q103" s="3" t="s">
        <v>10</v>
      </c>
      <c r="R103" s="3" t="s">
        <v>10</v>
      </c>
      <c r="S103" s="3" t="s">
        <v>65</v>
      </c>
      <c r="T103" s="1" t="s">
        <v>11</v>
      </c>
      <c r="U103" t="s">
        <v>11</v>
      </c>
      <c r="V103" s="1">
        <v>378</v>
      </c>
      <c r="W103" s="1">
        <v>255</v>
      </c>
      <c r="X103" s="47">
        <v>0.11026097253691414</v>
      </c>
      <c r="Y103" s="1">
        <v>9390.1369863013715</v>
      </c>
      <c r="Z103" s="1">
        <v>-36088.574662651095</v>
      </c>
      <c r="AA103" s="1">
        <v>-1933.3333333333333</v>
      </c>
      <c r="AB103" s="1">
        <v>-5603.2451232294652</v>
      </c>
      <c r="AC103" s="1">
        <f t="shared" si="3"/>
        <v>-34235.016132912519</v>
      </c>
    </row>
    <row r="104" spans="1:29" x14ac:dyDescent="0.2">
      <c r="A104" s="16" t="s">
        <v>61</v>
      </c>
      <c r="B104" s="16" t="s">
        <v>61</v>
      </c>
      <c r="C104" s="16" t="s">
        <v>61</v>
      </c>
      <c r="D104" s="16" t="s">
        <v>61</v>
      </c>
      <c r="E104" s="16" t="s">
        <v>61</v>
      </c>
      <c r="F104" s="1">
        <v>102</v>
      </c>
      <c r="G104" s="1">
        <v>20500</v>
      </c>
      <c r="H104" s="1" t="s">
        <v>19</v>
      </c>
      <c r="I104" s="1" t="s">
        <v>53</v>
      </c>
      <c r="J104" s="1" t="s">
        <v>37</v>
      </c>
      <c r="K104" s="2" t="s">
        <v>130</v>
      </c>
      <c r="L104" s="3" t="s">
        <v>10</v>
      </c>
      <c r="M104" s="1" t="s">
        <v>11</v>
      </c>
      <c r="N104" s="1" t="s">
        <v>10</v>
      </c>
      <c r="O104" s="1" t="s">
        <v>10</v>
      </c>
      <c r="P104" s="3" t="s">
        <v>10</v>
      </c>
      <c r="Q104" s="3" t="s">
        <v>10</v>
      </c>
      <c r="R104" s="3" t="s">
        <v>10</v>
      </c>
      <c r="S104" s="3" t="s">
        <v>66</v>
      </c>
      <c r="T104" s="1" t="s">
        <v>11</v>
      </c>
      <c r="U104" t="s">
        <v>11</v>
      </c>
      <c r="V104" s="1">
        <v>761</v>
      </c>
      <c r="W104" s="1">
        <v>753</v>
      </c>
      <c r="X104" s="47">
        <v>6.5198012566644592E-2</v>
      </c>
      <c r="Y104" s="1">
        <v>2378.9739726027392</v>
      </c>
      <c r="Z104" s="1">
        <v>-16267.44445374207</v>
      </c>
      <c r="AA104" s="1">
        <v>-206.66666666666666</v>
      </c>
      <c r="AB104" s="1">
        <v>-792.66262343956043</v>
      </c>
      <c r="AC104" s="1">
        <f t="shared" si="3"/>
        <v>-14887.799771245558</v>
      </c>
    </row>
    <row r="105" spans="1:29" x14ac:dyDescent="0.2">
      <c r="A105" s="16" t="s">
        <v>61</v>
      </c>
      <c r="B105" s="16" t="s">
        <v>61</v>
      </c>
      <c r="C105" s="16" t="s">
        <v>61</v>
      </c>
      <c r="D105" s="16" t="s">
        <v>61</v>
      </c>
      <c r="E105" s="16" t="s">
        <v>61</v>
      </c>
      <c r="F105" s="1">
        <v>103</v>
      </c>
      <c r="G105" s="1">
        <v>35000</v>
      </c>
      <c r="H105" s="1" t="s">
        <v>38</v>
      </c>
      <c r="I105" s="1" t="s">
        <v>56</v>
      </c>
      <c r="J105" s="1" t="s">
        <v>36</v>
      </c>
      <c r="K105" s="2" t="s">
        <v>131</v>
      </c>
      <c r="L105" s="3" t="s">
        <v>10</v>
      </c>
      <c r="M105" s="1" t="s">
        <v>10</v>
      </c>
      <c r="N105" s="1" t="s">
        <v>10</v>
      </c>
      <c r="O105" s="1" t="s">
        <v>10</v>
      </c>
      <c r="P105" s="3" t="s">
        <v>10</v>
      </c>
      <c r="Q105" s="3" t="s">
        <v>11</v>
      </c>
      <c r="R105" s="3" t="s">
        <v>10</v>
      </c>
      <c r="S105" s="3" t="s">
        <v>65</v>
      </c>
      <c r="T105" s="1" t="s">
        <v>11</v>
      </c>
      <c r="U105" t="s">
        <v>10</v>
      </c>
      <c r="V105" s="1">
        <v>85</v>
      </c>
      <c r="W105" s="1">
        <v>80</v>
      </c>
      <c r="X105" s="47">
        <v>0.19278431577398114</v>
      </c>
      <c r="Y105" s="1">
        <v>2609.3150684931511</v>
      </c>
      <c r="Z105" s="1">
        <v>-31352.100269189083</v>
      </c>
      <c r="AA105" s="1">
        <v>-466.66666666666674</v>
      </c>
      <c r="AB105" s="1">
        <v>-3874.5527696150925</v>
      </c>
      <c r="AC105" s="1">
        <f t="shared" si="3"/>
        <v>-33084.00463697769</v>
      </c>
    </row>
    <row r="106" spans="1:29" x14ac:dyDescent="0.2">
      <c r="A106" s="16" t="s">
        <v>61</v>
      </c>
      <c r="B106" s="16" t="s">
        <v>61</v>
      </c>
      <c r="C106" s="16" t="s">
        <v>61</v>
      </c>
      <c r="D106" s="16" t="s">
        <v>61</v>
      </c>
      <c r="E106" s="16" t="s">
        <v>61</v>
      </c>
      <c r="F106" s="1">
        <v>104</v>
      </c>
      <c r="G106" s="1">
        <v>50000</v>
      </c>
      <c r="H106" s="1" t="s">
        <v>38</v>
      </c>
      <c r="I106" s="1" t="s">
        <v>56</v>
      </c>
      <c r="J106" s="1" t="s">
        <v>36</v>
      </c>
      <c r="K106" s="2" t="s">
        <v>131</v>
      </c>
      <c r="L106" s="3" t="s">
        <v>10</v>
      </c>
      <c r="M106" s="1" t="s">
        <v>10</v>
      </c>
      <c r="N106" s="1" t="s">
        <v>10</v>
      </c>
      <c r="O106" s="1" t="s">
        <v>10</v>
      </c>
      <c r="P106" s="3" t="s">
        <v>10</v>
      </c>
      <c r="Q106" s="3" t="s">
        <v>11</v>
      </c>
      <c r="R106" s="3" t="s">
        <v>10</v>
      </c>
      <c r="S106" s="3" t="s">
        <v>65</v>
      </c>
      <c r="T106" s="1" t="s">
        <v>11</v>
      </c>
      <c r="U106" t="s">
        <v>10</v>
      </c>
      <c r="V106" s="1">
        <v>85</v>
      </c>
      <c r="W106" s="1">
        <v>80</v>
      </c>
      <c r="X106" s="47">
        <v>0.28741182350119499</v>
      </c>
      <c r="Y106" s="1">
        <v>2784.7138356164387</v>
      </c>
      <c r="Z106" s="1">
        <v>-13320.289653186823</v>
      </c>
      <c r="AA106" s="1">
        <v>-184.66666666666669</v>
      </c>
      <c r="AB106" s="1">
        <v>-8586.5514023565993</v>
      </c>
      <c r="AC106" s="1">
        <f t="shared" si="3"/>
        <v>-19306.793886593652</v>
      </c>
    </row>
    <row r="107" spans="1:29" x14ac:dyDescent="0.2">
      <c r="A107" s="16" t="s">
        <v>61</v>
      </c>
      <c r="B107" s="16" t="s">
        <v>61</v>
      </c>
      <c r="C107" s="16" t="s">
        <v>61</v>
      </c>
      <c r="D107" s="16" t="s">
        <v>61</v>
      </c>
      <c r="E107" s="16" t="s">
        <v>61</v>
      </c>
      <c r="F107" s="1">
        <v>105</v>
      </c>
      <c r="G107" s="1">
        <v>205000</v>
      </c>
      <c r="H107" s="1" t="s">
        <v>39</v>
      </c>
      <c r="I107" s="1" t="s">
        <v>55</v>
      </c>
      <c r="J107" s="1" t="s">
        <v>40</v>
      </c>
      <c r="K107" s="2" t="s">
        <v>129</v>
      </c>
      <c r="L107" s="3" t="s">
        <v>11</v>
      </c>
      <c r="M107" s="1" t="s">
        <v>10</v>
      </c>
      <c r="N107" s="1" t="s">
        <v>10</v>
      </c>
      <c r="O107" s="1" t="s">
        <v>10</v>
      </c>
      <c r="P107" s="3" t="s">
        <v>11</v>
      </c>
      <c r="Q107" s="3" t="s">
        <v>11</v>
      </c>
      <c r="R107" s="3" t="s">
        <v>10</v>
      </c>
      <c r="S107" s="3" t="s">
        <v>67</v>
      </c>
      <c r="T107" s="1" t="s">
        <v>10</v>
      </c>
      <c r="U107" t="s">
        <v>11</v>
      </c>
      <c r="V107" s="1">
        <v>108</v>
      </c>
      <c r="W107" s="1">
        <v>17</v>
      </c>
      <c r="X107" s="47">
        <v>0.10397260648971329</v>
      </c>
      <c r="Y107" s="1">
        <v>23010.273972602743</v>
      </c>
      <c r="Z107" s="1">
        <v>-26582.486255685435</v>
      </c>
      <c r="AA107" s="1">
        <v>-5138.8888888888887</v>
      </c>
      <c r="AB107" s="1">
        <v>-25946.577591850055</v>
      </c>
      <c r="AC107" s="1">
        <f t="shared" si="3"/>
        <v>-34657.678763821634</v>
      </c>
    </row>
    <row r="108" spans="1:29" x14ac:dyDescent="0.2">
      <c r="A108" s="16" t="s">
        <v>61</v>
      </c>
      <c r="B108" s="16" t="s">
        <v>61</v>
      </c>
      <c r="C108" s="16" t="s">
        <v>61</v>
      </c>
      <c r="D108" s="16" t="s">
        <v>61</v>
      </c>
      <c r="E108" s="16" t="s">
        <v>61</v>
      </c>
      <c r="F108" s="1">
        <v>106</v>
      </c>
      <c r="G108" s="1">
        <v>225500</v>
      </c>
      <c r="H108" s="1" t="s">
        <v>26</v>
      </c>
      <c r="I108" s="1" t="s">
        <v>53</v>
      </c>
      <c r="J108" s="1" t="s">
        <v>23</v>
      </c>
      <c r="K108" s="2" t="s">
        <v>130</v>
      </c>
      <c r="L108" s="3" t="s">
        <v>11</v>
      </c>
      <c r="M108" s="1" t="s">
        <v>11</v>
      </c>
      <c r="N108" s="1" t="s">
        <v>10</v>
      </c>
      <c r="O108" s="1" t="s">
        <v>10</v>
      </c>
      <c r="P108" s="3" t="s">
        <v>10</v>
      </c>
      <c r="Q108" s="3" t="s">
        <v>10</v>
      </c>
      <c r="R108" s="3" t="s">
        <v>10</v>
      </c>
      <c r="S108" s="3" t="s">
        <v>65</v>
      </c>
      <c r="T108" s="1" t="s">
        <v>10</v>
      </c>
      <c r="U108" t="s">
        <v>11</v>
      </c>
      <c r="V108" s="1">
        <v>3006</v>
      </c>
      <c r="W108" s="1">
        <v>4</v>
      </c>
      <c r="X108" s="47">
        <v>0.11691372087241836</v>
      </c>
      <c r="Y108" s="1">
        <v>30694.520547945209</v>
      </c>
      <c r="Z108" s="1">
        <v>-20688.176654574941</v>
      </c>
      <c r="AA108" s="1">
        <v>-5805.5555555555557</v>
      </c>
      <c r="AB108" s="1">
        <v>-32187.388368759886</v>
      </c>
      <c r="AC108" s="1">
        <f t="shared" si="3"/>
        <v>-27986.600030945174</v>
      </c>
    </row>
    <row r="109" spans="1:29" x14ac:dyDescent="0.2">
      <c r="A109" s="16" t="s">
        <v>61</v>
      </c>
      <c r="B109" s="16" t="s">
        <v>61</v>
      </c>
      <c r="C109" s="16" t="s">
        <v>61</v>
      </c>
      <c r="D109" s="16" t="s">
        <v>61</v>
      </c>
      <c r="E109" s="16" t="s">
        <v>61</v>
      </c>
      <c r="F109" s="1">
        <v>107</v>
      </c>
      <c r="G109" s="1">
        <v>225500</v>
      </c>
      <c r="H109" s="1" t="s">
        <v>26</v>
      </c>
      <c r="I109" s="1" t="s">
        <v>53</v>
      </c>
      <c r="J109" s="1" t="s">
        <v>23</v>
      </c>
      <c r="K109" s="2" t="s">
        <v>130</v>
      </c>
      <c r="L109" s="3" t="s">
        <v>11</v>
      </c>
      <c r="M109" s="1" t="s">
        <v>11</v>
      </c>
      <c r="N109" s="1" t="s">
        <v>10</v>
      </c>
      <c r="O109" s="1" t="s">
        <v>10</v>
      </c>
      <c r="P109" s="3" t="s">
        <v>10</v>
      </c>
      <c r="Q109" s="3" t="s">
        <v>10</v>
      </c>
      <c r="R109" s="3" t="s">
        <v>10</v>
      </c>
      <c r="S109" s="3" t="s">
        <v>65</v>
      </c>
      <c r="T109" s="1" t="s">
        <v>10</v>
      </c>
      <c r="U109" t="s">
        <v>11</v>
      </c>
      <c r="V109" s="1">
        <v>3006</v>
      </c>
      <c r="W109" s="1">
        <v>4</v>
      </c>
      <c r="X109" s="47">
        <v>0.13466247883298177</v>
      </c>
      <c r="Y109" s="1">
        <v>26302.849315068499</v>
      </c>
      <c r="Z109" s="1">
        <v>-29156.174486955839</v>
      </c>
      <c r="AA109" s="1">
        <v>-5011.1111111111122</v>
      </c>
      <c r="AB109" s="1">
        <v>-30734.180467203907</v>
      </c>
      <c r="AC109" s="1">
        <f t="shared" si="3"/>
        <v>-38598.61675020236</v>
      </c>
    </row>
    <row r="110" spans="1:29" x14ac:dyDescent="0.2">
      <c r="A110" s="16" t="s">
        <v>61</v>
      </c>
      <c r="B110" s="16" t="s">
        <v>61</v>
      </c>
      <c r="C110" s="16" t="s">
        <v>61</v>
      </c>
      <c r="D110" s="16" t="s">
        <v>61</v>
      </c>
      <c r="E110" s="16" t="s">
        <v>61</v>
      </c>
      <c r="F110" s="1">
        <v>108</v>
      </c>
      <c r="G110" s="1">
        <v>205000</v>
      </c>
      <c r="H110" s="1" t="s">
        <v>8</v>
      </c>
      <c r="I110" s="1" t="s">
        <v>54</v>
      </c>
      <c r="J110" s="1" t="s">
        <v>29</v>
      </c>
      <c r="K110" s="2" t="s">
        <v>130</v>
      </c>
      <c r="L110" s="3" t="s">
        <v>11</v>
      </c>
      <c r="M110" s="1" t="s">
        <v>11</v>
      </c>
      <c r="N110" s="1" t="s">
        <v>11</v>
      </c>
      <c r="O110" s="1" t="s">
        <v>10</v>
      </c>
      <c r="P110" s="3" t="s">
        <v>10</v>
      </c>
      <c r="Q110" s="3" t="s">
        <v>10</v>
      </c>
      <c r="R110" s="3" t="s">
        <v>10</v>
      </c>
      <c r="S110" s="3" t="s">
        <v>65</v>
      </c>
      <c r="T110" s="1" t="s">
        <v>10</v>
      </c>
      <c r="U110" t="s">
        <v>11</v>
      </c>
      <c r="V110" s="1">
        <v>108</v>
      </c>
      <c r="W110" s="1">
        <v>25</v>
      </c>
      <c r="X110" s="47">
        <v>2.095000315466955E-2</v>
      </c>
      <c r="Y110" s="1">
        <v>25037.808219178081</v>
      </c>
      <c r="Z110" s="1">
        <v>-26582.486255685435</v>
      </c>
      <c r="AA110" s="1">
        <v>-5236.1111111111113</v>
      </c>
      <c r="AB110" s="1">
        <v>-5231.3742041831974</v>
      </c>
      <c r="AC110" s="1">
        <f t="shared" si="3"/>
        <v>-12012.163351801662</v>
      </c>
    </row>
    <row r="111" spans="1:29" x14ac:dyDescent="0.2">
      <c r="A111" s="16" t="s">
        <v>61</v>
      </c>
      <c r="B111" s="16" t="s">
        <v>61</v>
      </c>
      <c r="C111" s="16" t="s">
        <v>61</v>
      </c>
      <c r="D111" s="16" t="s">
        <v>61</v>
      </c>
      <c r="E111" s="16" t="s">
        <v>61</v>
      </c>
      <c r="F111" s="1">
        <v>109</v>
      </c>
      <c r="G111" s="1">
        <v>94300</v>
      </c>
      <c r="H111" s="1" t="s">
        <v>8</v>
      </c>
      <c r="I111" s="1" t="s">
        <v>54</v>
      </c>
      <c r="J111" s="1" t="s">
        <v>25</v>
      </c>
      <c r="K111" s="2" t="s">
        <v>130</v>
      </c>
      <c r="L111" s="3" t="s">
        <v>11</v>
      </c>
      <c r="M111" s="1" t="s">
        <v>11</v>
      </c>
      <c r="N111" s="1" t="s">
        <v>10</v>
      </c>
      <c r="O111" s="1" t="s">
        <v>10</v>
      </c>
      <c r="P111" s="3" t="s">
        <v>11</v>
      </c>
      <c r="Q111" s="3" t="s">
        <v>10</v>
      </c>
      <c r="R111" s="3" t="s">
        <v>10</v>
      </c>
      <c r="S111" s="3" t="s">
        <v>67</v>
      </c>
      <c r="T111" s="1" t="s">
        <v>10</v>
      </c>
      <c r="U111" t="s">
        <v>11</v>
      </c>
      <c r="V111" s="1">
        <v>417</v>
      </c>
      <c r="W111" s="1">
        <v>109</v>
      </c>
      <c r="X111" s="47">
        <v>8.8896503247862579E-2</v>
      </c>
      <c r="Y111" s="1">
        <v>10523.287671232878</v>
      </c>
      <c r="Z111" s="1">
        <v>-26582.486255685435</v>
      </c>
      <c r="AA111" s="1">
        <v>-1667.5</v>
      </c>
      <c r="AB111" s="1">
        <v>-10193.464893914699</v>
      </c>
      <c r="AC111" s="1">
        <f t="shared" si="3"/>
        <v>-27920.163478367256</v>
      </c>
    </row>
    <row r="112" spans="1:29" x14ac:dyDescent="0.2">
      <c r="A112" s="16" t="s">
        <v>61</v>
      </c>
      <c r="B112" s="16" t="s">
        <v>61</v>
      </c>
      <c r="C112" s="16" t="s">
        <v>61</v>
      </c>
      <c r="D112" s="16" t="s">
        <v>61</v>
      </c>
      <c r="E112" s="16" t="s">
        <v>61</v>
      </c>
      <c r="F112" s="1">
        <v>110</v>
      </c>
      <c r="G112" s="1">
        <v>205000</v>
      </c>
      <c r="H112" s="1" t="s">
        <v>8</v>
      </c>
      <c r="I112" s="1" t="s">
        <v>55</v>
      </c>
      <c r="J112" s="1" t="s">
        <v>14</v>
      </c>
      <c r="K112" s="2" t="s">
        <v>129</v>
      </c>
      <c r="L112" s="3" t="s">
        <v>10</v>
      </c>
      <c r="M112" s="1" t="s">
        <v>11</v>
      </c>
      <c r="N112" s="1" t="s">
        <v>10</v>
      </c>
      <c r="O112" s="1" t="s">
        <v>10</v>
      </c>
      <c r="P112" s="3" t="s">
        <v>11</v>
      </c>
      <c r="Q112" s="3" t="s">
        <v>10</v>
      </c>
      <c r="R112" s="3" t="s">
        <v>10</v>
      </c>
      <c r="S112" s="3" t="s">
        <v>67</v>
      </c>
      <c r="T112" s="1" t="s">
        <v>11</v>
      </c>
      <c r="U112" t="s">
        <v>11</v>
      </c>
      <c r="V112" s="1">
        <v>9</v>
      </c>
      <c r="W112" s="1">
        <v>4</v>
      </c>
      <c r="X112" s="47">
        <v>1.9029560865460593E-2</v>
      </c>
      <c r="Y112" s="1">
        <v>24937.797808219184</v>
      </c>
      <c r="Z112" s="1">
        <v>-26582.486255685435</v>
      </c>
      <c r="AA112" s="1">
        <v>-5166.666666666667</v>
      </c>
      <c r="AB112" s="1">
        <v>-2437.9669906725549</v>
      </c>
      <c r="AC112" s="1">
        <f t="shared" si="3"/>
        <v>-9249.3221048054729</v>
      </c>
    </row>
    <row r="113" spans="1:29" x14ac:dyDescent="0.2">
      <c r="A113" s="16" t="s">
        <v>61</v>
      </c>
      <c r="B113" s="16" t="s">
        <v>61</v>
      </c>
      <c r="C113" s="16" t="s">
        <v>61</v>
      </c>
      <c r="D113" s="16" t="s">
        <v>61</v>
      </c>
      <c r="E113" s="16" t="s">
        <v>61</v>
      </c>
      <c r="F113" s="1">
        <v>111</v>
      </c>
      <c r="G113" s="1">
        <v>451000</v>
      </c>
      <c r="H113" s="1" t="s">
        <v>30</v>
      </c>
      <c r="I113" s="1" t="s">
        <v>55</v>
      </c>
      <c r="J113" s="1" t="s">
        <v>9</v>
      </c>
      <c r="K113" s="2" t="s">
        <v>129</v>
      </c>
      <c r="L113" s="3" t="s">
        <v>10</v>
      </c>
      <c r="M113" s="1" t="s">
        <v>11</v>
      </c>
      <c r="N113" s="1" t="s">
        <v>11</v>
      </c>
      <c r="O113" s="1" t="s">
        <v>11</v>
      </c>
      <c r="P113" s="3" t="s">
        <v>11</v>
      </c>
      <c r="Q113" s="3" t="s">
        <v>10</v>
      </c>
      <c r="R113" s="3" t="s">
        <v>10</v>
      </c>
      <c r="S113" s="3" t="s">
        <v>67</v>
      </c>
      <c r="T113" s="1" t="s">
        <v>10</v>
      </c>
      <c r="U113" t="s">
        <v>11</v>
      </c>
      <c r="V113" s="1">
        <v>141</v>
      </c>
      <c r="W113" s="1">
        <v>5</v>
      </c>
      <c r="X113" s="47">
        <v>9.6625136862608207E-2</v>
      </c>
      <c r="Y113" s="1">
        <v>51769.315068493153</v>
      </c>
      <c r="Z113" s="1">
        <v>-29300.644163346966</v>
      </c>
      <c r="AA113" s="1">
        <v>-10877.777777777779</v>
      </c>
      <c r="AB113" s="1">
        <v>-40390.646724166189</v>
      </c>
      <c r="AC113" s="1">
        <f t="shared" si="3"/>
        <v>-28799.753596797782</v>
      </c>
    </row>
    <row r="114" spans="1:29" x14ac:dyDescent="0.2">
      <c r="A114" s="16" t="s">
        <v>61</v>
      </c>
      <c r="B114" s="16" t="s">
        <v>61</v>
      </c>
      <c r="C114" s="16" t="s">
        <v>61</v>
      </c>
      <c r="D114" s="16" t="s">
        <v>61</v>
      </c>
      <c r="E114" s="16" t="s">
        <v>61</v>
      </c>
      <c r="F114" s="1">
        <v>112</v>
      </c>
      <c r="G114" s="1">
        <v>205000</v>
      </c>
      <c r="H114" s="1" t="s">
        <v>8</v>
      </c>
      <c r="I114" s="1" t="s">
        <v>55</v>
      </c>
      <c r="J114" s="1" t="s">
        <v>40</v>
      </c>
      <c r="K114" s="2" t="s">
        <v>130</v>
      </c>
      <c r="L114" s="3" t="s">
        <v>11</v>
      </c>
      <c r="M114" s="1" t="s">
        <v>11</v>
      </c>
      <c r="N114" s="1" t="s">
        <v>11</v>
      </c>
      <c r="O114" s="1" t="s">
        <v>10</v>
      </c>
      <c r="P114" s="3" t="s">
        <v>11</v>
      </c>
      <c r="Q114" s="3" t="s">
        <v>10</v>
      </c>
      <c r="R114" s="3" t="s">
        <v>10</v>
      </c>
      <c r="S114" s="3" t="s">
        <v>66</v>
      </c>
      <c r="T114" s="1" t="s">
        <v>10</v>
      </c>
      <c r="U114" t="s">
        <v>11</v>
      </c>
      <c r="V114" s="1">
        <v>625</v>
      </c>
      <c r="W114" s="1">
        <v>134</v>
      </c>
      <c r="X114" s="47">
        <v>2.3450478667185082E-2</v>
      </c>
      <c r="Y114" s="1">
        <v>31018.397260273974</v>
      </c>
      <c r="Z114" s="1">
        <v>-29546.774362859542</v>
      </c>
      <c r="AA114" s="1">
        <v>-6597.2222222222226</v>
      </c>
      <c r="AB114" s="1">
        <v>-5873.4823846749068</v>
      </c>
      <c r="AC114" s="1">
        <f t="shared" si="3"/>
        <v>-10999.081709482696</v>
      </c>
    </row>
    <row r="115" spans="1:29" x14ac:dyDescent="0.2">
      <c r="A115" s="16" t="s">
        <v>61</v>
      </c>
      <c r="B115" s="16" t="s">
        <v>61</v>
      </c>
      <c r="C115" s="16" t="s">
        <v>61</v>
      </c>
      <c r="D115" s="16" t="s">
        <v>61</v>
      </c>
      <c r="E115" s="16" t="s">
        <v>61</v>
      </c>
      <c r="F115" s="1">
        <v>113</v>
      </c>
      <c r="G115" s="1">
        <v>410000</v>
      </c>
      <c r="H115" s="1" t="s">
        <v>8</v>
      </c>
      <c r="I115" s="1" t="s">
        <v>54</v>
      </c>
      <c r="J115" s="1" t="s">
        <v>29</v>
      </c>
      <c r="K115" s="2" t="s">
        <v>129</v>
      </c>
      <c r="L115" s="3" t="s">
        <v>11</v>
      </c>
      <c r="M115" s="1" t="s">
        <v>11</v>
      </c>
      <c r="N115" s="1" t="s">
        <v>10</v>
      </c>
      <c r="O115" s="1" t="s">
        <v>10</v>
      </c>
      <c r="P115" s="3" t="s">
        <v>11</v>
      </c>
      <c r="Q115" s="3" t="s">
        <v>10</v>
      </c>
      <c r="R115" s="3" t="s">
        <v>10</v>
      </c>
      <c r="S115" s="3" t="s">
        <v>65</v>
      </c>
      <c r="T115" s="1" t="s">
        <v>10</v>
      </c>
      <c r="U115" t="s">
        <v>11</v>
      </c>
      <c r="V115" s="1">
        <v>244</v>
      </c>
      <c r="W115" s="1">
        <v>31</v>
      </c>
      <c r="X115" s="47">
        <v>1.9882840679270264E-2</v>
      </c>
      <c r="Y115" s="1">
        <v>47394.04109589041</v>
      </c>
      <c r="Z115" s="1">
        <v>-13320.289653186823</v>
      </c>
      <c r="AA115" s="1">
        <v>-9527.7777777777792</v>
      </c>
      <c r="AB115" s="1">
        <v>-9729.379948631662</v>
      </c>
      <c r="AC115" s="1">
        <f t="shared" si="3"/>
        <v>14816.593716294143</v>
      </c>
    </row>
    <row r="116" spans="1:29" x14ac:dyDescent="0.2">
      <c r="A116" s="16" t="s">
        <v>61</v>
      </c>
      <c r="B116" s="16" t="s">
        <v>61</v>
      </c>
      <c r="C116" s="16" t="s">
        <v>61</v>
      </c>
      <c r="D116" s="16" t="s">
        <v>61</v>
      </c>
      <c r="E116" s="16" t="s">
        <v>61</v>
      </c>
      <c r="F116" s="1">
        <v>114</v>
      </c>
      <c r="G116" s="1">
        <v>328000</v>
      </c>
      <c r="H116" s="1" t="s">
        <v>8</v>
      </c>
      <c r="I116" s="1" t="s">
        <v>54</v>
      </c>
      <c r="J116" s="1" t="s">
        <v>29</v>
      </c>
      <c r="K116" s="2" t="s">
        <v>129</v>
      </c>
      <c r="L116" s="3" t="s">
        <v>11</v>
      </c>
      <c r="M116" s="1" t="s">
        <v>11</v>
      </c>
      <c r="N116" s="1" t="s">
        <v>10</v>
      </c>
      <c r="O116" s="1" t="s">
        <v>10</v>
      </c>
      <c r="P116" s="3" t="s">
        <v>11</v>
      </c>
      <c r="Q116" s="3" t="s">
        <v>10</v>
      </c>
      <c r="R116" s="3" t="s">
        <v>10</v>
      </c>
      <c r="S116" s="3" t="s">
        <v>65</v>
      </c>
      <c r="T116" s="1" t="s">
        <v>10</v>
      </c>
      <c r="U116" t="s">
        <v>11</v>
      </c>
      <c r="V116" s="1">
        <v>244</v>
      </c>
      <c r="W116" s="1">
        <v>31</v>
      </c>
      <c r="X116" s="47">
        <v>4.1582994171096566E-2</v>
      </c>
      <c r="Y116" s="1">
        <v>37019.178082191778</v>
      </c>
      <c r="Z116" s="1">
        <v>-28433.826105000226</v>
      </c>
      <c r="AA116" s="1">
        <v>-7355.5555555555547</v>
      </c>
      <c r="AB116" s="1">
        <v>-16588.447531149839</v>
      </c>
      <c r="AC116" s="1">
        <f t="shared" si="3"/>
        <v>-15358.651109513841</v>
      </c>
    </row>
    <row r="117" spans="1:29" x14ac:dyDescent="0.2">
      <c r="A117" s="16" t="s">
        <v>61</v>
      </c>
      <c r="B117" s="16" t="s">
        <v>61</v>
      </c>
      <c r="C117" s="16" t="s">
        <v>61</v>
      </c>
      <c r="D117" s="16" t="s">
        <v>61</v>
      </c>
      <c r="E117" s="16" t="s">
        <v>61</v>
      </c>
      <c r="F117" s="1">
        <v>115</v>
      </c>
      <c r="G117" s="1">
        <v>287000</v>
      </c>
      <c r="H117" s="1" t="s">
        <v>8</v>
      </c>
      <c r="I117" s="1" t="s">
        <v>54</v>
      </c>
      <c r="J117" s="1" t="s">
        <v>25</v>
      </c>
      <c r="K117" s="2" t="s">
        <v>130</v>
      </c>
      <c r="L117" s="3" t="s">
        <v>11</v>
      </c>
      <c r="M117" s="1" t="s">
        <v>11</v>
      </c>
      <c r="N117" s="1" t="s">
        <v>11</v>
      </c>
      <c r="O117" s="1" t="s">
        <v>10</v>
      </c>
      <c r="P117" s="3" t="s">
        <v>11</v>
      </c>
      <c r="Q117" s="3" t="s">
        <v>10</v>
      </c>
      <c r="R117" s="3" t="s">
        <v>10</v>
      </c>
      <c r="S117" s="3" t="s">
        <v>66</v>
      </c>
      <c r="T117" s="1" t="s">
        <v>10</v>
      </c>
      <c r="U117" t="s">
        <v>11</v>
      </c>
      <c r="V117" s="1">
        <v>465</v>
      </c>
      <c r="W117" s="1">
        <v>78</v>
      </c>
      <c r="X117" s="47">
        <v>4.8549854982695151E-2</v>
      </c>
      <c r="Y117" s="1">
        <v>38024.178082191778</v>
      </c>
      <c r="Z117" s="1">
        <v>-28433.826105000226</v>
      </c>
      <c r="AA117" s="1">
        <v>-6805.5555555555566</v>
      </c>
      <c r="AB117" s="1">
        <v>-14162.067252407567</v>
      </c>
      <c r="AC117" s="1">
        <f t="shared" si="3"/>
        <v>-11377.270830771571</v>
      </c>
    </row>
    <row r="118" spans="1:29" x14ac:dyDescent="0.2">
      <c r="A118" s="16" t="s">
        <v>61</v>
      </c>
      <c r="B118" s="16" t="s">
        <v>61</v>
      </c>
      <c r="C118" s="16" t="s">
        <v>61</v>
      </c>
      <c r="D118" s="16" t="s">
        <v>61</v>
      </c>
      <c r="E118" s="16" t="s">
        <v>61</v>
      </c>
      <c r="F118" s="1">
        <v>116</v>
      </c>
      <c r="G118" s="1">
        <v>330050</v>
      </c>
      <c r="H118" s="1" t="s">
        <v>28</v>
      </c>
      <c r="I118" s="1" t="s">
        <v>53</v>
      </c>
      <c r="J118" s="1" t="s">
        <v>23</v>
      </c>
      <c r="K118" s="2" t="s">
        <v>131</v>
      </c>
      <c r="L118" s="3" t="s">
        <v>10</v>
      </c>
      <c r="M118" s="1" t="s">
        <v>11</v>
      </c>
      <c r="N118" s="1" t="s">
        <v>11</v>
      </c>
      <c r="O118" s="1" t="s">
        <v>10</v>
      </c>
      <c r="P118" s="3" t="s">
        <v>10</v>
      </c>
      <c r="Q118" s="3" t="s">
        <v>10</v>
      </c>
      <c r="R118" s="3" t="s">
        <v>10</v>
      </c>
      <c r="S118" s="3" t="s">
        <v>65</v>
      </c>
      <c r="T118" s="1" t="s">
        <v>11</v>
      </c>
      <c r="U118" t="s">
        <v>11</v>
      </c>
      <c r="V118" s="1">
        <v>25136</v>
      </c>
      <c r="W118" s="1">
        <v>13107</v>
      </c>
      <c r="X118" s="47">
        <v>0.32019528014481324</v>
      </c>
      <c r="Y118" s="1">
        <v>31161.917808219183</v>
      </c>
      <c r="Z118" s="1">
        <v>-25775.610657227226</v>
      </c>
      <c r="AA118" s="1">
        <v>-6484.7222222222226</v>
      </c>
      <c r="AB118" s="1">
        <v>-37832.219788634153</v>
      </c>
      <c r="AC118" s="1">
        <f t="shared" si="3"/>
        <v>-38930.634859864418</v>
      </c>
    </row>
    <row r="119" spans="1:29" x14ac:dyDescent="0.2">
      <c r="A119" s="16" t="s">
        <v>61</v>
      </c>
      <c r="B119" s="16" t="s">
        <v>61</v>
      </c>
      <c r="C119" s="16" t="s">
        <v>61</v>
      </c>
      <c r="D119" s="16" t="s">
        <v>61</v>
      </c>
      <c r="E119" s="16" t="s">
        <v>61</v>
      </c>
      <c r="F119" s="1">
        <v>117</v>
      </c>
      <c r="G119" s="1">
        <v>328000</v>
      </c>
      <c r="H119" s="1" t="s">
        <v>28</v>
      </c>
      <c r="I119" s="1" t="s">
        <v>53</v>
      </c>
      <c r="J119" s="1" t="s">
        <v>23</v>
      </c>
      <c r="K119" s="2" t="s">
        <v>131</v>
      </c>
      <c r="L119" s="3" t="s">
        <v>10</v>
      </c>
      <c r="M119" s="1" t="s">
        <v>11</v>
      </c>
      <c r="N119" s="1" t="s">
        <v>11</v>
      </c>
      <c r="O119" s="1" t="s">
        <v>10</v>
      </c>
      <c r="P119" s="3" t="s">
        <v>10</v>
      </c>
      <c r="Q119" s="3" t="s">
        <v>10</v>
      </c>
      <c r="R119" s="3" t="s">
        <v>10</v>
      </c>
      <c r="S119" s="3" t="s">
        <v>65</v>
      </c>
      <c r="T119" s="1" t="s">
        <v>11</v>
      </c>
      <c r="U119" t="s">
        <v>11</v>
      </c>
      <c r="V119" s="1">
        <v>25136</v>
      </c>
      <c r="W119" s="1">
        <v>13107</v>
      </c>
      <c r="X119" s="47">
        <v>6.248116372513246E-2</v>
      </c>
      <c r="Y119" s="1">
        <v>36947.945205479453</v>
      </c>
      <c r="Z119" s="1">
        <v>-17741.021854019695</v>
      </c>
      <c r="AA119" s="1">
        <v>-7844.4444444444443</v>
      </c>
      <c r="AB119" s="1">
        <v>-19011.11800945548</v>
      </c>
      <c r="AC119" s="1">
        <f t="shared" si="3"/>
        <v>-7648.6391024401673</v>
      </c>
    </row>
    <row r="120" spans="1:29" x14ac:dyDescent="0.2">
      <c r="A120" s="16" t="s">
        <v>61</v>
      </c>
      <c r="B120" s="16" t="s">
        <v>61</v>
      </c>
      <c r="C120" s="16" t="s">
        <v>61</v>
      </c>
      <c r="D120" s="16" t="s">
        <v>61</v>
      </c>
      <c r="E120" s="16" t="s">
        <v>61</v>
      </c>
      <c r="F120" s="1">
        <v>118</v>
      </c>
      <c r="G120" s="1">
        <v>82000</v>
      </c>
      <c r="H120" s="1" t="s">
        <v>8</v>
      </c>
      <c r="I120" s="1" t="s">
        <v>53</v>
      </c>
      <c r="J120" s="1" t="s">
        <v>24</v>
      </c>
      <c r="K120" s="2" t="s">
        <v>129</v>
      </c>
      <c r="L120" s="3" t="s">
        <v>10</v>
      </c>
      <c r="M120" s="1" t="s">
        <v>10</v>
      </c>
      <c r="N120" s="1" t="s">
        <v>10</v>
      </c>
      <c r="O120" s="1" t="s">
        <v>10</v>
      </c>
      <c r="P120" s="3" t="s">
        <v>11</v>
      </c>
      <c r="Q120" s="3" t="s">
        <v>10</v>
      </c>
      <c r="R120" s="3" t="s">
        <v>10</v>
      </c>
      <c r="S120" s="3" t="s">
        <v>65</v>
      </c>
      <c r="T120" s="1" t="s">
        <v>10</v>
      </c>
      <c r="U120" t="s">
        <v>11</v>
      </c>
      <c r="V120" s="1">
        <v>1426</v>
      </c>
      <c r="W120" s="1">
        <v>322</v>
      </c>
      <c r="X120" s="47">
        <v>6.1337065662282475E-2</v>
      </c>
      <c r="Y120" s="1">
        <v>9968.9041095890425</v>
      </c>
      <c r="Z120" s="1">
        <v>-25108.908855407812</v>
      </c>
      <c r="AA120" s="1">
        <v>-1972.2222222222224</v>
      </c>
      <c r="AB120" s="1">
        <v>-4354.8814160422398</v>
      </c>
      <c r="AC120" s="1">
        <f t="shared" si="3"/>
        <v>-21467.108384083233</v>
      </c>
    </row>
    <row r="121" spans="1:29" x14ac:dyDescent="0.2">
      <c r="A121" s="16" t="s">
        <v>61</v>
      </c>
      <c r="B121" s="16" t="s">
        <v>61</v>
      </c>
      <c r="C121" s="16" t="s">
        <v>61</v>
      </c>
      <c r="D121" s="16" t="s">
        <v>61</v>
      </c>
      <c r="E121" s="16" t="s">
        <v>61</v>
      </c>
      <c r="F121" s="1">
        <v>119</v>
      </c>
      <c r="G121" s="1">
        <v>410000</v>
      </c>
      <c r="H121" s="1" t="s">
        <v>8</v>
      </c>
      <c r="I121" s="1" t="s">
        <v>52</v>
      </c>
      <c r="J121" s="1" t="s">
        <v>42</v>
      </c>
      <c r="K121" s="2" t="s">
        <v>130</v>
      </c>
      <c r="L121" s="3" t="s">
        <v>10</v>
      </c>
      <c r="M121" s="1" t="s">
        <v>11</v>
      </c>
      <c r="N121" s="1" t="s">
        <v>10</v>
      </c>
      <c r="O121" s="1" t="s">
        <v>10</v>
      </c>
      <c r="P121" s="3" t="s">
        <v>11</v>
      </c>
      <c r="Q121" s="3" t="s">
        <v>10</v>
      </c>
      <c r="R121" s="3" t="s">
        <v>10</v>
      </c>
      <c r="S121" s="3" t="s">
        <v>65</v>
      </c>
      <c r="T121" s="1" t="s">
        <v>11</v>
      </c>
      <c r="U121" t="s">
        <v>11</v>
      </c>
      <c r="V121" s="1">
        <v>1957</v>
      </c>
      <c r="W121" s="1">
        <v>740</v>
      </c>
      <c r="X121" s="47">
        <v>2.2813608690852027E-2</v>
      </c>
      <c r="Y121" s="1">
        <v>42794.520547945212</v>
      </c>
      <c r="Z121" s="1">
        <v>-13320.289653186823</v>
      </c>
      <c r="AA121" s="1">
        <v>-9861.1111111111113</v>
      </c>
      <c r="AB121" s="1">
        <v>-8158.7480241454905</v>
      </c>
      <c r="AC121" s="1">
        <f t="shared" si="3"/>
        <v>11454.371759501788</v>
      </c>
    </row>
    <row r="122" spans="1:29" x14ac:dyDescent="0.2">
      <c r="A122" s="16" t="s">
        <v>61</v>
      </c>
      <c r="B122" s="16" t="s">
        <v>61</v>
      </c>
      <c r="C122" s="16" t="s">
        <v>61</v>
      </c>
      <c r="D122" s="16" t="s">
        <v>61</v>
      </c>
      <c r="E122" s="16" t="s">
        <v>61</v>
      </c>
      <c r="F122" s="1">
        <v>120</v>
      </c>
      <c r="G122" s="1">
        <v>225500</v>
      </c>
      <c r="H122" s="1" t="s">
        <v>8</v>
      </c>
      <c r="I122" s="1" t="s">
        <v>52</v>
      </c>
      <c r="J122" s="1" t="s">
        <v>42</v>
      </c>
      <c r="K122" s="2" t="s">
        <v>130</v>
      </c>
      <c r="L122" s="3" t="s">
        <v>10</v>
      </c>
      <c r="M122" s="1" t="s">
        <v>11</v>
      </c>
      <c r="N122" s="1" t="s">
        <v>10</v>
      </c>
      <c r="O122" s="1" t="s">
        <v>10</v>
      </c>
      <c r="P122" s="3" t="s">
        <v>11</v>
      </c>
      <c r="Q122" s="3" t="s">
        <v>10</v>
      </c>
      <c r="R122" s="3" t="s">
        <v>10</v>
      </c>
      <c r="S122" s="3" t="s">
        <v>65</v>
      </c>
      <c r="T122" s="1" t="s">
        <v>11</v>
      </c>
      <c r="U122" t="s">
        <v>11</v>
      </c>
      <c r="V122" s="1">
        <v>1957</v>
      </c>
      <c r="W122" s="1">
        <v>740</v>
      </c>
      <c r="X122" s="47">
        <v>4.9523414901144758E-2</v>
      </c>
      <c r="Y122" s="1">
        <v>22928.219178082192</v>
      </c>
      <c r="Z122" s="1">
        <v>-25631.140980836106</v>
      </c>
      <c r="AA122" s="1">
        <v>-4843.0555555555557</v>
      </c>
      <c r="AB122" s="1">
        <v>-9036.6585440970684</v>
      </c>
      <c r="AC122" s="1">
        <f t="shared" si="3"/>
        <v>-16582.635902406539</v>
      </c>
    </row>
    <row r="123" spans="1:29" x14ac:dyDescent="0.2">
      <c r="A123" s="16" t="s">
        <v>61</v>
      </c>
      <c r="B123" s="16" t="s">
        <v>61</v>
      </c>
      <c r="C123" s="16" t="s">
        <v>61</v>
      </c>
      <c r="D123" s="16" t="s">
        <v>61</v>
      </c>
      <c r="E123" s="16" t="s">
        <v>61</v>
      </c>
      <c r="F123" s="1">
        <v>121</v>
      </c>
      <c r="G123" s="1">
        <v>225500</v>
      </c>
      <c r="H123" s="1" t="s">
        <v>8</v>
      </c>
      <c r="I123" s="1" t="s">
        <v>54</v>
      </c>
      <c r="J123" s="1" t="s">
        <v>29</v>
      </c>
      <c r="K123" s="2" t="s">
        <v>130</v>
      </c>
      <c r="L123" s="3" t="s">
        <v>11</v>
      </c>
      <c r="M123" s="1" t="s">
        <v>11</v>
      </c>
      <c r="N123" s="1" t="s">
        <v>11</v>
      </c>
      <c r="O123" s="1" t="s">
        <v>10</v>
      </c>
      <c r="P123" s="3" t="s">
        <v>11</v>
      </c>
      <c r="Q123" s="3" t="s">
        <v>11</v>
      </c>
      <c r="R123" s="3" t="s">
        <v>10</v>
      </c>
      <c r="S123" s="3" t="s">
        <v>65</v>
      </c>
      <c r="T123" s="1" t="s">
        <v>10</v>
      </c>
      <c r="U123" t="s">
        <v>10</v>
      </c>
      <c r="V123" s="1">
        <v>780</v>
      </c>
      <c r="W123" s="1">
        <v>0</v>
      </c>
      <c r="X123" s="47">
        <v>2.0758630773268005E-2</v>
      </c>
      <c r="Y123" s="1">
        <v>15544.921232876712</v>
      </c>
      <c r="Z123" s="1">
        <v>-16267.44445374207</v>
      </c>
      <c r="AA123" s="1">
        <v>-4308.3333333333339</v>
      </c>
      <c r="AB123" s="1">
        <v>-1552.3585215296152</v>
      </c>
      <c r="AC123" s="1">
        <f t="shared" si="3"/>
        <v>-6583.2150757283071</v>
      </c>
    </row>
    <row r="124" spans="1:29" x14ac:dyDescent="0.2">
      <c r="A124" s="16" t="s">
        <v>61</v>
      </c>
      <c r="B124" s="16" t="s">
        <v>61</v>
      </c>
      <c r="C124" s="16" t="s">
        <v>61</v>
      </c>
      <c r="D124" s="16" t="s">
        <v>61</v>
      </c>
      <c r="E124" s="16" t="s">
        <v>61</v>
      </c>
      <c r="F124" s="1">
        <v>122</v>
      </c>
      <c r="G124" s="1">
        <v>102500</v>
      </c>
      <c r="H124" s="1" t="s">
        <v>8</v>
      </c>
      <c r="I124" s="1" t="s">
        <v>54</v>
      </c>
      <c r="J124" s="1" t="s">
        <v>29</v>
      </c>
      <c r="K124" s="2" t="s">
        <v>130</v>
      </c>
      <c r="L124" s="3" t="s">
        <v>11</v>
      </c>
      <c r="M124" s="1" t="s">
        <v>11</v>
      </c>
      <c r="N124" s="1" t="s">
        <v>11</v>
      </c>
      <c r="O124" s="1" t="s">
        <v>10</v>
      </c>
      <c r="P124" s="3" t="s">
        <v>11</v>
      </c>
      <c r="Q124" s="3" t="s">
        <v>10</v>
      </c>
      <c r="R124" s="3" t="s">
        <v>10</v>
      </c>
      <c r="S124" s="3" t="s">
        <v>66</v>
      </c>
      <c r="T124" s="1" t="s">
        <v>10</v>
      </c>
      <c r="U124" t="s">
        <v>11</v>
      </c>
      <c r="V124" s="1">
        <v>312</v>
      </c>
      <c r="W124" s="1">
        <v>61</v>
      </c>
      <c r="X124" s="47">
        <v>5.2672918667125757E-2</v>
      </c>
      <c r="Y124" s="1">
        <v>11911.917808219179</v>
      </c>
      <c r="Z124" s="1">
        <v>-28433.826105000226</v>
      </c>
      <c r="AA124" s="1">
        <v>-2201.3888888888887</v>
      </c>
      <c r="AB124" s="1">
        <v>-3966.4279285343737</v>
      </c>
      <c r="AC124" s="1">
        <f t="shared" si="3"/>
        <v>-22689.72511420431</v>
      </c>
    </row>
    <row r="125" spans="1:29" x14ac:dyDescent="0.2">
      <c r="A125" s="16" t="s">
        <v>61</v>
      </c>
      <c r="B125" s="16" t="s">
        <v>61</v>
      </c>
      <c r="C125" s="16" t="s">
        <v>61</v>
      </c>
      <c r="D125" s="16" t="s">
        <v>61</v>
      </c>
      <c r="E125" s="16" t="s">
        <v>61</v>
      </c>
      <c r="F125" s="1">
        <v>123</v>
      </c>
      <c r="G125" s="1">
        <v>164000</v>
      </c>
      <c r="H125" s="1" t="s">
        <v>43</v>
      </c>
      <c r="I125" s="1" t="s">
        <v>55</v>
      </c>
      <c r="J125" s="1" t="s">
        <v>40</v>
      </c>
      <c r="K125" s="2" t="s">
        <v>129</v>
      </c>
      <c r="L125" s="3" t="s">
        <v>11</v>
      </c>
      <c r="M125" s="1" t="s">
        <v>10</v>
      </c>
      <c r="N125" s="1" t="s">
        <v>10</v>
      </c>
      <c r="O125" s="1" t="s">
        <v>10</v>
      </c>
      <c r="P125" s="3" t="s">
        <v>11</v>
      </c>
      <c r="Q125" s="3" t="s">
        <v>10</v>
      </c>
      <c r="R125" s="3" t="s">
        <v>10</v>
      </c>
      <c r="S125" s="3" t="s">
        <v>67</v>
      </c>
      <c r="T125" s="1" t="s">
        <v>10</v>
      </c>
      <c r="U125" t="s">
        <v>10</v>
      </c>
      <c r="V125" s="1">
        <v>1440</v>
      </c>
      <c r="W125" s="1">
        <v>200</v>
      </c>
      <c r="X125" s="47">
        <v>0.12774925342873245</v>
      </c>
      <c r="Y125" s="1">
        <v>8723.2876712328762</v>
      </c>
      <c r="Z125" s="1">
        <v>-21643.817809176602</v>
      </c>
      <c r="AA125" s="1">
        <v>-2211.1111111111113</v>
      </c>
      <c r="AB125" s="1">
        <v>-29983.344776246322</v>
      </c>
      <c r="AC125" s="1">
        <f t="shared" si="3"/>
        <v>-45114.986025301157</v>
      </c>
    </row>
    <row r="126" spans="1:29" x14ac:dyDescent="0.2">
      <c r="A126" s="16" t="s">
        <v>61</v>
      </c>
      <c r="B126" s="16" t="s">
        <v>61</v>
      </c>
      <c r="C126" s="16" t="s">
        <v>61</v>
      </c>
      <c r="D126" s="16" t="s">
        <v>61</v>
      </c>
      <c r="E126" s="16" t="s">
        <v>61</v>
      </c>
      <c r="F126" s="1">
        <v>124</v>
      </c>
      <c r="G126" s="1">
        <v>352600</v>
      </c>
      <c r="H126" s="1" t="s">
        <v>8</v>
      </c>
      <c r="I126" s="1" t="s">
        <v>53</v>
      </c>
      <c r="J126" s="1" t="s">
        <v>23</v>
      </c>
      <c r="K126" s="2" t="s">
        <v>130</v>
      </c>
      <c r="L126" s="3" t="s">
        <v>10</v>
      </c>
      <c r="M126" s="1" t="s">
        <v>11</v>
      </c>
      <c r="N126" s="1" t="s">
        <v>11</v>
      </c>
      <c r="O126" s="1" t="s">
        <v>10</v>
      </c>
      <c r="P126" s="3" t="s">
        <v>11</v>
      </c>
      <c r="Q126" s="3" t="s">
        <v>10</v>
      </c>
      <c r="R126" s="3" t="s">
        <v>10</v>
      </c>
      <c r="S126" s="3" t="s">
        <v>65</v>
      </c>
      <c r="T126" s="1" t="s">
        <v>10</v>
      </c>
      <c r="U126" t="s">
        <v>11</v>
      </c>
      <c r="V126" s="1">
        <v>1642</v>
      </c>
      <c r="W126" s="1">
        <v>241</v>
      </c>
      <c r="X126" s="47">
        <v>1.5611601821928112E-2</v>
      </c>
      <c r="Y126" s="1">
        <v>39961.103698630148</v>
      </c>
      <c r="Z126" s="1">
        <v>-17741.021854019695</v>
      </c>
      <c r="AA126" s="1">
        <v>-9077.7777777777792</v>
      </c>
      <c r="AB126" s="1">
        <v>-4661.6609185376747</v>
      </c>
      <c r="AC126" s="1">
        <f t="shared" si="3"/>
        <v>8480.6431482949993</v>
      </c>
    </row>
    <row r="127" spans="1:29" x14ac:dyDescent="0.2">
      <c r="A127" s="16" t="s">
        <v>61</v>
      </c>
      <c r="B127" s="16" t="s">
        <v>61</v>
      </c>
      <c r="C127" s="16" t="s">
        <v>61</v>
      </c>
      <c r="D127" s="16" t="s">
        <v>61</v>
      </c>
      <c r="E127" s="16" t="s">
        <v>61</v>
      </c>
      <c r="F127" s="1">
        <v>125</v>
      </c>
      <c r="G127" s="1">
        <v>245999.99999999997</v>
      </c>
      <c r="H127" s="1" t="s">
        <v>8</v>
      </c>
      <c r="I127" s="1" t="s">
        <v>53</v>
      </c>
      <c r="J127" s="1" t="s">
        <v>23</v>
      </c>
      <c r="K127" s="2" t="s">
        <v>130</v>
      </c>
      <c r="L127" s="3" t="s">
        <v>10</v>
      </c>
      <c r="M127" s="1" t="s">
        <v>11</v>
      </c>
      <c r="N127" s="1" t="s">
        <v>11</v>
      </c>
      <c r="O127" s="1" t="s">
        <v>10</v>
      </c>
      <c r="P127" s="3" t="s">
        <v>11</v>
      </c>
      <c r="Q127" s="3" t="s">
        <v>10</v>
      </c>
      <c r="R127" s="3" t="s">
        <v>10</v>
      </c>
      <c r="S127" s="3" t="s">
        <v>65</v>
      </c>
      <c r="T127" s="1" t="s">
        <v>10</v>
      </c>
      <c r="U127" t="s">
        <v>11</v>
      </c>
      <c r="V127" s="1">
        <v>1642</v>
      </c>
      <c r="W127" s="1">
        <v>241</v>
      </c>
      <c r="X127" s="47">
        <v>3.2802046402148566E-2</v>
      </c>
      <c r="Y127" s="1">
        <v>29049.863013698632</v>
      </c>
      <c r="Z127" s="1">
        <v>-29011.704810564719</v>
      </c>
      <c r="AA127" s="1">
        <v>-6150</v>
      </c>
      <c r="AB127" s="1">
        <v>-9822.5718964371845</v>
      </c>
      <c r="AC127" s="1">
        <f t="shared" si="3"/>
        <v>-15934.413693303271</v>
      </c>
    </row>
    <row r="128" spans="1:29" x14ac:dyDescent="0.2">
      <c r="A128" s="16" t="s">
        <v>61</v>
      </c>
      <c r="B128" s="16" t="s">
        <v>61</v>
      </c>
      <c r="C128" s="16" t="s">
        <v>61</v>
      </c>
      <c r="D128" s="16" t="s">
        <v>61</v>
      </c>
      <c r="E128" s="16" t="s">
        <v>61</v>
      </c>
      <c r="F128" s="1">
        <v>126</v>
      </c>
      <c r="G128" s="1">
        <v>738000</v>
      </c>
      <c r="H128" s="1" t="s">
        <v>8</v>
      </c>
      <c r="I128" s="1" t="s">
        <v>54</v>
      </c>
      <c r="J128" s="1" t="s">
        <v>20</v>
      </c>
      <c r="K128" s="2" t="s">
        <v>130</v>
      </c>
      <c r="L128" s="3" t="s">
        <v>10</v>
      </c>
      <c r="M128" s="1" t="s">
        <v>11</v>
      </c>
      <c r="N128" s="1" t="s">
        <v>10</v>
      </c>
      <c r="O128" s="1" t="s">
        <v>10</v>
      </c>
      <c r="P128" s="3" t="s">
        <v>11</v>
      </c>
      <c r="Q128" s="3" t="s">
        <v>10</v>
      </c>
      <c r="R128" s="3" t="s">
        <v>10</v>
      </c>
      <c r="S128" s="3" t="s">
        <v>66</v>
      </c>
      <c r="T128" s="1" t="s">
        <v>10</v>
      </c>
      <c r="U128" t="s">
        <v>11</v>
      </c>
      <c r="V128" s="1">
        <v>1106</v>
      </c>
      <c r="W128" s="1">
        <v>221</v>
      </c>
      <c r="X128" s="47">
        <v>1.6110069223269519E-2</v>
      </c>
      <c r="Y128" s="1">
        <v>61674.294520547948</v>
      </c>
      <c r="Z128" s="1">
        <v>-11846.712252909199</v>
      </c>
      <c r="AA128" s="1">
        <v>-16000</v>
      </c>
      <c r="AB128" s="1">
        <v>-12870.131620144321</v>
      </c>
      <c r="AC128" s="1">
        <f t="shared" si="3"/>
        <v>20957.450647494428</v>
      </c>
    </row>
    <row r="129" spans="1:29" x14ac:dyDescent="0.2">
      <c r="A129" s="16" t="s">
        <v>61</v>
      </c>
      <c r="B129" s="16" t="s">
        <v>61</v>
      </c>
      <c r="C129" s="16" t="s">
        <v>61</v>
      </c>
      <c r="D129" s="16" t="s">
        <v>61</v>
      </c>
      <c r="E129" s="16" t="s">
        <v>61</v>
      </c>
      <c r="F129" s="1">
        <v>127</v>
      </c>
      <c r="G129" s="1">
        <v>697000</v>
      </c>
      <c r="H129" s="1" t="s">
        <v>8</v>
      </c>
      <c r="I129" s="1" t="s">
        <v>54</v>
      </c>
      <c r="J129" s="1" t="s">
        <v>20</v>
      </c>
      <c r="K129" s="2" t="s">
        <v>130</v>
      </c>
      <c r="L129" s="3" t="s">
        <v>10</v>
      </c>
      <c r="M129" s="1" t="s">
        <v>11</v>
      </c>
      <c r="N129" s="1" t="s">
        <v>10</v>
      </c>
      <c r="O129" s="1" t="s">
        <v>10</v>
      </c>
      <c r="P129" s="3" t="s">
        <v>11</v>
      </c>
      <c r="Q129" s="3" t="s">
        <v>10</v>
      </c>
      <c r="R129" s="3" t="s">
        <v>10</v>
      </c>
      <c r="S129" s="3" t="s">
        <v>66</v>
      </c>
      <c r="T129" s="1" t="s">
        <v>10</v>
      </c>
      <c r="U129" t="s">
        <v>11</v>
      </c>
      <c r="V129" s="1">
        <v>1106</v>
      </c>
      <c r="W129" s="1">
        <v>221</v>
      </c>
      <c r="X129" s="47">
        <v>2.2358678239323249E-2</v>
      </c>
      <c r="Y129" s="1">
        <v>61393.44520547946</v>
      </c>
      <c r="Z129" s="1">
        <v>-28433.826105000226</v>
      </c>
      <c r="AA129" s="1">
        <v>-16433.333333333336</v>
      </c>
      <c r="AB129" s="1">
        <v>-14058.254358416527</v>
      </c>
      <c r="AC129" s="1">
        <f t="shared" si="3"/>
        <v>2468.0314087293718</v>
      </c>
    </row>
    <row r="130" spans="1:29" x14ac:dyDescent="0.2">
      <c r="A130" s="16" t="s">
        <v>61</v>
      </c>
      <c r="B130" s="16" t="s">
        <v>61</v>
      </c>
      <c r="C130" s="16" t="s">
        <v>61</v>
      </c>
      <c r="D130" s="16" t="s">
        <v>61</v>
      </c>
      <c r="E130" s="16" t="s">
        <v>61</v>
      </c>
      <c r="F130" s="1">
        <v>128</v>
      </c>
      <c r="G130" s="1">
        <v>184500</v>
      </c>
      <c r="H130" s="1" t="s">
        <v>8</v>
      </c>
      <c r="I130" s="1" t="s">
        <v>53</v>
      </c>
      <c r="J130" s="1" t="s">
        <v>24</v>
      </c>
      <c r="K130" s="2" t="s">
        <v>129</v>
      </c>
      <c r="L130" s="3" t="s">
        <v>10</v>
      </c>
      <c r="M130" s="1" t="s">
        <v>10</v>
      </c>
      <c r="N130" s="1" t="s">
        <v>10</v>
      </c>
      <c r="O130" s="1" t="s">
        <v>10</v>
      </c>
      <c r="P130" s="3" t="s">
        <v>11</v>
      </c>
      <c r="Q130" s="3" t="s">
        <v>10</v>
      </c>
      <c r="R130" s="3" t="s">
        <v>10</v>
      </c>
      <c r="S130" s="3" t="s">
        <v>65</v>
      </c>
      <c r="T130" s="1" t="s">
        <v>11</v>
      </c>
      <c r="U130" t="s">
        <v>11</v>
      </c>
      <c r="V130" s="1">
        <v>1424</v>
      </c>
      <c r="W130" s="1">
        <v>586</v>
      </c>
      <c r="X130" s="47">
        <v>0.13870731329473751</v>
      </c>
      <c r="Y130" s="1">
        <v>21746.506849315068</v>
      </c>
      <c r="Z130" s="1">
        <v>-23635.331455130188</v>
      </c>
      <c r="AA130" s="1">
        <v>-4362.5</v>
      </c>
      <c r="AB130" s="1">
        <v>-25550.414386691187</v>
      </c>
      <c r="AC130" s="1">
        <f t="shared" si="3"/>
        <v>-31801.738992506307</v>
      </c>
    </row>
    <row r="131" spans="1:29" x14ac:dyDescent="0.2">
      <c r="A131" s="16" t="s">
        <v>61</v>
      </c>
      <c r="B131" s="16" t="s">
        <v>61</v>
      </c>
      <c r="C131" s="16" t="s">
        <v>61</v>
      </c>
      <c r="D131" s="16" t="s">
        <v>61</v>
      </c>
      <c r="E131" s="16" t="s">
        <v>61</v>
      </c>
      <c r="F131" s="1">
        <v>129</v>
      </c>
      <c r="G131" s="1">
        <v>143500</v>
      </c>
      <c r="H131" s="1" t="s">
        <v>8</v>
      </c>
      <c r="I131" s="1" t="s">
        <v>53</v>
      </c>
      <c r="J131" s="1" t="s">
        <v>24</v>
      </c>
      <c r="K131" s="2" t="s">
        <v>129</v>
      </c>
      <c r="L131" s="3" t="s">
        <v>10</v>
      </c>
      <c r="M131" s="1" t="s">
        <v>10</v>
      </c>
      <c r="N131" s="1" t="s">
        <v>10</v>
      </c>
      <c r="O131" s="1" t="s">
        <v>10</v>
      </c>
      <c r="P131" s="3" t="s">
        <v>11</v>
      </c>
      <c r="Q131" s="3" t="s">
        <v>10</v>
      </c>
      <c r="R131" s="3" t="s">
        <v>10</v>
      </c>
      <c r="S131" s="3" t="s">
        <v>65</v>
      </c>
      <c r="T131" s="1" t="s">
        <v>11</v>
      </c>
      <c r="U131" t="s">
        <v>11</v>
      </c>
      <c r="V131" s="1">
        <v>1424</v>
      </c>
      <c r="W131" s="1">
        <v>586</v>
      </c>
      <c r="X131" s="47">
        <v>0.13870731329473751</v>
      </c>
      <c r="Y131" s="1">
        <v>16191.780821917808</v>
      </c>
      <c r="Z131" s="1">
        <v>-29734.053192520332</v>
      </c>
      <c r="AA131" s="1">
        <v>-3256.9444444444448</v>
      </c>
      <c r="AB131" s="1">
        <v>-18777.690647193118</v>
      </c>
      <c r="AC131" s="1">
        <f t="shared" ref="AC131:AC162" si="4">SUM(Y131:AB131)</f>
        <v>-35576.907462240088</v>
      </c>
    </row>
    <row r="132" spans="1:29" x14ac:dyDescent="0.2">
      <c r="A132" s="16" t="s">
        <v>61</v>
      </c>
      <c r="B132" s="16" t="s">
        <v>61</v>
      </c>
      <c r="C132" s="16" t="s">
        <v>61</v>
      </c>
      <c r="D132" s="16" t="s">
        <v>61</v>
      </c>
      <c r="E132" s="16" t="s">
        <v>61</v>
      </c>
      <c r="F132" s="1">
        <v>130</v>
      </c>
      <c r="G132" s="1">
        <v>61499.999999999993</v>
      </c>
      <c r="H132" s="1" t="s">
        <v>8</v>
      </c>
      <c r="I132" s="1" t="s">
        <v>54</v>
      </c>
      <c r="J132" s="1" t="s">
        <v>25</v>
      </c>
      <c r="K132" s="2" t="s">
        <v>130</v>
      </c>
      <c r="L132" s="3" t="s">
        <v>11</v>
      </c>
      <c r="M132" s="1" t="s">
        <v>11</v>
      </c>
      <c r="N132" s="1" t="s">
        <v>11</v>
      </c>
      <c r="O132" s="1" t="s">
        <v>10</v>
      </c>
      <c r="P132" s="3" t="s">
        <v>11</v>
      </c>
      <c r="Q132" s="3" t="s">
        <v>10</v>
      </c>
      <c r="R132" s="3" t="s">
        <v>10</v>
      </c>
      <c r="S132" s="3" t="s">
        <v>66</v>
      </c>
      <c r="T132" s="1" t="s">
        <v>10</v>
      </c>
      <c r="U132" t="s">
        <v>11</v>
      </c>
      <c r="V132" s="1">
        <v>646</v>
      </c>
      <c r="W132" s="1">
        <v>70</v>
      </c>
      <c r="X132" s="47">
        <v>1.9162893422574379E-2</v>
      </c>
      <c r="Y132" s="1">
        <v>5816.6860273972607</v>
      </c>
      <c r="Z132" s="1">
        <v>-28433.826105000226</v>
      </c>
      <c r="AA132" s="1">
        <v>-1387.5</v>
      </c>
      <c r="AB132" s="1">
        <v>-985.40886181446569</v>
      </c>
      <c r="AC132" s="1">
        <f t="shared" si="4"/>
        <v>-24990.048939417433</v>
      </c>
    </row>
    <row r="133" spans="1:29" x14ac:dyDescent="0.2">
      <c r="A133" s="16" t="s">
        <v>61</v>
      </c>
      <c r="B133" s="16" t="s">
        <v>61</v>
      </c>
      <c r="C133" s="16" t="s">
        <v>61</v>
      </c>
      <c r="D133" s="16" t="s">
        <v>61</v>
      </c>
      <c r="E133" s="16" t="s">
        <v>61</v>
      </c>
      <c r="F133" s="1">
        <v>131</v>
      </c>
      <c r="G133" s="1">
        <v>120540</v>
      </c>
      <c r="H133" s="1" t="s">
        <v>27</v>
      </c>
      <c r="I133" s="1" t="s">
        <v>53</v>
      </c>
      <c r="J133" s="1" t="s">
        <v>23</v>
      </c>
      <c r="K133" s="2" t="s">
        <v>129</v>
      </c>
      <c r="L133" s="3" t="s">
        <v>10</v>
      </c>
      <c r="M133" s="1" t="s">
        <v>10</v>
      </c>
      <c r="N133" s="1" t="s">
        <v>10</v>
      </c>
      <c r="O133" s="1" t="s">
        <v>10</v>
      </c>
      <c r="P133" s="3" t="s">
        <v>10</v>
      </c>
      <c r="Q133" s="3" t="s">
        <v>10</v>
      </c>
      <c r="R133" s="3" t="s">
        <v>10</v>
      </c>
      <c r="S133" s="3" t="s">
        <v>65</v>
      </c>
      <c r="T133" s="1" t="s">
        <v>11</v>
      </c>
      <c r="U133" t="s">
        <v>11</v>
      </c>
      <c r="V133" s="1">
        <v>3549</v>
      </c>
      <c r="W133" s="1">
        <v>1381</v>
      </c>
      <c r="X133" s="47">
        <v>5.8800590887095994E-2</v>
      </c>
      <c r="Y133" s="1">
        <v>14508.29589041096</v>
      </c>
      <c r="Z133" s="1">
        <v>-20688.176654574941</v>
      </c>
      <c r="AA133" s="1">
        <v>-2801.166666666667</v>
      </c>
      <c r="AB133" s="1">
        <v>-6938.971833394251</v>
      </c>
      <c r="AC133" s="1">
        <f t="shared" si="4"/>
        <v>-15920.019264224899</v>
      </c>
    </row>
    <row r="134" spans="1:29" x14ac:dyDescent="0.2">
      <c r="A134" s="16" t="s">
        <v>61</v>
      </c>
      <c r="B134" s="16" t="s">
        <v>61</v>
      </c>
      <c r="C134" s="16" t="s">
        <v>61</v>
      </c>
      <c r="D134" s="16" t="s">
        <v>61</v>
      </c>
      <c r="E134" s="16" t="s">
        <v>61</v>
      </c>
      <c r="F134" s="1">
        <v>132</v>
      </c>
      <c r="G134" s="1">
        <v>180400</v>
      </c>
      <c r="H134" s="1" t="s">
        <v>27</v>
      </c>
      <c r="I134" s="1" t="s">
        <v>53</v>
      </c>
      <c r="J134" s="1" t="s">
        <v>23</v>
      </c>
      <c r="K134" s="2" t="s">
        <v>129</v>
      </c>
      <c r="L134" s="3" t="s">
        <v>10</v>
      </c>
      <c r="M134" s="1" t="s">
        <v>10</v>
      </c>
      <c r="N134" s="1" t="s">
        <v>10</v>
      </c>
      <c r="O134" s="1" t="s">
        <v>10</v>
      </c>
      <c r="P134" s="3" t="s">
        <v>10</v>
      </c>
      <c r="Q134" s="3" t="s">
        <v>10</v>
      </c>
      <c r="R134" s="3" t="s">
        <v>10</v>
      </c>
      <c r="S134" s="3" t="s">
        <v>65</v>
      </c>
      <c r="T134" s="1" t="s">
        <v>11</v>
      </c>
      <c r="U134" t="s">
        <v>11</v>
      </c>
      <c r="V134" s="1">
        <v>3549</v>
      </c>
      <c r="W134" s="1">
        <v>1381</v>
      </c>
      <c r="X134" s="47">
        <v>8.0256881002963354E-2</v>
      </c>
      <c r="Y134" s="1">
        <v>19321.808219178085</v>
      </c>
      <c r="Z134" s="1">
        <v>-27827.066763069342</v>
      </c>
      <c r="AA134" s="1">
        <v>-4106.666666666667</v>
      </c>
      <c r="AB134" s="1">
        <v>-6201.7992470292702</v>
      </c>
      <c r="AC134" s="1">
        <f t="shared" si="4"/>
        <v>-18813.724457587196</v>
      </c>
    </row>
    <row r="135" spans="1:29" x14ac:dyDescent="0.2">
      <c r="A135" s="16" t="s">
        <v>61</v>
      </c>
      <c r="B135" s="16" t="s">
        <v>61</v>
      </c>
      <c r="C135" s="16" t="s">
        <v>61</v>
      </c>
      <c r="D135" s="16" t="s">
        <v>61</v>
      </c>
      <c r="E135" s="16" t="s">
        <v>61</v>
      </c>
      <c r="F135" s="1">
        <v>133</v>
      </c>
      <c r="G135" s="1">
        <v>122999.99999999999</v>
      </c>
      <c r="H135" s="1" t="s">
        <v>8</v>
      </c>
      <c r="I135" s="1" t="s">
        <v>55</v>
      </c>
      <c r="J135" s="1" t="s">
        <v>14</v>
      </c>
      <c r="K135" s="2" t="s">
        <v>129</v>
      </c>
      <c r="L135" s="3" t="s">
        <v>10</v>
      </c>
      <c r="M135" s="1" t="s">
        <v>11</v>
      </c>
      <c r="N135" s="1" t="s">
        <v>10</v>
      </c>
      <c r="O135" s="1" t="s">
        <v>10</v>
      </c>
      <c r="P135" s="3" t="s">
        <v>10</v>
      </c>
      <c r="Q135" s="3" t="s">
        <v>10</v>
      </c>
      <c r="R135" s="3" t="s">
        <v>10</v>
      </c>
      <c r="S135" s="3" t="s">
        <v>67</v>
      </c>
      <c r="T135" s="1" t="s">
        <v>10</v>
      </c>
      <c r="U135" t="s">
        <v>11</v>
      </c>
      <c r="V135" s="1">
        <v>17</v>
      </c>
      <c r="W135" s="1">
        <v>0</v>
      </c>
      <c r="X135" s="47">
        <v>1.5000000000000013E-2</v>
      </c>
      <c r="Y135" s="1">
        <v>16033.623082191782</v>
      </c>
      <c r="Z135" s="1">
        <v>-19214.599254297318</v>
      </c>
      <c r="AA135" s="1">
        <v>-2816.6666666666665</v>
      </c>
      <c r="AB135" s="1">
        <v>-1637.571807246577</v>
      </c>
      <c r="AC135" s="1">
        <f t="shared" si="4"/>
        <v>-7635.2146460187796</v>
      </c>
    </row>
    <row r="136" spans="1:29" x14ac:dyDescent="0.2">
      <c r="A136" s="16" t="s">
        <v>61</v>
      </c>
      <c r="B136" s="16" t="s">
        <v>61</v>
      </c>
      <c r="C136" s="16" t="s">
        <v>61</v>
      </c>
      <c r="D136" s="16" t="s">
        <v>61</v>
      </c>
      <c r="E136" s="16" t="s">
        <v>61</v>
      </c>
      <c r="F136" s="1">
        <v>134</v>
      </c>
      <c r="G136" s="1">
        <v>615000</v>
      </c>
      <c r="H136" s="1" t="s">
        <v>8</v>
      </c>
      <c r="I136" s="1" t="s">
        <v>53</v>
      </c>
      <c r="J136" s="1" t="s">
        <v>24</v>
      </c>
      <c r="K136" s="2" t="s">
        <v>129</v>
      </c>
      <c r="L136" s="3" t="s">
        <v>10</v>
      </c>
      <c r="M136" s="1" t="s">
        <v>11</v>
      </c>
      <c r="N136" s="1" t="s">
        <v>10</v>
      </c>
      <c r="O136" s="1" t="s">
        <v>10</v>
      </c>
      <c r="P136" s="3" t="s">
        <v>10</v>
      </c>
      <c r="Q136" s="3" t="s">
        <v>10</v>
      </c>
      <c r="R136" s="3" t="s">
        <v>10</v>
      </c>
      <c r="S136" s="3" t="s">
        <v>65</v>
      </c>
      <c r="T136" s="1" t="s">
        <v>11</v>
      </c>
      <c r="U136" t="s">
        <v>11</v>
      </c>
      <c r="V136" s="1">
        <v>8029</v>
      </c>
      <c r="W136" s="1">
        <v>3215</v>
      </c>
      <c r="X136" s="47">
        <v>1.5000000000000013E-2</v>
      </c>
      <c r="Y136" s="1">
        <v>68310.191780821915</v>
      </c>
      <c r="Z136" s="1">
        <v>-29734.053192520332</v>
      </c>
      <c r="AA136" s="1">
        <v>-14750</v>
      </c>
      <c r="AB136" s="1">
        <v>-9768.7853753424752</v>
      </c>
      <c r="AC136" s="1">
        <f t="shared" si="4"/>
        <v>14057.353212959108</v>
      </c>
    </row>
    <row r="137" spans="1:29" x14ac:dyDescent="0.2">
      <c r="A137" s="16" t="s">
        <v>61</v>
      </c>
      <c r="B137" s="16" t="s">
        <v>61</v>
      </c>
      <c r="C137" s="16" t="s">
        <v>61</v>
      </c>
      <c r="D137" s="16" t="s">
        <v>61</v>
      </c>
      <c r="E137" s="16" t="s">
        <v>61</v>
      </c>
      <c r="F137" s="1">
        <v>135</v>
      </c>
      <c r="G137" s="1">
        <v>61499.999999999993</v>
      </c>
      <c r="H137" s="1" t="s">
        <v>8</v>
      </c>
      <c r="I137" s="1" t="s">
        <v>53</v>
      </c>
      <c r="J137" s="1" t="s">
        <v>24</v>
      </c>
      <c r="K137" s="2" t="s">
        <v>130</v>
      </c>
      <c r="L137" s="3" t="s">
        <v>10</v>
      </c>
      <c r="M137" s="1" t="s">
        <v>11</v>
      </c>
      <c r="N137" s="1" t="s">
        <v>10</v>
      </c>
      <c r="O137" s="1" t="s">
        <v>10</v>
      </c>
      <c r="P137" s="3" t="s">
        <v>10</v>
      </c>
      <c r="Q137" s="3" t="s">
        <v>10</v>
      </c>
      <c r="R137" s="3" t="s">
        <v>10</v>
      </c>
      <c r="S137" s="3" t="s">
        <v>65</v>
      </c>
      <c r="T137" s="1" t="s">
        <v>11</v>
      </c>
      <c r="U137" t="s">
        <v>11</v>
      </c>
      <c r="V137" s="1">
        <v>2940</v>
      </c>
      <c r="W137" s="1">
        <v>1701</v>
      </c>
      <c r="X137" s="47">
        <v>3.8284108422854679E-2</v>
      </c>
      <c r="Y137" s="1">
        <v>7937.2602739726035</v>
      </c>
      <c r="Z137" s="1">
        <v>-28056.063655963058</v>
      </c>
      <c r="AA137" s="1">
        <v>-593.33333333333337</v>
      </c>
      <c r="AB137" s="1">
        <v>-2871.2105859035987</v>
      </c>
      <c r="AC137" s="1">
        <f t="shared" si="4"/>
        <v>-23583.347301227386</v>
      </c>
    </row>
    <row r="138" spans="1:29" x14ac:dyDescent="0.2">
      <c r="A138" s="16" t="s">
        <v>61</v>
      </c>
      <c r="B138" s="16" t="s">
        <v>61</v>
      </c>
      <c r="C138" s="16" t="s">
        <v>61</v>
      </c>
      <c r="D138" s="16" t="s">
        <v>61</v>
      </c>
      <c r="E138" s="16" t="s">
        <v>61</v>
      </c>
      <c r="F138" s="1">
        <v>136</v>
      </c>
      <c r="G138" s="1">
        <v>410000</v>
      </c>
      <c r="H138" s="1" t="s">
        <v>8</v>
      </c>
      <c r="I138" s="1" t="s">
        <v>55</v>
      </c>
      <c r="J138" s="1" t="s">
        <v>9</v>
      </c>
      <c r="K138" s="2" t="s">
        <v>129</v>
      </c>
      <c r="L138" s="3" t="s">
        <v>11</v>
      </c>
      <c r="M138" s="1" t="s">
        <v>11</v>
      </c>
      <c r="N138" s="1" t="s">
        <v>11</v>
      </c>
      <c r="O138" s="1" t="s">
        <v>10</v>
      </c>
      <c r="P138" s="3" t="s">
        <v>11</v>
      </c>
      <c r="Q138" s="3" t="s">
        <v>10</v>
      </c>
      <c r="R138" s="3" t="s">
        <v>10</v>
      </c>
      <c r="S138" s="3" t="s">
        <v>67</v>
      </c>
      <c r="T138" s="1" t="s">
        <v>10</v>
      </c>
      <c r="U138" t="s">
        <v>11</v>
      </c>
      <c r="V138" s="1">
        <v>636</v>
      </c>
      <c r="W138" s="1">
        <v>121</v>
      </c>
      <c r="X138" s="47">
        <v>5.5315172298002424E-2</v>
      </c>
      <c r="Y138" s="1">
        <v>31589.041095890414</v>
      </c>
      <c r="Z138" s="1">
        <v>-23550.804238627592</v>
      </c>
      <c r="AA138" s="1">
        <v>-7500</v>
      </c>
      <c r="AB138" s="1">
        <v>-5763.7197147180486</v>
      </c>
      <c r="AC138" s="1">
        <f t="shared" si="4"/>
        <v>-5225.4828574552266</v>
      </c>
    </row>
    <row r="139" spans="1:29" x14ac:dyDescent="0.2">
      <c r="A139" s="16" t="s">
        <v>61</v>
      </c>
      <c r="B139" s="16" t="s">
        <v>61</v>
      </c>
      <c r="C139" s="16" t="s">
        <v>61</v>
      </c>
      <c r="D139" s="16" t="s">
        <v>61</v>
      </c>
      <c r="E139" s="16" t="s">
        <v>61</v>
      </c>
      <c r="F139" s="1">
        <v>137</v>
      </c>
      <c r="G139" s="1">
        <v>102500</v>
      </c>
      <c r="H139" s="1" t="s">
        <v>8</v>
      </c>
      <c r="I139" s="1" t="s">
        <v>55</v>
      </c>
      <c r="J139" s="1" t="s">
        <v>9</v>
      </c>
      <c r="K139" s="2" t="s">
        <v>129</v>
      </c>
      <c r="L139" s="3" t="s">
        <v>11</v>
      </c>
      <c r="M139" s="1" t="s">
        <v>11</v>
      </c>
      <c r="N139" s="1" t="s">
        <v>11</v>
      </c>
      <c r="O139" s="1" t="s">
        <v>10</v>
      </c>
      <c r="P139" s="3" t="s">
        <v>11</v>
      </c>
      <c r="Q139" s="3" t="s">
        <v>10</v>
      </c>
      <c r="R139" s="3" t="s">
        <v>10</v>
      </c>
      <c r="S139" s="3" t="s">
        <v>67</v>
      </c>
      <c r="T139" s="1" t="s">
        <v>10</v>
      </c>
      <c r="U139" t="s">
        <v>11</v>
      </c>
      <c r="V139" s="1">
        <v>636</v>
      </c>
      <c r="W139" s="1">
        <v>121</v>
      </c>
      <c r="X139" s="47">
        <v>2.5745900835981717E-2</v>
      </c>
      <c r="Y139" s="1">
        <v>6786.3013698630139</v>
      </c>
      <c r="Z139" s="1">
        <v>-19945.532737600908</v>
      </c>
      <c r="AA139" s="1">
        <v>-1034.7222222222224</v>
      </c>
      <c r="AB139" s="1">
        <v>-3770.6740997232632</v>
      </c>
      <c r="AC139" s="1">
        <f t="shared" si="4"/>
        <v>-17964.627689683381</v>
      </c>
    </row>
    <row r="140" spans="1:29" x14ac:dyDescent="0.2">
      <c r="A140" s="16" t="s">
        <v>61</v>
      </c>
      <c r="B140" s="16" t="s">
        <v>61</v>
      </c>
      <c r="C140" s="16" t="s">
        <v>61</v>
      </c>
      <c r="D140" s="16" t="s">
        <v>61</v>
      </c>
      <c r="E140" s="16" t="s">
        <v>61</v>
      </c>
      <c r="F140" s="1">
        <v>138</v>
      </c>
      <c r="G140" s="1">
        <v>287000</v>
      </c>
      <c r="H140" s="1" t="s">
        <v>44</v>
      </c>
      <c r="I140" s="1" t="s">
        <v>54</v>
      </c>
      <c r="J140" s="1" t="s">
        <v>29</v>
      </c>
      <c r="K140" s="2" t="s">
        <v>129</v>
      </c>
      <c r="L140" s="3" t="s">
        <v>11</v>
      </c>
      <c r="M140" s="1" t="s">
        <v>11</v>
      </c>
      <c r="N140" s="1" t="s">
        <v>10</v>
      </c>
      <c r="O140" s="1" t="s">
        <v>10</v>
      </c>
      <c r="P140" s="3" t="s">
        <v>10</v>
      </c>
      <c r="Q140" s="3" t="s">
        <v>11</v>
      </c>
      <c r="R140" s="3" t="s">
        <v>10</v>
      </c>
      <c r="S140" s="3" t="s">
        <v>66</v>
      </c>
      <c r="T140" s="1" t="s">
        <v>10</v>
      </c>
      <c r="U140" t="s">
        <v>11</v>
      </c>
      <c r="V140" s="1">
        <v>3008</v>
      </c>
      <c r="W140" s="1">
        <v>750</v>
      </c>
      <c r="X140" s="47">
        <v>3.2283472117091372E-2</v>
      </c>
      <c r="Y140" s="1">
        <v>34076.012054794519</v>
      </c>
      <c r="Z140" s="1">
        <v>-14793.867053464446</v>
      </c>
      <c r="AA140" s="1">
        <v>-6863.8888888888896</v>
      </c>
      <c r="AB140" s="1">
        <v>-8590.8810299826619</v>
      </c>
      <c r="AC140" s="1">
        <f t="shared" si="4"/>
        <v>3827.3750824585186</v>
      </c>
    </row>
    <row r="141" spans="1:29" x14ac:dyDescent="0.2">
      <c r="A141" s="16" t="s">
        <v>61</v>
      </c>
      <c r="B141" s="16" t="s">
        <v>61</v>
      </c>
      <c r="C141" s="16" t="s">
        <v>61</v>
      </c>
      <c r="D141" s="16" t="s">
        <v>61</v>
      </c>
      <c r="E141" s="16" t="s">
        <v>61</v>
      </c>
      <c r="F141" s="1">
        <v>139</v>
      </c>
      <c r="G141" s="1">
        <v>147600</v>
      </c>
      <c r="H141" s="1" t="s">
        <v>8</v>
      </c>
      <c r="I141" s="1" t="s">
        <v>53</v>
      </c>
      <c r="J141" s="1" t="s">
        <v>32</v>
      </c>
      <c r="K141" s="2" t="s">
        <v>131</v>
      </c>
      <c r="L141" s="3" t="s">
        <v>10</v>
      </c>
      <c r="M141" s="1" t="s">
        <v>11</v>
      </c>
      <c r="N141" s="1" t="s">
        <v>10</v>
      </c>
      <c r="O141" s="1" t="s">
        <v>10</v>
      </c>
      <c r="P141" s="3" t="s">
        <v>11</v>
      </c>
      <c r="Q141" s="3" t="s">
        <v>10</v>
      </c>
      <c r="R141" s="3" t="s">
        <v>10</v>
      </c>
      <c r="S141" s="3" t="s">
        <v>65</v>
      </c>
      <c r="T141" s="1" t="s">
        <v>11</v>
      </c>
      <c r="U141" t="s">
        <v>11</v>
      </c>
      <c r="V141" s="1">
        <v>945</v>
      </c>
      <c r="W141" s="1">
        <v>81</v>
      </c>
      <c r="X141" s="47">
        <v>6.6964320690223511E-2</v>
      </c>
      <c r="Y141" s="1">
        <v>15431.726027397261</v>
      </c>
      <c r="Z141" s="1">
        <v>-23635.331455130188</v>
      </c>
      <c r="AA141" s="1">
        <v>-3290</v>
      </c>
      <c r="AB141" s="1">
        <v>-8242.4524215294878</v>
      </c>
      <c r="AC141" s="1">
        <f t="shared" si="4"/>
        <v>-19736.057849262415</v>
      </c>
    </row>
    <row r="142" spans="1:29" x14ac:dyDescent="0.2">
      <c r="A142" s="16" t="s">
        <v>61</v>
      </c>
      <c r="B142" s="16" t="s">
        <v>61</v>
      </c>
      <c r="C142" s="16" t="s">
        <v>61</v>
      </c>
      <c r="D142" s="16" t="s">
        <v>61</v>
      </c>
      <c r="E142" s="16" t="s">
        <v>61</v>
      </c>
      <c r="F142" s="1">
        <v>140</v>
      </c>
      <c r="G142" s="1">
        <v>30000</v>
      </c>
      <c r="H142" s="1" t="s">
        <v>8</v>
      </c>
      <c r="I142" s="1" t="s">
        <v>54</v>
      </c>
      <c r="J142" s="1" t="s">
        <v>20</v>
      </c>
      <c r="K142" s="2" t="s">
        <v>131</v>
      </c>
      <c r="L142" s="3" t="s">
        <v>10</v>
      </c>
      <c r="M142" s="1" t="s">
        <v>11</v>
      </c>
      <c r="N142" s="1" t="s">
        <v>10</v>
      </c>
      <c r="O142" s="1" t="s">
        <v>10</v>
      </c>
      <c r="P142" s="3" t="s">
        <v>11</v>
      </c>
      <c r="Q142" s="3" t="s">
        <v>10</v>
      </c>
      <c r="R142" s="3" t="s">
        <v>10</v>
      </c>
      <c r="S142" s="3" t="s">
        <v>65</v>
      </c>
      <c r="T142" s="1" t="s">
        <v>11</v>
      </c>
      <c r="U142" t="s">
        <v>11</v>
      </c>
      <c r="V142" s="1">
        <v>235</v>
      </c>
      <c r="W142" s="1">
        <v>112</v>
      </c>
      <c r="X142" s="47">
        <v>9.3799447660692259E-2</v>
      </c>
      <c r="Y142" s="1">
        <v>1693.6438356164383</v>
      </c>
      <c r="Z142" s="1">
        <v>-28433.826105000226</v>
      </c>
      <c r="AA142" s="1">
        <v>-392.5</v>
      </c>
      <c r="AB142" s="1">
        <v>-1408.9360618172357</v>
      </c>
      <c r="AC142" s="1">
        <f t="shared" si="4"/>
        <v>-28541.618331201022</v>
      </c>
    </row>
    <row r="143" spans="1:29" x14ac:dyDescent="0.2">
      <c r="A143" s="16" t="s">
        <v>61</v>
      </c>
      <c r="B143" s="16" t="s">
        <v>61</v>
      </c>
      <c r="C143" s="16" t="s">
        <v>61</v>
      </c>
      <c r="D143" s="16" t="s">
        <v>61</v>
      </c>
      <c r="E143" s="16" t="s">
        <v>61</v>
      </c>
      <c r="F143" s="1">
        <v>141</v>
      </c>
      <c r="G143" s="1">
        <v>110700</v>
      </c>
      <c r="H143" s="1" t="s">
        <v>8</v>
      </c>
      <c r="I143" s="1" t="s">
        <v>54</v>
      </c>
      <c r="J143" s="1" t="s">
        <v>20</v>
      </c>
      <c r="K143" s="2" t="s">
        <v>131</v>
      </c>
      <c r="L143" s="3" t="s">
        <v>10</v>
      </c>
      <c r="M143" s="1" t="s">
        <v>11</v>
      </c>
      <c r="N143" s="1" t="s">
        <v>10</v>
      </c>
      <c r="O143" s="1" t="s">
        <v>10</v>
      </c>
      <c r="P143" s="3" t="s">
        <v>11</v>
      </c>
      <c r="Q143" s="3" t="s">
        <v>10</v>
      </c>
      <c r="R143" s="3" t="s">
        <v>10</v>
      </c>
      <c r="S143" s="3" t="s">
        <v>65</v>
      </c>
      <c r="T143" s="1" t="s">
        <v>11</v>
      </c>
      <c r="U143" t="s">
        <v>11</v>
      </c>
      <c r="V143" s="1">
        <v>235</v>
      </c>
      <c r="W143" s="1">
        <v>112</v>
      </c>
      <c r="X143" s="47">
        <v>7.3487846694985759E-2</v>
      </c>
      <c r="Y143" s="1">
        <v>11254.246575342466</v>
      </c>
      <c r="Z143" s="1">
        <v>-28578.295781391353</v>
      </c>
      <c r="AA143" s="1">
        <v>-2550</v>
      </c>
      <c r="AB143" s="1">
        <v>-8077.699547354995</v>
      </c>
      <c r="AC143" s="1">
        <f t="shared" si="4"/>
        <v>-27951.748753403881</v>
      </c>
    </row>
    <row r="144" spans="1:29" x14ac:dyDescent="0.2">
      <c r="A144" s="16" t="s">
        <v>61</v>
      </c>
      <c r="B144" s="16" t="s">
        <v>61</v>
      </c>
      <c r="C144" s="16" t="s">
        <v>61</v>
      </c>
      <c r="D144" s="16" t="s">
        <v>61</v>
      </c>
      <c r="E144" s="16" t="s">
        <v>61</v>
      </c>
      <c r="F144" s="1">
        <v>142</v>
      </c>
      <c r="G144" s="1">
        <v>110700</v>
      </c>
      <c r="H144" s="1" t="s">
        <v>8</v>
      </c>
      <c r="I144" s="1" t="s">
        <v>54</v>
      </c>
      <c r="J144" s="1" t="s">
        <v>20</v>
      </c>
      <c r="K144" s="2" t="s">
        <v>131</v>
      </c>
      <c r="L144" s="3" t="s">
        <v>10</v>
      </c>
      <c r="M144" s="1" t="s">
        <v>11</v>
      </c>
      <c r="N144" s="1" t="s">
        <v>10</v>
      </c>
      <c r="O144" s="1" t="s">
        <v>10</v>
      </c>
      <c r="P144" s="3" t="s">
        <v>11</v>
      </c>
      <c r="Q144" s="3" t="s">
        <v>10</v>
      </c>
      <c r="R144" s="3" t="s">
        <v>10</v>
      </c>
      <c r="S144" s="3" t="s">
        <v>65</v>
      </c>
      <c r="T144" s="1" t="s">
        <v>11</v>
      </c>
      <c r="U144" t="s">
        <v>11</v>
      </c>
      <c r="V144" s="1">
        <v>235</v>
      </c>
      <c r="W144" s="1">
        <v>112</v>
      </c>
      <c r="X144" s="47">
        <v>4.6688507464611839E-2</v>
      </c>
      <c r="Y144" s="1">
        <v>12020.547945205479</v>
      </c>
      <c r="Z144" s="1">
        <v>-13320.289653186823</v>
      </c>
      <c r="AA144" s="1">
        <v>-2625</v>
      </c>
      <c r="AB144" s="1">
        <v>-6281.570287852569</v>
      </c>
      <c r="AC144" s="1">
        <f t="shared" si="4"/>
        <v>-10206.311995833912</v>
      </c>
    </row>
    <row r="145" spans="1:29" x14ac:dyDescent="0.2">
      <c r="A145" s="16" t="s">
        <v>61</v>
      </c>
      <c r="B145" s="16" t="s">
        <v>61</v>
      </c>
      <c r="C145" s="16" t="s">
        <v>61</v>
      </c>
      <c r="D145" s="16" t="s">
        <v>61</v>
      </c>
      <c r="E145" s="16" t="s">
        <v>61</v>
      </c>
      <c r="F145" s="1">
        <v>143</v>
      </c>
      <c r="G145" s="1">
        <v>106600</v>
      </c>
      <c r="H145" s="1" t="s">
        <v>19</v>
      </c>
      <c r="I145" s="1" t="s">
        <v>56</v>
      </c>
      <c r="J145" s="1" t="s">
        <v>36</v>
      </c>
      <c r="K145" s="2" t="s">
        <v>130</v>
      </c>
      <c r="L145" s="3" t="s">
        <v>10</v>
      </c>
      <c r="M145" s="1" t="s">
        <v>10</v>
      </c>
      <c r="N145" s="1" t="s">
        <v>10</v>
      </c>
      <c r="O145" s="1" t="s">
        <v>10</v>
      </c>
      <c r="P145" s="3" t="s">
        <v>10</v>
      </c>
      <c r="Q145" s="3" t="s">
        <v>10</v>
      </c>
      <c r="R145" s="3" t="s">
        <v>10</v>
      </c>
      <c r="S145" s="3" t="s">
        <v>65</v>
      </c>
      <c r="T145" s="1" t="s">
        <v>11</v>
      </c>
      <c r="U145" t="s">
        <v>11</v>
      </c>
      <c r="V145" s="1">
        <v>513</v>
      </c>
      <c r="W145" s="1">
        <v>501</v>
      </c>
      <c r="X145" s="47">
        <v>7.569390461382608E-2</v>
      </c>
      <c r="Y145" s="1">
        <v>13977.763013698632</v>
      </c>
      <c r="Z145" s="1">
        <v>-19214.599254297318</v>
      </c>
      <c r="AA145" s="1">
        <v>-2578.3333333333335</v>
      </c>
      <c r="AB145" s="1">
        <v>-8657.4039433910129</v>
      </c>
      <c r="AC145" s="1">
        <f t="shared" si="4"/>
        <v>-16472.573517323035</v>
      </c>
    </row>
    <row r="146" spans="1:29" x14ac:dyDescent="0.2">
      <c r="A146" s="16" t="s">
        <v>61</v>
      </c>
      <c r="B146" s="16" t="s">
        <v>61</v>
      </c>
      <c r="C146" s="16" t="s">
        <v>61</v>
      </c>
      <c r="D146" s="16" t="s">
        <v>61</v>
      </c>
      <c r="E146" s="16" t="s">
        <v>61</v>
      </c>
      <c r="F146" s="1">
        <v>144</v>
      </c>
      <c r="G146" s="1">
        <v>102500</v>
      </c>
      <c r="H146" s="1" t="s">
        <v>19</v>
      </c>
      <c r="I146" s="1" t="s">
        <v>56</v>
      </c>
      <c r="J146" s="1" t="s">
        <v>36</v>
      </c>
      <c r="K146" s="2" t="s">
        <v>130</v>
      </c>
      <c r="L146" s="3" t="s">
        <v>10</v>
      </c>
      <c r="M146" s="1" t="s">
        <v>10</v>
      </c>
      <c r="N146" s="1" t="s">
        <v>10</v>
      </c>
      <c r="O146" s="1" t="s">
        <v>10</v>
      </c>
      <c r="P146" s="3" t="s">
        <v>10</v>
      </c>
      <c r="Q146" s="3" t="s">
        <v>10</v>
      </c>
      <c r="R146" s="3" t="s">
        <v>10</v>
      </c>
      <c r="S146" s="3" t="s">
        <v>65</v>
      </c>
      <c r="T146" s="1" t="s">
        <v>11</v>
      </c>
      <c r="U146" t="s">
        <v>11</v>
      </c>
      <c r="V146" s="1">
        <v>513</v>
      </c>
      <c r="W146" s="1">
        <v>501</v>
      </c>
      <c r="X146" s="47">
        <v>0.12473162342307498</v>
      </c>
      <c r="Y146" s="1">
        <v>16591.103835616439</v>
      </c>
      <c r="Z146" s="1">
        <v>-35483.893117239706</v>
      </c>
      <c r="AA146" s="1">
        <v>-3118.0555555555557</v>
      </c>
      <c r="AB146" s="1">
        <v>-11581.579845803553</v>
      </c>
      <c r="AC146" s="1">
        <f t="shared" si="4"/>
        <v>-33592.424682982375</v>
      </c>
    </row>
    <row r="147" spans="1:29" x14ac:dyDescent="0.2">
      <c r="A147" s="16" t="s">
        <v>61</v>
      </c>
      <c r="B147" s="16" t="s">
        <v>61</v>
      </c>
      <c r="C147" s="16" t="s">
        <v>61</v>
      </c>
      <c r="D147" s="16" t="s">
        <v>61</v>
      </c>
      <c r="E147" s="16" t="s">
        <v>61</v>
      </c>
      <c r="F147" s="1">
        <v>145</v>
      </c>
      <c r="G147" s="1">
        <v>307500</v>
      </c>
      <c r="H147" s="1" t="s">
        <v>8</v>
      </c>
      <c r="I147" s="1" t="s">
        <v>52</v>
      </c>
      <c r="J147" s="1" t="s">
        <v>42</v>
      </c>
      <c r="K147" s="2" t="s">
        <v>130</v>
      </c>
      <c r="L147" s="3" t="s">
        <v>10</v>
      </c>
      <c r="M147" s="1" t="s">
        <v>11</v>
      </c>
      <c r="N147" s="1" t="s">
        <v>10</v>
      </c>
      <c r="O147" s="1" t="s">
        <v>10</v>
      </c>
      <c r="P147" s="3" t="s">
        <v>11</v>
      </c>
      <c r="Q147" s="3" t="s">
        <v>10</v>
      </c>
      <c r="R147" s="3" t="s">
        <v>10</v>
      </c>
      <c r="S147" s="3" t="s">
        <v>65</v>
      </c>
      <c r="T147" s="1" t="s">
        <v>10</v>
      </c>
      <c r="U147" t="s">
        <v>11</v>
      </c>
      <c r="V147" s="1">
        <v>2059</v>
      </c>
      <c r="W147" s="1">
        <v>484</v>
      </c>
      <c r="X147" s="47">
        <v>1.8670964811952517E-2</v>
      </c>
      <c r="Y147" s="1">
        <v>31327.397260273974</v>
      </c>
      <c r="Z147" s="1">
        <v>-11846.712252909199</v>
      </c>
      <c r="AA147" s="1">
        <v>-7562.5</v>
      </c>
      <c r="AB147" s="1">
        <v>-3557.3910888597052</v>
      </c>
      <c r="AC147" s="1">
        <f t="shared" si="4"/>
        <v>8360.7939185050673</v>
      </c>
    </row>
    <row r="148" spans="1:29" x14ac:dyDescent="0.2">
      <c r="A148" s="16" t="s">
        <v>61</v>
      </c>
      <c r="B148" s="16" t="s">
        <v>61</v>
      </c>
      <c r="C148" s="16" t="s">
        <v>61</v>
      </c>
      <c r="D148" s="16" t="s">
        <v>61</v>
      </c>
      <c r="E148" s="16" t="s">
        <v>61</v>
      </c>
      <c r="F148" s="1">
        <v>146</v>
      </c>
      <c r="G148" s="1">
        <v>205000</v>
      </c>
      <c r="H148" s="1" t="s">
        <v>8</v>
      </c>
      <c r="I148" s="1" t="s">
        <v>52</v>
      </c>
      <c r="J148" s="1" t="s">
        <v>42</v>
      </c>
      <c r="K148" s="2" t="s">
        <v>130</v>
      </c>
      <c r="L148" s="3" t="s">
        <v>10</v>
      </c>
      <c r="M148" s="1" t="s">
        <v>11</v>
      </c>
      <c r="N148" s="1" t="s">
        <v>10</v>
      </c>
      <c r="O148" s="1" t="s">
        <v>10</v>
      </c>
      <c r="P148" s="3" t="s">
        <v>11</v>
      </c>
      <c r="Q148" s="3" t="s">
        <v>10</v>
      </c>
      <c r="R148" s="3" t="s">
        <v>10</v>
      </c>
      <c r="S148" s="3" t="s">
        <v>65</v>
      </c>
      <c r="T148" s="1" t="s">
        <v>10</v>
      </c>
      <c r="U148" t="s">
        <v>11</v>
      </c>
      <c r="V148" s="1">
        <v>2059</v>
      </c>
      <c r="W148" s="1">
        <v>484</v>
      </c>
      <c r="X148" s="47">
        <v>2.5745900835981717E-2</v>
      </c>
      <c r="Y148" s="1">
        <v>14210.958904109588</v>
      </c>
      <c r="Z148" s="1">
        <v>-26582.486255685435</v>
      </c>
      <c r="AA148" s="1">
        <v>-3430.5555555555557</v>
      </c>
      <c r="AB148" s="1">
        <v>-5604.2237584495306</v>
      </c>
      <c r="AC148" s="1">
        <f t="shared" si="4"/>
        <v>-21406.306665580934</v>
      </c>
    </row>
    <row r="149" spans="1:29" x14ac:dyDescent="0.2">
      <c r="A149" s="16" t="s">
        <v>61</v>
      </c>
      <c r="B149" s="16" t="s">
        <v>61</v>
      </c>
      <c r="C149" s="16" t="s">
        <v>61</v>
      </c>
      <c r="D149" s="16" t="s">
        <v>61</v>
      </c>
      <c r="E149" s="16" t="s">
        <v>61</v>
      </c>
      <c r="F149" s="1">
        <v>147</v>
      </c>
      <c r="G149" s="1">
        <v>271420</v>
      </c>
      <c r="H149" s="1" t="s">
        <v>8</v>
      </c>
      <c r="I149" s="1" t="s">
        <v>54</v>
      </c>
      <c r="J149" s="1" t="s">
        <v>29</v>
      </c>
      <c r="K149" s="2" t="s">
        <v>131</v>
      </c>
      <c r="L149" s="3" t="s">
        <v>11</v>
      </c>
      <c r="M149" s="1" t="s">
        <v>11</v>
      </c>
      <c r="N149" s="1" t="s">
        <v>10</v>
      </c>
      <c r="O149" s="1" t="s">
        <v>10</v>
      </c>
      <c r="P149" s="3" t="s">
        <v>11</v>
      </c>
      <c r="Q149" s="3" t="s">
        <v>10</v>
      </c>
      <c r="R149" s="3" t="s">
        <v>10</v>
      </c>
      <c r="S149" s="3" t="s">
        <v>66</v>
      </c>
      <c r="T149" s="1" t="s">
        <v>11</v>
      </c>
      <c r="U149" t="s">
        <v>11</v>
      </c>
      <c r="V149" s="1">
        <v>107</v>
      </c>
      <c r="W149" s="1">
        <v>30</v>
      </c>
      <c r="X149" s="47">
        <v>0.10120205432306606</v>
      </c>
      <c r="Y149" s="1">
        <v>21464.586301369865</v>
      </c>
      <c r="Z149" s="1">
        <v>-22161.754054852565</v>
      </c>
      <c r="AA149" s="1">
        <v>-3383.5555555555557</v>
      </c>
      <c r="AB149" s="1">
        <v>-27407.556266835541</v>
      </c>
      <c r="AC149" s="1">
        <f t="shared" si="4"/>
        <v>-31488.279575873796</v>
      </c>
    </row>
    <row r="150" spans="1:29" x14ac:dyDescent="0.2">
      <c r="A150" s="16" t="s">
        <v>61</v>
      </c>
      <c r="B150" s="16" t="s">
        <v>61</v>
      </c>
      <c r="C150" s="16" t="s">
        <v>61</v>
      </c>
      <c r="D150" s="16" t="s">
        <v>61</v>
      </c>
      <c r="E150" s="16" t="s">
        <v>61</v>
      </c>
      <c r="F150" s="1">
        <v>148</v>
      </c>
      <c r="G150" s="1">
        <v>287000</v>
      </c>
      <c r="H150" s="1" t="s">
        <v>8</v>
      </c>
      <c r="I150" s="1" t="s">
        <v>55</v>
      </c>
      <c r="J150" s="1" t="s">
        <v>14</v>
      </c>
      <c r="K150" s="2" t="s">
        <v>129</v>
      </c>
      <c r="L150" s="3" t="s">
        <v>11</v>
      </c>
      <c r="M150" s="1" t="s">
        <v>10</v>
      </c>
      <c r="N150" s="1" t="s">
        <v>10</v>
      </c>
      <c r="O150" s="1" t="s">
        <v>10</v>
      </c>
      <c r="P150" s="3" t="s">
        <v>11</v>
      </c>
      <c r="Q150" s="3" t="s">
        <v>10</v>
      </c>
      <c r="R150" s="3" t="s">
        <v>10</v>
      </c>
      <c r="S150" s="3" t="s">
        <v>66</v>
      </c>
      <c r="T150" s="1" t="s">
        <v>10</v>
      </c>
      <c r="U150" t="s">
        <v>11</v>
      </c>
      <c r="V150" s="1">
        <v>441</v>
      </c>
      <c r="W150" s="1">
        <v>62</v>
      </c>
      <c r="X150" s="47">
        <v>2.9533924094206299E-2</v>
      </c>
      <c r="Y150" s="1">
        <v>56729.159726027399</v>
      </c>
      <c r="Z150" s="1">
        <v>-28433.826105000226</v>
      </c>
      <c r="AA150" s="1">
        <v>-14077.777777777779</v>
      </c>
      <c r="AB150" s="1">
        <v>-6068.1117157043218</v>
      </c>
      <c r="AC150" s="1">
        <f t="shared" si="4"/>
        <v>8149.4441275450727</v>
      </c>
    </row>
    <row r="151" spans="1:29" x14ac:dyDescent="0.2">
      <c r="A151" s="16" t="s">
        <v>61</v>
      </c>
      <c r="B151" s="16" t="s">
        <v>61</v>
      </c>
      <c r="C151" s="16" t="s">
        <v>61</v>
      </c>
      <c r="D151" s="16" t="s">
        <v>61</v>
      </c>
      <c r="E151" s="16" t="s">
        <v>61</v>
      </c>
      <c r="F151" s="1">
        <v>149</v>
      </c>
      <c r="G151" s="1">
        <v>373920</v>
      </c>
      <c r="H151" s="1" t="s">
        <v>45</v>
      </c>
      <c r="I151" s="1" t="s">
        <v>54</v>
      </c>
      <c r="J151" s="1" t="s">
        <v>25</v>
      </c>
      <c r="K151" s="2" t="s">
        <v>130</v>
      </c>
      <c r="L151" s="3" t="s">
        <v>11</v>
      </c>
      <c r="M151" s="1" t="s">
        <v>11</v>
      </c>
      <c r="N151" s="1" t="s">
        <v>10</v>
      </c>
      <c r="O151" s="1" t="s">
        <v>10</v>
      </c>
      <c r="P151" s="3" t="s">
        <v>11</v>
      </c>
      <c r="Q151" s="3" t="s">
        <v>10</v>
      </c>
      <c r="R151" s="3" t="s">
        <v>10</v>
      </c>
      <c r="S151" s="3" t="s">
        <v>66</v>
      </c>
      <c r="T151" s="1" t="s">
        <v>11</v>
      </c>
      <c r="U151" t="s">
        <v>10</v>
      </c>
      <c r="V151" s="1">
        <v>193</v>
      </c>
      <c r="W151" s="1">
        <v>176</v>
      </c>
      <c r="X151" s="47">
        <v>0.22544925043904518</v>
      </c>
      <c r="Y151" s="1">
        <v>61518.808219178085</v>
      </c>
      <c r="Z151" s="1">
        <v>-35194.953764457459</v>
      </c>
      <c r="AA151" s="1">
        <v>-11906.666666666668</v>
      </c>
      <c r="AB151" s="1">
        <v>-33678.669012663144</v>
      </c>
      <c r="AC151" s="1">
        <f t="shared" si="4"/>
        <v>-19261.481224609186</v>
      </c>
    </row>
    <row r="152" spans="1:29" x14ac:dyDescent="0.2">
      <c r="A152" s="16" t="s">
        <v>61</v>
      </c>
      <c r="B152" s="16" t="s">
        <v>61</v>
      </c>
      <c r="C152" s="16" t="s">
        <v>61</v>
      </c>
      <c r="D152" s="16" t="s">
        <v>61</v>
      </c>
      <c r="E152" s="16" t="s">
        <v>61</v>
      </c>
      <c r="F152" s="1">
        <v>150</v>
      </c>
      <c r="G152" s="1">
        <v>553500</v>
      </c>
      <c r="H152" s="1" t="s">
        <v>8</v>
      </c>
      <c r="I152" s="1" t="s">
        <v>54</v>
      </c>
      <c r="J152" s="1" t="s">
        <v>33</v>
      </c>
      <c r="K152" s="2" t="s">
        <v>130</v>
      </c>
      <c r="L152" s="3" t="s">
        <v>10</v>
      </c>
      <c r="M152" s="1" t="s">
        <v>11</v>
      </c>
      <c r="N152" s="1" t="s">
        <v>10</v>
      </c>
      <c r="O152" s="1" t="s">
        <v>10</v>
      </c>
      <c r="P152" s="3" t="s">
        <v>10</v>
      </c>
      <c r="Q152" s="3" t="s">
        <v>10</v>
      </c>
      <c r="R152" s="3" t="s">
        <v>10</v>
      </c>
      <c r="S152" s="3" t="s">
        <v>66</v>
      </c>
      <c r="T152" s="1" t="s">
        <v>10</v>
      </c>
      <c r="U152" t="s">
        <v>10</v>
      </c>
      <c r="V152" s="1">
        <v>1005</v>
      </c>
      <c r="W152" s="1">
        <v>215</v>
      </c>
      <c r="X152" s="47">
        <v>3.3958111595661866E-2</v>
      </c>
      <c r="Y152" s="1">
        <v>51446.866575342465</v>
      </c>
      <c r="Z152" s="1">
        <v>-28867.235134173592</v>
      </c>
      <c r="AA152" s="1">
        <v>-12150</v>
      </c>
      <c r="AB152" s="1">
        <v>-6187.0659264698679</v>
      </c>
      <c r="AC152" s="1">
        <f t="shared" si="4"/>
        <v>4242.5655146990048</v>
      </c>
    </row>
    <row r="153" spans="1:29" x14ac:dyDescent="0.2">
      <c r="A153" s="16" t="s">
        <v>61</v>
      </c>
      <c r="B153" s="16" t="s">
        <v>61</v>
      </c>
      <c r="C153" s="16" t="s">
        <v>61</v>
      </c>
      <c r="D153" s="16" t="s">
        <v>61</v>
      </c>
      <c r="E153" s="16" t="s">
        <v>61</v>
      </c>
      <c r="F153" s="1">
        <v>151</v>
      </c>
      <c r="G153" s="1">
        <v>102500</v>
      </c>
      <c r="H153" s="1" t="s">
        <v>8</v>
      </c>
      <c r="I153" s="1" t="s">
        <v>54</v>
      </c>
      <c r="J153" s="1" t="s">
        <v>33</v>
      </c>
      <c r="K153" s="2" t="s">
        <v>130</v>
      </c>
      <c r="L153" s="3" t="s">
        <v>10</v>
      </c>
      <c r="M153" s="1" t="s">
        <v>11</v>
      </c>
      <c r="N153" s="1" t="s">
        <v>10</v>
      </c>
      <c r="O153" s="1" t="s">
        <v>10</v>
      </c>
      <c r="P153" s="3" t="s">
        <v>10</v>
      </c>
      <c r="Q153" s="3" t="s">
        <v>10</v>
      </c>
      <c r="R153" s="3" t="s">
        <v>10</v>
      </c>
      <c r="S153" s="3" t="s">
        <v>66</v>
      </c>
      <c r="T153" s="1" t="s">
        <v>10</v>
      </c>
      <c r="U153" t="s">
        <v>10</v>
      </c>
      <c r="V153" s="1">
        <v>1005</v>
      </c>
      <c r="W153" s="1">
        <v>215</v>
      </c>
      <c r="X153" s="47">
        <v>4.0265157370654836E-2</v>
      </c>
      <c r="Y153" s="1">
        <v>8646.5753424657523</v>
      </c>
      <c r="Z153" s="1">
        <v>-20688.176654574941</v>
      </c>
      <c r="AA153" s="1">
        <v>-1583.3333333333335</v>
      </c>
      <c r="AB153" s="1">
        <v>-4799.0154675039566</v>
      </c>
      <c r="AC153" s="1">
        <f t="shared" si="4"/>
        <v>-18423.950112946481</v>
      </c>
    </row>
    <row r="154" spans="1:29" x14ac:dyDescent="0.2">
      <c r="A154" s="16" t="s">
        <v>61</v>
      </c>
      <c r="B154" s="16" t="s">
        <v>61</v>
      </c>
      <c r="C154" s="16" t="s">
        <v>61</v>
      </c>
      <c r="D154" s="16" t="s">
        <v>61</v>
      </c>
      <c r="E154" s="16" t="s">
        <v>61</v>
      </c>
      <c r="F154" s="1">
        <v>152</v>
      </c>
      <c r="G154" s="1">
        <v>102500</v>
      </c>
      <c r="H154" s="1" t="s">
        <v>8</v>
      </c>
      <c r="I154" s="1" t="s">
        <v>54</v>
      </c>
      <c r="J154" s="1" t="s">
        <v>33</v>
      </c>
      <c r="K154" s="2" t="s">
        <v>130</v>
      </c>
      <c r="L154" s="3" t="s">
        <v>10</v>
      </c>
      <c r="M154" s="1" t="s">
        <v>11</v>
      </c>
      <c r="N154" s="1" t="s">
        <v>10</v>
      </c>
      <c r="O154" s="1" t="s">
        <v>10</v>
      </c>
      <c r="P154" s="3" t="s">
        <v>10</v>
      </c>
      <c r="Q154" s="3" t="s">
        <v>10</v>
      </c>
      <c r="R154" s="3" t="s">
        <v>10</v>
      </c>
      <c r="S154" s="3" t="s">
        <v>66</v>
      </c>
      <c r="T154" s="1" t="s">
        <v>10</v>
      </c>
      <c r="U154" t="s">
        <v>10</v>
      </c>
      <c r="V154" s="1">
        <v>1005</v>
      </c>
      <c r="W154" s="1">
        <v>215</v>
      </c>
      <c r="X154" s="47">
        <v>3.3958111595661866E-2</v>
      </c>
      <c r="Y154" s="1">
        <v>9952.0547945205471</v>
      </c>
      <c r="Z154" s="1">
        <v>-29589.583516129213</v>
      </c>
      <c r="AA154" s="1">
        <v>-1888.8888888888891</v>
      </c>
      <c r="AB154" s="1">
        <v>-4222.3655511929228</v>
      </c>
      <c r="AC154" s="1">
        <f t="shared" si="4"/>
        <v>-25748.78316169048</v>
      </c>
    </row>
    <row r="155" spans="1:29" x14ac:dyDescent="0.2">
      <c r="A155" s="16" t="s">
        <v>61</v>
      </c>
      <c r="B155" s="16" t="s">
        <v>61</v>
      </c>
      <c r="C155" s="16" t="s">
        <v>61</v>
      </c>
      <c r="D155" s="16" t="s">
        <v>61</v>
      </c>
      <c r="E155" s="16" t="s">
        <v>61</v>
      </c>
      <c r="F155" s="1">
        <v>153</v>
      </c>
      <c r="G155" s="1">
        <v>41000</v>
      </c>
      <c r="H155" s="1" t="s">
        <v>34</v>
      </c>
      <c r="I155" s="1" t="s">
        <v>54</v>
      </c>
      <c r="J155" s="1" t="s">
        <v>18</v>
      </c>
      <c r="K155" s="2" t="s">
        <v>131</v>
      </c>
      <c r="L155" s="3" t="s">
        <v>11</v>
      </c>
      <c r="M155" s="1" t="s">
        <v>11</v>
      </c>
      <c r="N155" s="1" t="s">
        <v>11</v>
      </c>
      <c r="O155" s="1" t="s">
        <v>10</v>
      </c>
      <c r="P155" s="3" t="s">
        <v>10</v>
      </c>
      <c r="Q155" s="3" t="s">
        <v>11</v>
      </c>
      <c r="R155" s="3" t="s">
        <v>10</v>
      </c>
      <c r="S155" s="3" t="s">
        <v>66</v>
      </c>
      <c r="T155" s="1" t="s">
        <v>10</v>
      </c>
      <c r="U155" t="s">
        <v>11</v>
      </c>
      <c r="V155" s="1">
        <v>102</v>
      </c>
      <c r="W155" s="1">
        <v>18</v>
      </c>
      <c r="X155" s="47">
        <v>0.10344072039398344</v>
      </c>
      <c r="Y155" s="1">
        <v>5017.3082191780832</v>
      </c>
      <c r="Z155" s="1">
        <v>-16267.44445374207</v>
      </c>
      <c r="AA155" s="1">
        <v>-1022.2222222222223</v>
      </c>
      <c r="AB155" s="1">
        <v>-2024.9753662090352</v>
      </c>
      <c r="AC155" s="1">
        <f t="shared" si="4"/>
        <v>-14297.333822995244</v>
      </c>
    </row>
    <row r="156" spans="1:29" x14ac:dyDescent="0.2">
      <c r="A156" s="16" t="s">
        <v>61</v>
      </c>
      <c r="B156" s="16" t="s">
        <v>61</v>
      </c>
      <c r="C156" s="16" t="s">
        <v>61</v>
      </c>
      <c r="D156" s="16" t="s">
        <v>61</v>
      </c>
      <c r="E156" s="16" t="s">
        <v>61</v>
      </c>
      <c r="F156" s="1">
        <v>154</v>
      </c>
      <c r="G156" s="1">
        <v>410000</v>
      </c>
      <c r="H156" s="1" t="s">
        <v>8</v>
      </c>
      <c r="I156" s="1" t="s">
        <v>52</v>
      </c>
      <c r="J156" s="1" t="s">
        <v>42</v>
      </c>
      <c r="K156" s="2" t="s">
        <v>130</v>
      </c>
      <c r="L156" s="3" t="s">
        <v>10</v>
      </c>
      <c r="M156" s="1" t="s">
        <v>11</v>
      </c>
      <c r="N156" s="1" t="s">
        <v>10</v>
      </c>
      <c r="O156" s="1" t="s">
        <v>10</v>
      </c>
      <c r="P156" s="3" t="s">
        <v>11</v>
      </c>
      <c r="Q156" s="3" t="s">
        <v>11</v>
      </c>
      <c r="R156" s="3" t="s">
        <v>10</v>
      </c>
      <c r="S156" s="3" t="s">
        <v>65</v>
      </c>
      <c r="T156" s="1" t="s">
        <v>11</v>
      </c>
      <c r="U156" t="s">
        <v>11</v>
      </c>
      <c r="V156" s="1">
        <v>2</v>
      </c>
      <c r="W156" s="1">
        <v>1</v>
      </c>
      <c r="X156" s="47">
        <v>2.4622287759270889E-2</v>
      </c>
      <c r="Y156" s="1">
        <v>39298.630136986314</v>
      </c>
      <c r="Z156" s="1">
        <v>-13320.289653186823</v>
      </c>
      <c r="AA156" s="1">
        <v>-9055.5555555555566</v>
      </c>
      <c r="AB156" s="1">
        <v>-4136.3049761994125</v>
      </c>
      <c r="AC156" s="1">
        <f t="shared" si="4"/>
        <v>12786.479952044523</v>
      </c>
    </row>
    <row r="157" spans="1:29" x14ac:dyDescent="0.2">
      <c r="A157" s="16" t="s">
        <v>61</v>
      </c>
      <c r="B157" s="16" t="s">
        <v>61</v>
      </c>
      <c r="C157" s="16" t="s">
        <v>61</v>
      </c>
      <c r="D157" s="16" t="s">
        <v>61</v>
      </c>
      <c r="E157" s="16" t="s">
        <v>61</v>
      </c>
      <c r="F157" s="1">
        <v>155</v>
      </c>
      <c r="G157" s="1">
        <v>410000</v>
      </c>
      <c r="H157" s="1" t="s">
        <v>8</v>
      </c>
      <c r="I157" s="1" t="s">
        <v>54</v>
      </c>
      <c r="J157" s="1" t="s">
        <v>18</v>
      </c>
      <c r="K157" s="2" t="s">
        <v>130</v>
      </c>
      <c r="L157" s="3" t="s">
        <v>11</v>
      </c>
      <c r="M157" s="1" t="s">
        <v>11</v>
      </c>
      <c r="N157" s="1" t="s">
        <v>10</v>
      </c>
      <c r="O157" s="1" t="s">
        <v>10</v>
      </c>
      <c r="P157" s="3" t="s">
        <v>11</v>
      </c>
      <c r="Q157" s="3" t="s">
        <v>10</v>
      </c>
      <c r="R157" s="3" t="s">
        <v>10</v>
      </c>
      <c r="S157" s="3" t="s">
        <v>66</v>
      </c>
      <c r="T157" s="1" t="s">
        <v>11</v>
      </c>
      <c r="U157" t="s">
        <v>10</v>
      </c>
      <c r="V157" s="1">
        <v>333</v>
      </c>
      <c r="W157" s="1">
        <v>52</v>
      </c>
      <c r="X157" s="47">
        <v>2.6952306035169626E-2</v>
      </c>
      <c r="Y157" s="1">
        <v>51197.479452054802</v>
      </c>
      <c r="Z157" s="1">
        <v>-29011.704810564719</v>
      </c>
      <c r="AA157" s="1">
        <v>-10444.444444444445</v>
      </c>
      <c r="AB157" s="1">
        <v>-13455.884233637344</v>
      </c>
      <c r="AC157" s="1">
        <f t="shared" si="4"/>
        <v>-1714.5540365917059</v>
      </c>
    </row>
    <row r="158" spans="1:29" x14ac:dyDescent="0.2">
      <c r="A158" s="16" t="s">
        <v>61</v>
      </c>
      <c r="B158" s="16" t="s">
        <v>61</v>
      </c>
      <c r="C158" s="16" t="s">
        <v>61</v>
      </c>
      <c r="D158" s="16" t="s">
        <v>61</v>
      </c>
      <c r="E158" s="16" t="s">
        <v>61</v>
      </c>
      <c r="F158" s="1">
        <v>156</v>
      </c>
      <c r="G158" s="1">
        <v>65600</v>
      </c>
      <c r="H158" s="1" t="s">
        <v>46</v>
      </c>
      <c r="I158" s="1" t="s">
        <v>55</v>
      </c>
      <c r="J158" s="1" t="s">
        <v>9</v>
      </c>
      <c r="K158" s="2" t="s">
        <v>129</v>
      </c>
      <c r="L158" s="3" t="s">
        <v>11</v>
      </c>
      <c r="M158" s="1" t="s">
        <v>11</v>
      </c>
      <c r="N158" s="1" t="s">
        <v>10</v>
      </c>
      <c r="O158" s="1" t="s">
        <v>10</v>
      </c>
      <c r="P158" s="3" t="s">
        <v>11</v>
      </c>
      <c r="Q158" s="3" t="s">
        <v>11</v>
      </c>
      <c r="R158" s="3" t="s">
        <v>10</v>
      </c>
      <c r="S158" s="3" t="s">
        <v>67</v>
      </c>
      <c r="T158" s="1" t="s">
        <v>10</v>
      </c>
      <c r="U158" t="s">
        <v>11</v>
      </c>
      <c r="V158" s="1">
        <v>467</v>
      </c>
      <c r="W158" s="1">
        <v>0</v>
      </c>
      <c r="X158" s="47">
        <v>6.1173837099737227E-2</v>
      </c>
      <c r="Y158" s="1">
        <v>8196.3835616438373</v>
      </c>
      <c r="Z158" s="1">
        <v>-17741.021854019695</v>
      </c>
      <c r="AA158" s="1">
        <v>-608</v>
      </c>
      <c r="AB158" s="1">
        <v>-4890.4369868192161</v>
      </c>
      <c r="AC158" s="1">
        <f t="shared" si="4"/>
        <v>-15043.075279195073</v>
      </c>
    </row>
    <row r="159" spans="1:29" x14ac:dyDescent="0.2">
      <c r="A159" s="16" t="s">
        <v>61</v>
      </c>
      <c r="B159" s="16" t="s">
        <v>61</v>
      </c>
      <c r="C159" s="16" t="s">
        <v>61</v>
      </c>
      <c r="D159" s="16" t="s">
        <v>61</v>
      </c>
      <c r="E159" s="16" t="s">
        <v>61</v>
      </c>
      <c r="F159" s="1">
        <v>157</v>
      </c>
      <c r="G159" s="1">
        <v>164000</v>
      </c>
      <c r="H159" s="1" t="s">
        <v>8</v>
      </c>
      <c r="I159" s="1" t="s">
        <v>53</v>
      </c>
      <c r="J159" s="1" t="s">
        <v>24</v>
      </c>
      <c r="K159" s="2" t="s">
        <v>129</v>
      </c>
      <c r="L159" s="3" t="s">
        <v>10</v>
      </c>
      <c r="M159" s="1" t="s">
        <v>11</v>
      </c>
      <c r="N159" s="1" t="s">
        <v>11</v>
      </c>
      <c r="O159" s="1" t="s">
        <v>10</v>
      </c>
      <c r="P159" s="3" t="s">
        <v>10</v>
      </c>
      <c r="Q159" s="3" t="s">
        <v>10</v>
      </c>
      <c r="R159" s="3" t="s">
        <v>10</v>
      </c>
      <c r="S159" s="3" t="s">
        <v>65</v>
      </c>
      <c r="T159" s="1" t="s">
        <v>11</v>
      </c>
      <c r="U159" t="s">
        <v>11</v>
      </c>
      <c r="V159" s="1">
        <v>2134</v>
      </c>
      <c r="W159" s="1">
        <v>1321</v>
      </c>
      <c r="X159" s="47">
        <v>4.676090407868394E-2</v>
      </c>
      <c r="Y159" s="1">
        <v>22033.97260273973</v>
      </c>
      <c r="Z159" s="1">
        <v>-25108.908855407812</v>
      </c>
      <c r="AA159" s="1">
        <v>-4155.5555555555557</v>
      </c>
      <c r="AB159" s="1">
        <v>-9359.9802783129799</v>
      </c>
      <c r="AC159" s="1">
        <f t="shared" si="4"/>
        <v>-16590.472086536618</v>
      </c>
    </row>
    <row r="160" spans="1:29" x14ac:dyDescent="0.2">
      <c r="A160" s="16" t="s">
        <v>61</v>
      </c>
      <c r="B160" s="16" t="s">
        <v>61</v>
      </c>
      <c r="C160" s="16" t="s">
        <v>61</v>
      </c>
      <c r="D160" s="16" t="s">
        <v>61</v>
      </c>
      <c r="E160" s="16" t="s">
        <v>61</v>
      </c>
      <c r="F160" s="1">
        <v>158</v>
      </c>
      <c r="G160" s="1">
        <v>820000</v>
      </c>
      <c r="H160" s="1" t="s">
        <v>8</v>
      </c>
      <c r="I160" s="1" t="s">
        <v>53</v>
      </c>
      <c r="J160" s="1" t="s">
        <v>24</v>
      </c>
      <c r="K160" s="2" t="s">
        <v>129</v>
      </c>
      <c r="L160" s="3" t="s">
        <v>10</v>
      </c>
      <c r="M160" s="1" t="s">
        <v>11</v>
      </c>
      <c r="N160" s="1" t="s">
        <v>10</v>
      </c>
      <c r="O160" s="1" t="s">
        <v>10</v>
      </c>
      <c r="P160" s="3" t="s">
        <v>11</v>
      </c>
      <c r="Q160" s="3" t="s">
        <v>10</v>
      </c>
      <c r="R160" s="3" t="s">
        <v>10</v>
      </c>
      <c r="S160" s="3" t="s">
        <v>65</v>
      </c>
      <c r="T160" s="1" t="s">
        <v>11</v>
      </c>
      <c r="U160" t="s">
        <v>10</v>
      </c>
      <c r="V160" s="1">
        <v>70623</v>
      </c>
      <c r="W160" s="1">
        <v>42481</v>
      </c>
      <c r="X160" s="47">
        <v>2.412181934528923E-2</v>
      </c>
      <c r="Y160" s="1">
        <v>63156.164383561649</v>
      </c>
      <c r="Z160" s="1">
        <v>-22161.754054852565</v>
      </c>
      <c r="AA160" s="1">
        <v>-17222.222222222223</v>
      </c>
      <c r="AB160" s="1">
        <v>-10693.280498634738</v>
      </c>
      <c r="AC160" s="1">
        <f t="shared" si="4"/>
        <v>13078.907607852123</v>
      </c>
    </row>
    <row r="161" spans="1:29" x14ac:dyDescent="0.2">
      <c r="A161" s="16" t="s">
        <v>61</v>
      </c>
      <c r="B161" s="16" t="s">
        <v>61</v>
      </c>
      <c r="C161" s="16" t="s">
        <v>61</v>
      </c>
      <c r="D161" s="16" t="s">
        <v>61</v>
      </c>
      <c r="E161" s="16" t="s">
        <v>61</v>
      </c>
      <c r="F161" s="1">
        <v>159</v>
      </c>
      <c r="G161" s="1">
        <v>820000</v>
      </c>
      <c r="H161" s="1" t="s">
        <v>8</v>
      </c>
      <c r="I161" s="1" t="s">
        <v>53</v>
      </c>
      <c r="J161" s="1" t="s">
        <v>24</v>
      </c>
      <c r="K161" s="2" t="s">
        <v>129</v>
      </c>
      <c r="L161" s="3" t="s">
        <v>10</v>
      </c>
      <c r="M161" s="1" t="s">
        <v>11</v>
      </c>
      <c r="N161" s="1" t="s">
        <v>10</v>
      </c>
      <c r="O161" s="1" t="s">
        <v>10</v>
      </c>
      <c r="P161" s="3" t="s">
        <v>11</v>
      </c>
      <c r="Q161" s="3" t="s">
        <v>10</v>
      </c>
      <c r="R161" s="3" t="s">
        <v>10</v>
      </c>
      <c r="S161" s="3" t="s">
        <v>65</v>
      </c>
      <c r="T161" s="1" t="s">
        <v>11</v>
      </c>
      <c r="U161" t="s">
        <v>10</v>
      </c>
      <c r="V161" s="1">
        <v>70623</v>
      </c>
      <c r="W161" s="1">
        <v>42481</v>
      </c>
      <c r="X161" s="47">
        <v>2.412181934528923E-2</v>
      </c>
      <c r="Y161" s="1">
        <v>59480.808219178085</v>
      </c>
      <c r="Z161" s="1">
        <v>-27827.066763069342</v>
      </c>
      <c r="AA161" s="1">
        <v>-15055.555555555557</v>
      </c>
      <c r="AB161" s="1">
        <v>-14409.539819142359</v>
      </c>
      <c r="AC161" s="1">
        <f t="shared" si="4"/>
        <v>2188.6460814108286</v>
      </c>
    </row>
    <row r="162" spans="1:29" x14ac:dyDescent="0.2">
      <c r="A162" s="16" t="s">
        <v>61</v>
      </c>
      <c r="B162" s="16" t="s">
        <v>61</v>
      </c>
      <c r="C162" s="16" t="s">
        <v>61</v>
      </c>
      <c r="D162" s="16" t="s">
        <v>61</v>
      </c>
      <c r="E162" s="16" t="s">
        <v>61</v>
      </c>
      <c r="F162" s="1">
        <v>160</v>
      </c>
      <c r="G162" s="1">
        <v>307500</v>
      </c>
      <c r="H162" s="1" t="s">
        <v>47</v>
      </c>
      <c r="I162" s="1" t="s">
        <v>53</v>
      </c>
      <c r="J162" s="1" t="s">
        <v>13</v>
      </c>
      <c r="K162" s="2" t="s">
        <v>130</v>
      </c>
      <c r="L162" s="3" t="s">
        <v>10</v>
      </c>
      <c r="M162" s="1" t="s">
        <v>11</v>
      </c>
      <c r="N162" s="1" t="s">
        <v>10</v>
      </c>
      <c r="O162" s="1" t="s">
        <v>10</v>
      </c>
      <c r="P162" s="3" t="s">
        <v>10</v>
      </c>
      <c r="Q162" s="3" t="s">
        <v>10</v>
      </c>
      <c r="R162" s="3" t="s">
        <v>10</v>
      </c>
      <c r="S162" s="3" t="s">
        <v>65</v>
      </c>
      <c r="T162" s="1" t="s">
        <v>11</v>
      </c>
      <c r="U162" t="s">
        <v>11</v>
      </c>
      <c r="V162" s="1">
        <v>580</v>
      </c>
      <c r="W162" s="1">
        <v>400</v>
      </c>
      <c r="X162" s="47">
        <v>6.5967996589032407E-2</v>
      </c>
      <c r="Y162" s="1">
        <v>37015.068493150684</v>
      </c>
      <c r="Z162" s="1">
        <v>-26582.486255685435</v>
      </c>
      <c r="AA162" s="1">
        <v>-7125</v>
      </c>
      <c r="AB162" s="1">
        <v>-18824.166634341353</v>
      </c>
      <c r="AC162" s="1">
        <f t="shared" si="4"/>
        <v>-15516.584396876104</v>
      </c>
    </row>
    <row r="163" spans="1:29" x14ac:dyDescent="0.2">
      <c r="A163" s="16" t="s">
        <v>61</v>
      </c>
      <c r="B163" s="16" t="s">
        <v>61</v>
      </c>
      <c r="C163" s="16" t="s">
        <v>61</v>
      </c>
      <c r="D163" s="16" t="s">
        <v>61</v>
      </c>
      <c r="E163" s="16" t="s">
        <v>61</v>
      </c>
      <c r="F163" s="1">
        <v>161</v>
      </c>
      <c r="G163" s="1">
        <v>143500</v>
      </c>
      <c r="H163" s="1" t="s">
        <v>47</v>
      </c>
      <c r="I163" s="1" t="s">
        <v>53</v>
      </c>
      <c r="J163" s="1" t="s">
        <v>13</v>
      </c>
      <c r="K163" s="2" t="s">
        <v>130</v>
      </c>
      <c r="L163" s="3" t="s">
        <v>10</v>
      </c>
      <c r="M163" s="1" t="s">
        <v>11</v>
      </c>
      <c r="N163" s="1" t="s">
        <v>10</v>
      </c>
      <c r="O163" s="1" t="s">
        <v>10</v>
      </c>
      <c r="P163" s="3" t="s">
        <v>10</v>
      </c>
      <c r="Q163" s="3" t="s">
        <v>10</v>
      </c>
      <c r="R163" s="3" t="s">
        <v>10</v>
      </c>
      <c r="S163" s="3" t="s">
        <v>65</v>
      </c>
      <c r="T163" s="1" t="s">
        <v>11</v>
      </c>
      <c r="U163" t="s">
        <v>11</v>
      </c>
      <c r="V163" s="1">
        <v>580</v>
      </c>
      <c r="W163" s="1">
        <v>400</v>
      </c>
      <c r="X163" s="47">
        <v>0.1026422991978867</v>
      </c>
      <c r="Y163" s="1">
        <v>17043.561643835619</v>
      </c>
      <c r="Z163" s="1">
        <v>-28116.006115851589</v>
      </c>
      <c r="AA163" s="1">
        <v>-3120.8333333333339</v>
      </c>
      <c r="AB163" s="1">
        <v>-13663.610699686726</v>
      </c>
      <c r="AC163" s="1">
        <f t="shared" ref="AC163:AC194" si="5">SUM(Y163:AB163)</f>
        <v>-27856.88850503603</v>
      </c>
    </row>
    <row r="164" spans="1:29" x14ac:dyDescent="0.2">
      <c r="A164" s="16" t="s">
        <v>61</v>
      </c>
      <c r="B164" s="16" t="s">
        <v>61</v>
      </c>
      <c r="C164" s="16" t="s">
        <v>61</v>
      </c>
      <c r="D164" s="16" t="s">
        <v>61</v>
      </c>
      <c r="E164" s="16" t="s">
        <v>61</v>
      </c>
      <c r="F164" s="1">
        <v>162</v>
      </c>
      <c r="G164" s="1">
        <v>205000</v>
      </c>
      <c r="H164" s="1" t="s">
        <v>39</v>
      </c>
      <c r="I164" s="1" t="s">
        <v>55</v>
      </c>
      <c r="J164" s="1" t="s">
        <v>40</v>
      </c>
      <c r="K164" s="2" t="s">
        <v>129</v>
      </c>
      <c r="L164" s="3" t="s">
        <v>11</v>
      </c>
      <c r="M164" s="1" t="s">
        <v>11</v>
      </c>
      <c r="N164" s="1" t="s">
        <v>11</v>
      </c>
      <c r="O164" s="1" t="s">
        <v>10</v>
      </c>
      <c r="P164" s="3" t="s">
        <v>11</v>
      </c>
      <c r="Q164" s="3" t="s">
        <v>11</v>
      </c>
      <c r="R164" s="3" t="s">
        <v>10</v>
      </c>
      <c r="S164" s="3" t="s">
        <v>67</v>
      </c>
      <c r="T164" s="1" t="s">
        <v>11</v>
      </c>
      <c r="U164" t="s">
        <v>11</v>
      </c>
      <c r="V164" s="1">
        <v>310</v>
      </c>
      <c r="W164" s="1">
        <v>62</v>
      </c>
      <c r="X164" s="47">
        <v>0.1026422991978867</v>
      </c>
      <c r="Y164" s="1">
        <v>22470.085616438359</v>
      </c>
      <c r="Z164" s="1">
        <v>-26582.486255685435</v>
      </c>
      <c r="AA164" s="1">
        <v>-5027.7777777777774</v>
      </c>
      <c r="AB164" s="1">
        <v>-24773.81380947003</v>
      </c>
      <c r="AC164" s="1">
        <f t="shared" si="5"/>
        <v>-33913.992226494884</v>
      </c>
    </row>
    <row r="165" spans="1:29" x14ac:dyDescent="0.2">
      <c r="A165" s="16" t="s">
        <v>61</v>
      </c>
      <c r="B165" s="16" t="s">
        <v>61</v>
      </c>
      <c r="C165" s="16" t="s">
        <v>61</v>
      </c>
      <c r="D165" s="16" t="s">
        <v>61</v>
      </c>
      <c r="E165" s="16" t="s">
        <v>61</v>
      </c>
      <c r="F165" s="1">
        <v>163</v>
      </c>
      <c r="G165" s="1">
        <v>615000</v>
      </c>
      <c r="H165" s="1" t="s">
        <v>8</v>
      </c>
      <c r="I165" s="1" t="s">
        <v>54</v>
      </c>
      <c r="J165" s="1" t="s">
        <v>25</v>
      </c>
      <c r="K165" s="2" t="s">
        <v>129</v>
      </c>
      <c r="L165" s="3" t="s">
        <v>11</v>
      </c>
      <c r="M165" s="1" t="s">
        <v>11</v>
      </c>
      <c r="N165" s="1" t="s">
        <v>11</v>
      </c>
      <c r="O165" s="1" t="s">
        <v>10</v>
      </c>
      <c r="P165" s="3" t="s">
        <v>11</v>
      </c>
      <c r="Q165" s="3" t="s">
        <v>10</v>
      </c>
      <c r="R165" s="3" t="s">
        <v>10</v>
      </c>
      <c r="S165" s="3" t="s">
        <v>66</v>
      </c>
      <c r="T165" s="1" t="s">
        <v>10</v>
      </c>
      <c r="U165" t="s">
        <v>11</v>
      </c>
      <c r="V165" s="1">
        <v>1312</v>
      </c>
      <c r="W165" s="1">
        <v>344</v>
      </c>
      <c r="X165" s="47">
        <v>3.2754086609629529E-2</v>
      </c>
      <c r="Y165" s="1">
        <v>59197.331643835612</v>
      </c>
      <c r="Z165" s="1">
        <v>-28433.826105000226</v>
      </c>
      <c r="AA165" s="1">
        <v>-14083.333333333332</v>
      </c>
      <c r="AB165" s="1">
        <v>-10668.968000497713</v>
      </c>
      <c r="AC165" s="1">
        <f t="shared" si="5"/>
        <v>6011.2042050043419</v>
      </c>
    </row>
    <row r="166" spans="1:29" x14ac:dyDescent="0.2">
      <c r="A166" s="16" t="s">
        <v>61</v>
      </c>
      <c r="B166" s="16" t="s">
        <v>61</v>
      </c>
      <c r="C166" s="16" t="s">
        <v>61</v>
      </c>
      <c r="D166" s="16" t="s">
        <v>61</v>
      </c>
      <c r="E166" s="16" t="s">
        <v>61</v>
      </c>
      <c r="F166" s="1">
        <v>164</v>
      </c>
      <c r="G166" s="1">
        <v>205000</v>
      </c>
      <c r="H166" s="1" t="s">
        <v>8</v>
      </c>
      <c r="I166" s="1" t="s">
        <v>53</v>
      </c>
      <c r="J166" s="1" t="s">
        <v>24</v>
      </c>
      <c r="K166" s="2" t="s">
        <v>130</v>
      </c>
      <c r="L166" s="3" t="s">
        <v>10</v>
      </c>
      <c r="M166" s="1" t="s">
        <v>11</v>
      </c>
      <c r="N166" s="1" t="s">
        <v>11</v>
      </c>
      <c r="O166" s="1" t="s">
        <v>10</v>
      </c>
      <c r="P166" s="3" t="s">
        <v>10</v>
      </c>
      <c r="Q166" s="3" t="s">
        <v>10</v>
      </c>
      <c r="R166" s="3" t="s">
        <v>10</v>
      </c>
      <c r="S166" s="3" t="s">
        <v>65</v>
      </c>
      <c r="T166" s="1" t="s">
        <v>11</v>
      </c>
      <c r="U166" t="s">
        <v>11</v>
      </c>
      <c r="V166" s="1">
        <v>1190</v>
      </c>
      <c r="W166" s="1">
        <v>416</v>
      </c>
      <c r="X166" s="47">
        <v>8.8872795227709189E-2</v>
      </c>
      <c r="Y166" s="1">
        <v>24799.315068493153</v>
      </c>
      <c r="Z166" s="1">
        <v>-31063.160916406836</v>
      </c>
      <c r="AA166" s="1">
        <v>-5472.2222222222226</v>
      </c>
      <c r="AB166" s="1">
        <v>-22210.188081001292</v>
      </c>
      <c r="AC166" s="1">
        <f t="shared" si="5"/>
        <v>-33946.256151137197</v>
      </c>
    </row>
    <row r="167" spans="1:29" x14ac:dyDescent="0.2">
      <c r="A167" s="16" t="s">
        <v>61</v>
      </c>
      <c r="B167" s="16" t="s">
        <v>61</v>
      </c>
      <c r="C167" s="16" t="s">
        <v>61</v>
      </c>
      <c r="D167" s="16" t="s">
        <v>61</v>
      </c>
      <c r="E167" s="16" t="s">
        <v>61</v>
      </c>
      <c r="F167" s="1">
        <v>165</v>
      </c>
      <c r="G167" s="1">
        <v>82000</v>
      </c>
      <c r="H167" s="1" t="s">
        <v>38</v>
      </c>
      <c r="I167" s="1" t="s">
        <v>56</v>
      </c>
      <c r="J167" s="1" t="s">
        <v>36</v>
      </c>
      <c r="K167" s="2" t="s">
        <v>129</v>
      </c>
      <c r="L167" s="3" t="s">
        <v>10</v>
      </c>
      <c r="M167" s="1" t="s">
        <v>10</v>
      </c>
      <c r="N167" s="1" t="s">
        <v>10</v>
      </c>
      <c r="O167" s="1" t="s">
        <v>10</v>
      </c>
      <c r="P167" s="3" t="s">
        <v>11</v>
      </c>
      <c r="Q167" s="3" t="s">
        <v>11</v>
      </c>
      <c r="R167" s="3" t="s">
        <v>10</v>
      </c>
      <c r="S167" s="3" t="s">
        <v>65</v>
      </c>
      <c r="T167" s="1" t="s">
        <v>11</v>
      </c>
      <c r="U167" t="s">
        <v>11</v>
      </c>
      <c r="V167" s="1">
        <v>4514</v>
      </c>
      <c r="W167" s="1">
        <v>4500</v>
      </c>
      <c r="X167" s="47">
        <v>8.604002581244441E-2</v>
      </c>
      <c r="Y167" s="1">
        <v>7815.1506849315065</v>
      </c>
      <c r="Z167" s="1">
        <v>-28867.235134173592</v>
      </c>
      <c r="AA167" s="1">
        <v>-1761.1111111111111</v>
      </c>
      <c r="AB167" s="1">
        <v>-6711.7509777456589</v>
      </c>
      <c r="AC167" s="1">
        <f t="shared" si="5"/>
        <v>-29524.946538098855</v>
      </c>
    </row>
    <row r="168" spans="1:29" x14ac:dyDescent="0.2">
      <c r="A168" s="16" t="s">
        <v>61</v>
      </c>
      <c r="B168" s="16" t="s">
        <v>61</v>
      </c>
      <c r="C168" s="16" t="s">
        <v>61</v>
      </c>
      <c r="D168" s="16" t="s">
        <v>61</v>
      </c>
      <c r="E168" s="16" t="s">
        <v>61</v>
      </c>
      <c r="F168" s="1">
        <v>166</v>
      </c>
      <c r="G168" s="1">
        <v>122999.99999999999</v>
      </c>
      <c r="H168" s="1" t="s">
        <v>48</v>
      </c>
      <c r="I168" s="1" t="s">
        <v>56</v>
      </c>
      <c r="J168" s="1" t="s">
        <v>36</v>
      </c>
      <c r="K168" s="2" t="s">
        <v>130</v>
      </c>
      <c r="L168" s="3" t="s">
        <v>10</v>
      </c>
      <c r="M168" s="1" t="s">
        <v>11</v>
      </c>
      <c r="N168" s="1" t="s">
        <v>10</v>
      </c>
      <c r="O168" s="1" t="s">
        <v>10</v>
      </c>
      <c r="P168" s="3" t="s">
        <v>11</v>
      </c>
      <c r="Q168" s="3" t="s">
        <v>11</v>
      </c>
      <c r="R168" s="3" t="s">
        <v>10</v>
      </c>
      <c r="S168" s="3" t="s">
        <v>66</v>
      </c>
      <c r="T168" s="1" t="s">
        <v>11</v>
      </c>
      <c r="U168" t="s">
        <v>11</v>
      </c>
      <c r="V168" s="1">
        <v>561</v>
      </c>
      <c r="W168" s="1">
        <v>326</v>
      </c>
      <c r="X168" s="47">
        <v>0.13775493906092895</v>
      </c>
      <c r="Y168" s="1">
        <v>8785.2054794520554</v>
      </c>
      <c r="Z168" s="1">
        <v>-25108.908855407812</v>
      </c>
      <c r="AA168" s="1">
        <v>-2466.666666666667</v>
      </c>
      <c r="AB168" s="1">
        <v>-6983.7678067337938</v>
      </c>
      <c r="AC168" s="1">
        <f t="shared" si="5"/>
        <v>-25774.137849356219</v>
      </c>
    </row>
    <row r="169" spans="1:29" x14ac:dyDescent="0.2">
      <c r="A169" s="16" t="s">
        <v>61</v>
      </c>
      <c r="B169" s="16" t="s">
        <v>61</v>
      </c>
      <c r="C169" s="16" t="s">
        <v>61</v>
      </c>
      <c r="D169" s="16" t="s">
        <v>61</v>
      </c>
      <c r="E169" s="16" t="s">
        <v>61</v>
      </c>
      <c r="F169" s="1">
        <v>167</v>
      </c>
      <c r="G169" s="1">
        <v>20500</v>
      </c>
      <c r="H169" s="1" t="s">
        <v>49</v>
      </c>
      <c r="I169" s="1" t="s">
        <v>55</v>
      </c>
      <c r="J169" s="1" t="s">
        <v>9</v>
      </c>
      <c r="K169" s="2" t="s">
        <v>131</v>
      </c>
      <c r="L169" s="3" t="s">
        <v>11</v>
      </c>
      <c r="M169" s="1" t="s">
        <v>11</v>
      </c>
      <c r="N169" s="1" t="s">
        <v>10</v>
      </c>
      <c r="O169" s="1" t="s">
        <v>10</v>
      </c>
      <c r="P169" s="3" t="s">
        <v>11</v>
      </c>
      <c r="Q169" s="3" t="s">
        <v>11</v>
      </c>
      <c r="R169" s="3" t="s">
        <v>10</v>
      </c>
      <c r="S169" s="3" t="s">
        <v>67</v>
      </c>
      <c r="T169" s="1" t="s">
        <v>11</v>
      </c>
      <c r="U169" t="s">
        <v>11</v>
      </c>
      <c r="V169" s="1">
        <v>172</v>
      </c>
      <c r="W169" s="1">
        <v>45</v>
      </c>
      <c r="X169" s="47">
        <v>0.22963626639673584</v>
      </c>
      <c r="Y169" s="1">
        <v>3692.6027397260273</v>
      </c>
      <c r="Z169" s="1">
        <v>-23635.331455130188</v>
      </c>
      <c r="AA169" s="1">
        <v>-195</v>
      </c>
      <c r="AB169" s="1">
        <v>-5765.8269133758613</v>
      </c>
      <c r="AC169" s="1">
        <f t="shared" si="5"/>
        <v>-25903.555628780025</v>
      </c>
    </row>
    <row r="170" spans="1:29" x14ac:dyDescent="0.2">
      <c r="A170" s="16" t="s">
        <v>61</v>
      </c>
      <c r="B170" s="16" t="s">
        <v>61</v>
      </c>
      <c r="C170" s="16" t="s">
        <v>61</v>
      </c>
      <c r="D170" s="16" t="s">
        <v>61</v>
      </c>
      <c r="E170" s="16" t="s">
        <v>61</v>
      </c>
      <c r="F170" s="1">
        <v>168</v>
      </c>
      <c r="G170" s="1">
        <v>57400</v>
      </c>
      <c r="H170" s="1" t="s">
        <v>8</v>
      </c>
      <c r="I170" s="1" t="s">
        <v>54</v>
      </c>
      <c r="J170" s="1" t="s">
        <v>25</v>
      </c>
      <c r="K170" s="2" t="s">
        <v>130</v>
      </c>
      <c r="L170" s="3" t="s">
        <v>11</v>
      </c>
      <c r="M170" s="1" t="s">
        <v>11</v>
      </c>
      <c r="N170" s="1" t="s">
        <v>11</v>
      </c>
      <c r="O170" s="1" t="s">
        <v>10</v>
      </c>
      <c r="P170" s="3" t="s">
        <v>11</v>
      </c>
      <c r="Q170" s="3" t="s">
        <v>10</v>
      </c>
      <c r="R170" s="3" t="s">
        <v>10</v>
      </c>
      <c r="S170" s="3" t="s">
        <v>66</v>
      </c>
      <c r="T170" s="1" t="s">
        <v>11</v>
      </c>
      <c r="U170" t="s">
        <v>11</v>
      </c>
      <c r="V170" s="1">
        <v>129</v>
      </c>
      <c r="W170" s="1">
        <v>38</v>
      </c>
      <c r="X170" s="47">
        <v>2.5478929103001979E-2</v>
      </c>
      <c r="Y170" s="1">
        <v>3779.3267123287678</v>
      </c>
      <c r="Z170" s="1">
        <v>-23635.331455130188</v>
      </c>
      <c r="AA170" s="1">
        <v>-238</v>
      </c>
      <c r="AB170" s="1">
        <v>-1219.3748781972188</v>
      </c>
      <c r="AC170" s="1">
        <f t="shared" si="5"/>
        <v>-21313.379620998639</v>
      </c>
    </row>
    <row r="171" spans="1:29" x14ac:dyDescent="0.2">
      <c r="A171" s="16" t="s">
        <v>61</v>
      </c>
      <c r="B171" s="16" t="s">
        <v>61</v>
      </c>
      <c r="C171" s="16" t="s">
        <v>61</v>
      </c>
      <c r="D171" s="16" t="s">
        <v>61</v>
      </c>
      <c r="E171" s="16" t="s">
        <v>61</v>
      </c>
      <c r="F171" s="1">
        <v>169</v>
      </c>
      <c r="G171" s="1">
        <v>172200</v>
      </c>
      <c r="H171" s="1" t="s">
        <v>8</v>
      </c>
      <c r="I171" s="1" t="s">
        <v>54</v>
      </c>
      <c r="J171" s="1" t="s">
        <v>29</v>
      </c>
      <c r="K171" s="2" t="s">
        <v>131</v>
      </c>
      <c r="L171" s="3" t="s">
        <v>11</v>
      </c>
      <c r="M171" s="1" t="s">
        <v>11</v>
      </c>
      <c r="N171" s="1" t="s">
        <v>11</v>
      </c>
      <c r="O171" s="1" t="s">
        <v>10</v>
      </c>
      <c r="P171" s="3" t="s">
        <v>11</v>
      </c>
      <c r="Q171" s="3" t="s">
        <v>10</v>
      </c>
      <c r="R171" s="3" t="s">
        <v>10</v>
      </c>
      <c r="S171" s="3" t="s">
        <v>65</v>
      </c>
      <c r="T171" s="1" t="s">
        <v>10</v>
      </c>
      <c r="U171" t="s">
        <v>11</v>
      </c>
      <c r="V171" s="1">
        <v>60</v>
      </c>
      <c r="W171" s="1">
        <v>10</v>
      </c>
      <c r="X171" s="47">
        <v>1.5000000000000013E-2</v>
      </c>
      <c r="Y171" s="1">
        <v>20417.015342465755</v>
      </c>
      <c r="Z171" s="1">
        <v>-28578.295781391353</v>
      </c>
      <c r="AA171" s="1">
        <v>-3861.6666666666665</v>
      </c>
      <c r="AB171" s="1">
        <v>-2746.9118500273999</v>
      </c>
      <c r="AC171" s="1">
        <f t="shared" si="5"/>
        <v>-14769.858955619664</v>
      </c>
    </row>
    <row r="172" spans="1:29" x14ac:dyDescent="0.2">
      <c r="A172" s="16" t="s">
        <v>61</v>
      </c>
      <c r="B172" s="16" t="s">
        <v>61</v>
      </c>
      <c r="C172" s="16" t="s">
        <v>61</v>
      </c>
      <c r="D172" s="16" t="s">
        <v>61</v>
      </c>
      <c r="E172" s="16" t="s">
        <v>61</v>
      </c>
      <c r="F172" s="1">
        <v>170</v>
      </c>
      <c r="G172" s="1">
        <v>172200</v>
      </c>
      <c r="H172" s="1" t="s">
        <v>8</v>
      </c>
      <c r="I172" s="1" t="s">
        <v>54</v>
      </c>
      <c r="J172" s="1" t="s">
        <v>29</v>
      </c>
      <c r="K172" s="2" t="s">
        <v>131</v>
      </c>
      <c r="L172" s="3" t="s">
        <v>11</v>
      </c>
      <c r="M172" s="1" t="s">
        <v>11</v>
      </c>
      <c r="N172" s="1" t="s">
        <v>11</v>
      </c>
      <c r="O172" s="1" t="s">
        <v>10</v>
      </c>
      <c r="P172" s="3" t="s">
        <v>11</v>
      </c>
      <c r="Q172" s="3" t="s">
        <v>10</v>
      </c>
      <c r="R172" s="3" t="s">
        <v>10</v>
      </c>
      <c r="S172" s="3" t="s">
        <v>65</v>
      </c>
      <c r="T172" s="1" t="s">
        <v>10</v>
      </c>
      <c r="U172" t="s">
        <v>11</v>
      </c>
      <c r="V172" s="1">
        <v>60</v>
      </c>
      <c r="W172" s="1">
        <v>10</v>
      </c>
      <c r="X172" s="47">
        <v>1.5040785274065382E-2</v>
      </c>
      <c r="Y172" s="1">
        <v>21292.228767123288</v>
      </c>
      <c r="Z172" s="1">
        <v>-14793.867053464446</v>
      </c>
      <c r="AA172" s="1">
        <v>-4270</v>
      </c>
      <c r="AB172" s="1">
        <v>-2716.866855426571</v>
      </c>
      <c r="AC172" s="1">
        <f t="shared" si="5"/>
        <v>-488.50514176772913</v>
      </c>
    </row>
    <row r="173" spans="1:29" x14ac:dyDescent="0.2">
      <c r="A173" s="16" t="s">
        <v>61</v>
      </c>
      <c r="B173" s="16" t="s">
        <v>61</v>
      </c>
      <c r="C173" s="16" t="s">
        <v>61</v>
      </c>
      <c r="D173" s="16" t="s">
        <v>61</v>
      </c>
      <c r="E173" s="16" t="s">
        <v>61</v>
      </c>
      <c r="F173" s="1">
        <v>171</v>
      </c>
      <c r="G173" s="1">
        <v>738000</v>
      </c>
      <c r="H173" s="1" t="s">
        <v>8</v>
      </c>
      <c r="I173" s="1" t="s">
        <v>53</v>
      </c>
      <c r="J173" s="1" t="s">
        <v>32</v>
      </c>
      <c r="K173" s="2" t="s">
        <v>130</v>
      </c>
      <c r="L173" s="3" t="s">
        <v>10</v>
      </c>
      <c r="M173" s="1" t="s">
        <v>11</v>
      </c>
      <c r="N173" s="1" t="s">
        <v>10</v>
      </c>
      <c r="O173" s="1" t="s">
        <v>10</v>
      </c>
      <c r="P173" s="3" t="s">
        <v>11</v>
      </c>
      <c r="Q173" s="3" t="s">
        <v>10</v>
      </c>
      <c r="R173" s="3" t="s">
        <v>10</v>
      </c>
      <c r="S173" s="3" t="s">
        <v>65</v>
      </c>
      <c r="T173" s="1" t="s">
        <v>11</v>
      </c>
      <c r="U173" t="s">
        <v>11</v>
      </c>
      <c r="V173" s="1">
        <v>6033</v>
      </c>
      <c r="W173" s="1">
        <v>1373</v>
      </c>
      <c r="X173" s="47">
        <v>3.2171504324587152E-2</v>
      </c>
      <c r="Y173" s="1">
        <v>89536.986301369863</v>
      </c>
      <c r="Z173" s="1">
        <v>-31063.160916406836</v>
      </c>
      <c r="AA173" s="1">
        <v>-19400</v>
      </c>
      <c r="AB173" s="1">
        <v>-21044.262389789841</v>
      </c>
      <c r="AC173" s="1">
        <f t="shared" si="5"/>
        <v>18029.562995173186</v>
      </c>
    </row>
    <row r="174" spans="1:29" x14ac:dyDescent="0.2">
      <c r="A174" s="16" t="s">
        <v>61</v>
      </c>
      <c r="B174" s="16" t="s">
        <v>61</v>
      </c>
      <c r="C174" s="16" t="s">
        <v>61</v>
      </c>
      <c r="D174" s="16" t="s">
        <v>61</v>
      </c>
      <c r="E174" s="16" t="s">
        <v>61</v>
      </c>
      <c r="F174" s="1">
        <v>172</v>
      </c>
      <c r="G174" s="1">
        <v>102500</v>
      </c>
      <c r="H174" s="1" t="s">
        <v>38</v>
      </c>
      <c r="I174" s="1" t="s">
        <v>56</v>
      </c>
      <c r="J174" s="1" t="s">
        <v>36</v>
      </c>
      <c r="K174" s="2" t="s">
        <v>130</v>
      </c>
      <c r="L174" s="3" t="s">
        <v>11</v>
      </c>
      <c r="M174" s="1" t="s">
        <v>10</v>
      </c>
      <c r="N174" s="1" t="s">
        <v>10</v>
      </c>
      <c r="O174" s="1" t="s">
        <v>10</v>
      </c>
      <c r="P174" s="3" t="s">
        <v>11</v>
      </c>
      <c r="Q174" s="3" t="s">
        <v>11</v>
      </c>
      <c r="R174" s="3" t="s">
        <v>10</v>
      </c>
      <c r="S174" s="3" t="s">
        <v>65</v>
      </c>
      <c r="T174" s="1" t="s">
        <v>11</v>
      </c>
      <c r="U174" t="s">
        <v>11</v>
      </c>
      <c r="V174" s="1">
        <v>14271</v>
      </c>
      <c r="W174" s="1">
        <v>14252</v>
      </c>
      <c r="X174" s="47">
        <v>0.15939264202182257</v>
      </c>
      <c r="Y174" s="1">
        <v>12535.616438356166</v>
      </c>
      <c r="Z174" s="1">
        <v>-17741.021854019695</v>
      </c>
      <c r="AA174" s="1">
        <v>-2312.5</v>
      </c>
      <c r="AB174" s="1">
        <v>-19901.306756066348</v>
      </c>
      <c r="AC174" s="1">
        <f t="shared" si="5"/>
        <v>-27419.212171729876</v>
      </c>
    </row>
    <row r="175" spans="1:29" x14ac:dyDescent="0.2">
      <c r="A175" s="16" t="s">
        <v>61</v>
      </c>
      <c r="B175" s="16" t="s">
        <v>61</v>
      </c>
      <c r="C175" s="16" t="s">
        <v>61</v>
      </c>
      <c r="D175" s="16" t="s">
        <v>61</v>
      </c>
      <c r="E175" s="16" t="s">
        <v>61</v>
      </c>
      <c r="F175" s="1">
        <v>173</v>
      </c>
      <c r="G175" s="1">
        <v>122999.99999999999</v>
      </c>
      <c r="H175" s="1" t="s">
        <v>41</v>
      </c>
      <c r="I175" s="1" t="s">
        <v>55</v>
      </c>
      <c r="J175" s="1" t="s">
        <v>40</v>
      </c>
      <c r="K175" s="2" t="s">
        <v>130</v>
      </c>
      <c r="L175" s="3" t="s">
        <v>10</v>
      </c>
      <c r="M175" s="1" t="s">
        <v>11</v>
      </c>
      <c r="N175" s="1" t="s">
        <v>11</v>
      </c>
      <c r="O175" s="1" t="s">
        <v>10</v>
      </c>
      <c r="P175" s="3" t="s">
        <v>11</v>
      </c>
      <c r="Q175" s="3" t="s">
        <v>10</v>
      </c>
      <c r="R175" s="3" t="s">
        <v>10</v>
      </c>
      <c r="S175" s="3" t="s">
        <v>66</v>
      </c>
      <c r="T175" s="1" t="s">
        <v>10</v>
      </c>
      <c r="U175" t="s">
        <v>11</v>
      </c>
      <c r="V175" s="1">
        <v>86</v>
      </c>
      <c r="W175" s="1">
        <v>8</v>
      </c>
      <c r="X175" s="47">
        <v>0.13550482182220713</v>
      </c>
      <c r="Y175" s="1">
        <v>14233.698630136985</v>
      </c>
      <c r="Z175" s="1">
        <v>-23635.331455130188</v>
      </c>
      <c r="AA175" s="1">
        <v>-2716.666666666667</v>
      </c>
      <c r="AB175" s="1">
        <v>-20147.932779686416</v>
      </c>
      <c r="AC175" s="1">
        <f t="shared" si="5"/>
        <v>-32266.232271346285</v>
      </c>
    </row>
    <row r="176" spans="1:29" x14ac:dyDescent="0.2">
      <c r="A176" s="16" t="s">
        <v>61</v>
      </c>
      <c r="B176" s="16" t="s">
        <v>61</v>
      </c>
      <c r="C176" s="16" t="s">
        <v>61</v>
      </c>
      <c r="D176" s="16" t="s">
        <v>61</v>
      </c>
      <c r="E176" s="16" t="s">
        <v>61</v>
      </c>
      <c r="F176" s="1">
        <v>174</v>
      </c>
      <c r="G176" s="1">
        <v>287000</v>
      </c>
      <c r="H176" s="1" t="s">
        <v>8</v>
      </c>
      <c r="I176" s="1" t="s">
        <v>55</v>
      </c>
      <c r="J176" s="1" t="s">
        <v>9</v>
      </c>
      <c r="K176" s="2" t="s">
        <v>129</v>
      </c>
      <c r="L176" s="3" t="s">
        <v>11</v>
      </c>
      <c r="M176" s="1" t="s">
        <v>11</v>
      </c>
      <c r="N176" s="1" t="s">
        <v>11</v>
      </c>
      <c r="O176" s="1" t="s">
        <v>10</v>
      </c>
      <c r="P176" s="3" t="s">
        <v>11</v>
      </c>
      <c r="Q176" s="3" t="s">
        <v>10</v>
      </c>
      <c r="R176" s="3" t="s">
        <v>10</v>
      </c>
      <c r="S176" s="3" t="s">
        <v>67</v>
      </c>
      <c r="T176" s="1" t="s">
        <v>10</v>
      </c>
      <c r="U176" t="s">
        <v>11</v>
      </c>
      <c r="V176" s="1">
        <v>347</v>
      </c>
      <c r="W176" s="1">
        <v>73</v>
      </c>
      <c r="X176" s="47">
        <v>2.9730471479008869E-2</v>
      </c>
      <c r="Y176" s="1">
        <v>21248.828356164384</v>
      </c>
      <c r="Z176" s="1">
        <v>-23406.334562236472</v>
      </c>
      <c r="AA176" s="1">
        <v>-4297.2222222222217</v>
      </c>
      <c r="AB176" s="1">
        <v>-2676.0912390660715</v>
      </c>
      <c r="AC176" s="1">
        <f t="shared" si="5"/>
        <v>-9130.8196673603816</v>
      </c>
    </row>
    <row r="177" spans="1:29" x14ac:dyDescent="0.2">
      <c r="A177" s="16" t="s">
        <v>61</v>
      </c>
      <c r="B177" s="16" t="s">
        <v>61</v>
      </c>
      <c r="C177" s="16" t="s">
        <v>61</v>
      </c>
      <c r="D177" s="16" t="s">
        <v>61</v>
      </c>
      <c r="E177" s="16" t="s">
        <v>61</v>
      </c>
      <c r="F177" s="1">
        <v>175</v>
      </c>
      <c r="G177" s="1">
        <v>20500</v>
      </c>
      <c r="H177" s="1" t="s">
        <v>8</v>
      </c>
      <c r="I177" s="1" t="s">
        <v>55</v>
      </c>
      <c r="J177" s="1" t="s">
        <v>9</v>
      </c>
      <c r="K177" s="2" t="s">
        <v>129</v>
      </c>
      <c r="L177" s="3" t="s">
        <v>11</v>
      </c>
      <c r="M177" s="1" t="s">
        <v>11</v>
      </c>
      <c r="N177" s="1" t="s">
        <v>11</v>
      </c>
      <c r="O177" s="1" t="s">
        <v>10</v>
      </c>
      <c r="P177" s="3" t="s">
        <v>11</v>
      </c>
      <c r="Q177" s="3" t="s">
        <v>10</v>
      </c>
      <c r="R177" s="3" t="s">
        <v>10</v>
      </c>
      <c r="S177" s="3" t="s">
        <v>67</v>
      </c>
      <c r="T177" s="1" t="s">
        <v>10</v>
      </c>
      <c r="U177" t="s">
        <v>11</v>
      </c>
      <c r="V177" s="1">
        <v>347</v>
      </c>
      <c r="W177" s="1">
        <v>73</v>
      </c>
      <c r="X177" s="47">
        <v>2.9730471479008869E-2</v>
      </c>
      <c r="Y177" s="1">
        <v>2237.5342465753424</v>
      </c>
      <c r="Z177" s="1">
        <v>-26786.898391965085</v>
      </c>
      <c r="AA177" s="1">
        <v>-419.44444444444446</v>
      </c>
      <c r="AB177" s="1">
        <v>-876.08287194106015</v>
      </c>
      <c r="AC177" s="1">
        <f t="shared" si="5"/>
        <v>-25844.891461775249</v>
      </c>
    </row>
    <row r="178" spans="1:29" x14ac:dyDescent="0.2">
      <c r="A178" s="16" t="s">
        <v>61</v>
      </c>
      <c r="B178" s="16" t="s">
        <v>61</v>
      </c>
      <c r="C178" s="16" t="s">
        <v>61</v>
      </c>
      <c r="D178" s="16" t="s">
        <v>61</v>
      </c>
      <c r="E178" s="16" t="s">
        <v>61</v>
      </c>
      <c r="F178" s="1">
        <v>176</v>
      </c>
      <c r="G178" s="1">
        <v>102500</v>
      </c>
      <c r="H178" s="1" t="s">
        <v>8</v>
      </c>
      <c r="I178" s="1" t="s">
        <v>55</v>
      </c>
      <c r="J178" s="1" t="s">
        <v>14</v>
      </c>
      <c r="K178" s="2" t="s">
        <v>129</v>
      </c>
      <c r="L178" s="3" t="s">
        <v>11</v>
      </c>
      <c r="M178" s="1" t="s">
        <v>11</v>
      </c>
      <c r="N178" s="1" t="s">
        <v>10</v>
      </c>
      <c r="O178" s="1" t="s">
        <v>10</v>
      </c>
      <c r="P178" s="3" t="s">
        <v>11</v>
      </c>
      <c r="Q178" s="3" t="s">
        <v>11</v>
      </c>
      <c r="R178" s="3" t="s">
        <v>10</v>
      </c>
      <c r="S178" s="3" t="s">
        <v>67</v>
      </c>
      <c r="T178" s="1" t="s">
        <v>11</v>
      </c>
      <c r="U178" t="s">
        <v>11</v>
      </c>
      <c r="V178" s="1">
        <v>221</v>
      </c>
      <c r="W178" s="1">
        <v>83</v>
      </c>
      <c r="X178" s="47">
        <v>1.5000000000000013E-2</v>
      </c>
      <c r="Y178" s="1">
        <v>12626.027397260275</v>
      </c>
      <c r="Z178" s="1">
        <v>-19214.599254297318</v>
      </c>
      <c r="AA178" s="1">
        <v>-2333.3333333333335</v>
      </c>
      <c r="AB178" s="1">
        <v>-1873.1280821917824</v>
      </c>
      <c r="AC178" s="1">
        <f t="shared" si="5"/>
        <v>-10795.033272562159</v>
      </c>
    </row>
    <row r="179" spans="1:29" x14ac:dyDescent="0.2">
      <c r="A179" s="16" t="s">
        <v>61</v>
      </c>
      <c r="B179" s="16" t="s">
        <v>61</v>
      </c>
      <c r="C179" s="16" t="s">
        <v>61</v>
      </c>
      <c r="D179" s="16" t="s">
        <v>61</v>
      </c>
      <c r="E179" s="16" t="s">
        <v>61</v>
      </c>
      <c r="F179" s="1">
        <v>177</v>
      </c>
      <c r="G179" s="1">
        <v>820000</v>
      </c>
      <c r="H179" s="1" t="s">
        <v>8</v>
      </c>
      <c r="I179" s="1" t="s">
        <v>53</v>
      </c>
      <c r="J179" s="1" t="s">
        <v>23</v>
      </c>
      <c r="K179" s="2" t="s">
        <v>130</v>
      </c>
      <c r="L179" s="3" t="s">
        <v>10</v>
      </c>
      <c r="M179" s="1" t="s">
        <v>10</v>
      </c>
      <c r="N179" s="1" t="s">
        <v>10</v>
      </c>
      <c r="O179" s="1" t="s">
        <v>10</v>
      </c>
      <c r="P179" s="3" t="s">
        <v>10</v>
      </c>
      <c r="Q179" s="3" t="s">
        <v>10</v>
      </c>
      <c r="R179" s="3" t="s">
        <v>10</v>
      </c>
      <c r="S179" s="3" t="s">
        <v>65</v>
      </c>
      <c r="T179" s="1" t="s">
        <v>11</v>
      </c>
      <c r="U179" t="s">
        <v>11</v>
      </c>
      <c r="V179" s="1">
        <v>5003</v>
      </c>
      <c r="W179" s="1">
        <v>2501</v>
      </c>
      <c r="X179" s="47">
        <v>1.5203909483324507E-2</v>
      </c>
      <c r="Y179" s="1">
        <v>72840.662328767125</v>
      </c>
      <c r="Z179" s="1">
        <v>-19214.599254297318</v>
      </c>
      <c r="AA179" s="1">
        <v>-20555.555555555555</v>
      </c>
      <c r="AB179" s="1">
        <v>-6147.3031484110024</v>
      </c>
      <c r="AC179" s="1">
        <f t="shared" si="5"/>
        <v>26923.204370503248</v>
      </c>
    </row>
    <row r="180" spans="1:29" x14ac:dyDescent="0.2">
      <c r="A180" s="16" t="s">
        <v>61</v>
      </c>
      <c r="B180" s="16" t="s">
        <v>61</v>
      </c>
      <c r="C180" s="16" t="s">
        <v>61</v>
      </c>
      <c r="D180" s="16" t="s">
        <v>61</v>
      </c>
      <c r="E180" s="16" t="s">
        <v>61</v>
      </c>
      <c r="F180" s="1">
        <v>178</v>
      </c>
      <c r="G180" s="1">
        <v>410000</v>
      </c>
      <c r="H180" s="1" t="s">
        <v>8</v>
      </c>
      <c r="I180" s="1" t="s">
        <v>53</v>
      </c>
      <c r="J180" s="1" t="s">
        <v>23</v>
      </c>
      <c r="K180" s="2" t="s">
        <v>130</v>
      </c>
      <c r="L180" s="3" t="s">
        <v>10</v>
      </c>
      <c r="M180" s="1" t="s">
        <v>10</v>
      </c>
      <c r="N180" s="1" t="s">
        <v>10</v>
      </c>
      <c r="O180" s="1" t="s">
        <v>10</v>
      </c>
      <c r="P180" s="3" t="s">
        <v>10</v>
      </c>
      <c r="Q180" s="3" t="s">
        <v>10</v>
      </c>
      <c r="R180" s="3" t="s">
        <v>10</v>
      </c>
      <c r="S180" s="3" t="s">
        <v>65</v>
      </c>
      <c r="T180" s="1" t="s">
        <v>11</v>
      </c>
      <c r="U180" t="s">
        <v>11</v>
      </c>
      <c r="V180" s="1">
        <v>5003</v>
      </c>
      <c r="W180" s="1">
        <v>2501</v>
      </c>
      <c r="X180" s="47">
        <v>1.8279237196766274E-2</v>
      </c>
      <c r="Y180" s="1">
        <v>33267.497945205483</v>
      </c>
      <c r="Z180" s="1">
        <v>-25920.080333618345</v>
      </c>
      <c r="AA180" s="1">
        <v>-7388.8888888888896</v>
      </c>
      <c r="AB180" s="1">
        <v>-9020.021800954948</v>
      </c>
      <c r="AC180" s="1">
        <f t="shared" si="5"/>
        <v>-9061.4930782566989</v>
      </c>
    </row>
    <row r="181" spans="1:29" x14ac:dyDescent="0.2">
      <c r="A181" s="16" t="s">
        <v>61</v>
      </c>
      <c r="B181" s="16" t="s">
        <v>61</v>
      </c>
      <c r="C181" s="16" t="s">
        <v>61</v>
      </c>
      <c r="D181" s="16" t="s">
        <v>61</v>
      </c>
      <c r="E181" s="16" t="s">
        <v>61</v>
      </c>
      <c r="F181" s="1">
        <v>179</v>
      </c>
      <c r="G181" s="1">
        <v>102500</v>
      </c>
      <c r="H181" s="1" t="s">
        <v>121</v>
      </c>
      <c r="I181" s="1" t="s">
        <v>55</v>
      </c>
      <c r="J181" s="1" t="s">
        <v>9</v>
      </c>
      <c r="K181" s="2" t="s">
        <v>129</v>
      </c>
      <c r="L181" s="3" t="s">
        <v>10</v>
      </c>
      <c r="M181" s="1" t="s">
        <v>10</v>
      </c>
      <c r="N181" s="1" t="s">
        <v>10</v>
      </c>
      <c r="O181" s="1" t="s">
        <v>11</v>
      </c>
      <c r="P181" s="3" t="s">
        <v>10</v>
      </c>
      <c r="Q181" s="3" t="s">
        <v>10</v>
      </c>
      <c r="R181" s="3" t="s">
        <v>10</v>
      </c>
      <c r="S181" s="3" t="s">
        <v>67</v>
      </c>
      <c r="T181" s="1" t="s">
        <v>10</v>
      </c>
      <c r="U181" t="s">
        <v>10</v>
      </c>
      <c r="V181" s="1">
        <v>4</v>
      </c>
      <c r="W181" s="1">
        <v>0</v>
      </c>
      <c r="X181" s="47">
        <v>0.14392269975284389</v>
      </c>
      <c r="Y181" s="1">
        <v>12460.273972602741</v>
      </c>
      <c r="Z181" s="1">
        <v>-29011.704810564719</v>
      </c>
      <c r="AA181" s="1">
        <v>-2631.9444444444448</v>
      </c>
      <c r="AB181" s="1">
        <v>-21313.808337973485</v>
      </c>
      <c r="AC181" s="1">
        <f t="shared" si="5"/>
        <v>-40497.183620379903</v>
      </c>
    </row>
    <row r="182" spans="1:29" x14ac:dyDescent="0.2">
      <c r="A182" s="16" t="s">
        <v>61</v>
      </c>
      <c r="B182" s="16" t="s">
        <v>61</v>
      </c>
      <c r="C182" s="16" t="s">
        <v>61</v>
      </c>
      <c r="D182" s="16" t="s">
        <v>61</v>
      </c>
      <c r="E182" s="16" t="s">
        <v>61</v>
      </c>
      <c r="F182" s="1">
        <v>180</v>
      </c>
      <c r="G182" s="1">
        <v>245999.99999999997</v>
      </c>
      <c r="H182" s="1" t="s">
        <v>17</v>
      </c>
      <c r="I182" s="1" t="s">
        <v>53</v>
      </c>
      <c r="J182" s="1" t="s">
        <v>15</v>
      </c>
      <c r="K182" s="2" t="s">
        <v>130</v>
      </c>
      <c r="L182" s="3" t="s">
        <v>11</v>
      </c>
      <c r="M182" s="1" t="s">
        <v>11</v>
      </c>
      <c r="N182" s="1" t="s">
        <v>10</v>
      </c>
      <c r="O182" s="1" t="s">
        <v>10</v>
      </c>
      <c r="P182" s="3" t="s">
        <v>11</v>
      </c>
      <c r="Q182" s="3" t="s">
        <v>10</v>
      </c>
      <c r="R182" s="3" t="s">
        <v>10</v>
      </c>
      <c r="S182" s="3" t="s">
        <v>65</v>
      </c>
      <c r="T182" s="1" t="s">
        <v>10</v>
      </c>
      <c r="U182" t="s">
        <v>10</v>
      </c>
      <c r="V182" s="1">
        <v>5641</v>
      </c>
      <c r="W182" s="1">
        <v>1377</v>
      </c>
      <c r="X182" s="47">
        <v>9.5793149056988103E-2</v>
      </c>
      <c r="Y182" s="1">
        <v>19858.904109589039</v>
      </c>
      <c r="Z182" s="1">
        <v>-24157.563580558479</v>
      </c>
      <c r="AA182" s="1">
        <v>-4400</v>
      </c>
      <c r="AB182" s="1">
        <v>-12100.761179418154</v>
      </c>
      <c r="AC182" s="1">
        <f t="shared" si="5"/>
        <v>-20799.420650387594</v>
      </c>
    </row>
    <row r="183" spans="1:29" x14ac:dyDescent="0.2">
      <c r="A183" s="16" t="s">
        <v>61</v>
      </c>
      <c r="B183" s="16" t="s">
        <v>61</v>
      </c>
      <c r="C183" s="16" t="s">
        <v>61</v>
      </c>
      <c r="D183" s="16" t="s">
        <v>61</v>
      </c>
      <c r="E183" s="16" t="s">
        <v>61</v>
      </c>
      <c r="F183" s="1">
        <v>181</v>
      </c>
      <c r="G183" s="1">
        <v>82000</v>
      </c>
      <c r="H183" s="1" t="s">
        <v>8</v>
      </c>
      <c r="I183" s="1" t="s">
        <v>54</v>
      </c>
      <c r="J183" s="1" t="s">
        <v>25</v>
      </c>
      <c r="K183" s="2" t="s">
        <v>131</v>
      </c>
      <c r="L183" s="3" t="s">
        <v>11</v>
      </c>
      <c r="M183" s="1" t="s">
        <v>11</v>
      </c>
      <c r="N183" s="1" t="s">
        <v>11</v>
      </c>
      <c r="O183" s="1" t="s">
        <v>10</v>
      </c>
      <c r="P183" s="3" t="s">
        <v>11</v>
      </c>
      <c r="Q183" s="3" t="s">
        <v>10</v>
      </c>
      <c r="R183" s="3" t="s">
        <v>10</v>
      </c>
      <c r="S183" s="3" t="s">
        <v>66</v>
      </c>
      <c r="T183" s="1" t="s">
        <v>11</v>
      </c>
      <c r="U183" t="s">
        <v>10</v>
      </c>
      <c r="V183" s="1">
        <v>207</v>
      </c>
      <c r="W183" s="1">
        <v>85</v>
      </c>
      <c r="X183" s="47">
        <v>1.5000000000000013E-2</v>
      </c>
      <c r="Y183" s="1">
        <v>10180.767123287673</v>
      </c>
      <c r="Z183" s="1">
        <v>-13320.289653186823</v>
      </c>
      <c r="AA183" s="1">
        <v>-797.77777777777783</v>
      </c>
      <c r="AB183" s="1">
        <v>-861.54350136986398</v>
      </c>
      <c r="AC183" s="1">
        <f t="shared" si="5"/>
        <v>-4798.8438090467916</v>
      </c>
    </row>
    <row r="184" spans="1:29" x14ac:dyDescent="0.2">
      <c r="A184" s="16" t="s">
        <v>61</v>
      </c>
      <c r="B184" s="16" t="s">
        <v>61</v>
      </c>
      <c r="C184" s="16" t="s">
        <v>61</v>
      </c>
      <c r="D184" s="16" t="s">
        <v>61</v>
      </c>
      <c r="E184" s="16" t="s">
        <v>61</v>
      </c>
      <c r="F184" s="1">
        <v>182</v>
      </c>
      <c r="G184" s="1">
        <v>82000</v>
      </c>
      <c r="H184" s="1" t="s">
        <v>8</v>
      </c>
      <c r="I184" s="1" t="s">
        <v>54</v>
      </c>
      <c r="J184" s="1" t="s">
        <v>25</v>
      </c>
      <c r="K184" s="2" t="s">
        <v>131</v>
      </c>
      <c r="L184" s="3" t="s">
        <v>11</v>
      </c>
      <c r="M184" s="1" t="s">
        <v>11</v>
      </c>
      <c r="N184" s="1" t="s">
        <v>11</v>
      </c>
      <c r="O184" s="1" t="s">
        <v>10</v>
      </c>
      <c r="P184" s="3" t="s">
        <v>11</v>
      </c>
      <c r="Q184" s="3" t="s">
        <v>10</v>
      </c>
      <c r="R184" s="3" t="s">
        <v>10</v>
      </c>
      <c r="S184" s="3" t="s">
        <v>66</v>
      </c>
      <c r="T184" s="1" t="s">
        <v>11</v>
      </c>
      <c r="U184" t="s">
        <v>10</v>
      </c>
      <c r="V184" s="1">
        <v>207</v>
      </c>
      <c r="W184" s="1">
        <v>85</v>
      </c>
      <c r="X184" s="47">
        <v>4.2324095242481041E-2</v>
      </c>
      <c r="Y184" s="1">
        <v>10266.927123287673</v>
      </c>
      <c r="Z184" s="1">
        <v>-28578.295781391353</v>
      </c>
      <c r="AA184" s="1">
        <v>-1994.4444444444446</v>
      </c>
      <c r="AB184" s="1">
        <v>-2610.1327022595478</v>
      </c>
      <c r="AC184" s="1">
        <f t="shared" si="5"/>
        <v>-22915.945804807674</v>
      </c>
    </row>
    <row r="185" spans="1:29" x14ac:dyDescent="0.2">
      <c r="A185" s="16" t="s">
        <v>61</v>
      </c>
      <c r="B185" s="16" t="s">
        <v>61</v>
      </c>
      <c r="C185" s="16" t="s">
        <v>61</v>
      </c>
      <c r="D185" s="16" t="s">
        <v>61</v>
      </c>
      <c r="E185" s="16" t="s">
        <v>61</v>
      </c>
      <c r="F185" s="1">
        <v>183</v>
      </c>
      <c r="G185" s="1">
        <v>205000</v>
      </c>
      <c r="H185" s="1" t="s">
        <v>50</v>
      </c>
      <c r="I185" s="1" t="s">
        <v>53</v>
      </c>
      <c r="J185" s="1" t="s">
        <v>15</v>
      </c>
      <c r="K185" s="2" t="s">
        <v>129</v>
      </c>
      <c r="L185" s="3" t="s">
        <v>10</v>
      </c>
      <c r="M185" s="1" t="s">
        <v>10</v>
      </c>
      <c r="N185" s="1" t="s">
        <v>10</v>
      </c>
      <c r="O185" s="1" t="s">
        <v>10</v>
      </c>
      <c r="P185" s="3" t="s">
        <v>10</v>
      </c>
      <c r="Q185" s="3" t="s">
        <v>10</v>
      </c>
      <c r="R185" s="3" t="s">
        <v>10</v>
      </c>
      <c r="S185" s="3" t="s">
        <v>65</v>
      </c>
      <c r="T185" s="1" t="s">
        <v>10</v>
      </c>
      <c r="U185" t="s">
        <v>11</v>
      </c>
      <c r="V185" s="1">
        <v>389</v>
      </c>
      <c r="W185" s="1">
        <v>74</v>
      </c>
      <c r="X185" s="47">
        <v>0.15568258644156907</v>
      </c>
      <c r="Y185" s="1">
        <v>30495.890410958906</v>
      </c>
      <c r="Z185" s="1">
        <v>-30051.873181668976</v>
      </c>
      <c r="AA185" s="1">
        <v>-5875</v>
      </c>
      <c r="AB185" s="1">
        <v>-35168.568318860234</v>
      </c>
      <c r="AC185" s="1">
        <f t="shared" si="5"/>
        <v>-40599.551089570305</v>
      </c>
    </row>
    <row r="186" spans="1:29" x14ac:dyDescent="0.2">
      <c r="A186" s="16" t="s">
        <v>61</v>
      </c>
      <c r="B186" s="16" t="s">
        <v>61</v>
      </c>
      <c r="C186" s="16" t="s">
        <v>61</v>
      </c>
      <c r="D186" s="16" t="s">
        <v>61</v>
      </c>
      <c r="E186" s="16" t="s">
        <v>61</v>
      </c>
      <c r="F186" s="1">
        <v>184</v>
      </c>
      <c r="G186" s="1">
        <v>20500</v>
      </c>
      <c r="H186" s="1" t="s">
        <v>8</v>
      </c>
      <c r="I186" s="1" t="s">
        <v>54</v>
      </c>
      <c r="J186" s="1" t="s">
        <v>25</v>
      </c>
      <c r="K186" s="2" t="s">
        <v>130</v>
      </c>
      <c r="L186" s="3" t="s">
        <v>11</v>
      </c>
      <c r="M186" s="1" t="s">
        <v>11</v>
      </c>
      <c r="N186" s="1" t="s">
        <v>10</v>
      </c>
      <c r="O186" s="1" t="s">
        <v>10</v>
      </c>
      <c r="P186" s="3" t="s">
        <v>11</v>
      </c>
      <c r="Q186" s="3" t="s">
        <v>10</v>
      </c>
      <c r="R186" s="3" t="s">
        <v>10</v>
      </c>
      <c r="S186" s="3" t="s">
        <v>66</v>
      </c>
      <c r="T186" s="1" t="s">
        <v>11</v>
      </c>
      <c r="U186" t="s">
        <v>11</v>
      </c>
      <c r="V186" s="1">
        <v>153</v>
      </c>
      <c r="W186" s="1">
        <v>73</v>
      </c>
      <c r="X186" s="47">
        <v>3.919661978251765E-2</v>
      </c>
      <c r="Y186" s="1">
        <v>1709.7260273972604</v>
      </c>
      <c r="Z186" s="1">
        <v>-23695.273915018719</v>
      </c>
      <c r="AA186" s="1">
        <v>-308.33333333333337</v>
      </c>
      <c r="AB186" s="1">
        <v>-492.97373924473641</v>
      </c>
      <c r="AC186" s="1">
        <f t="shared" si="5"/>
        <v>-22786.854960199526</v>
      </c>
    </row>
    <row r="187" spans="1:29" x14ac:dyDescent="0.2">
      <c r="A187" s="16" t="s">
        <v>61</v>
      </c>
      <c r="B187" s="16" t="s">
        <v>61</v>
      </c>
      <c r="C187" s="16" t="s">
        <v>61</v>
      </c>
      <c r="D187" s="16" t="s">
        <v>61</v>
      </c>
      <c r="E187" s="16" t="s">
        <v>61</v>
      </c>
      <c r="F187" s="1">
        <v>185</v>
      </c>
      <c r="G187" s="1">
        <v>245999.99999999997</v>
      </c>
      <c r="H187" s="1" t="s">
        <v>8</v>
      </c>
      <c r="I187" s="1" t="s">
        <v>54</v>
      </c>
      <c r="J187" s="1" t="s">
        <v>25</v>
      </c>
      <c r="K187" s="2" t="s">
        <v>130</v>
      </c>
      <c r="L187" s="3" t="s">
        <v>11</v>
      </c>
      <c r="M187" s="1" t="s">
        <v>11</v>
      </c>
      <c r="N187" s="1" t="s">
        <v>11</v>
      </c>
      <c r="O187" s="1" t="s">
        <v>10</v>
      </c>
      <c r="P187" s="3" t="s">
        <v>11</v>
      </c>
      <c r="Q187" s="3" t="s">
        <v>11</v>
      </c>
      <c r="R187" s="3" t="s">
        <v>10</v>
      </c>
      <c r="S187" s="3" t="s">
        <v>66</v>
      </c>
      <c r="T187" s="1" t="s">
        <v>10</v>
      </c>
      <c r="U187" t="s">
        <v>11</v>
      </c>
      <c r="V187" s="1">
        <v>2082</v>
      </c>
      <c r="W187" s="1">
        <v>98</v>
      </c>
      <c r="X187" s="47">
        <v>1.5000000000000013E-2</v>
      </c>
      <c r="Y187" s="1">
        <v>60126.364589041099</v>
      </c>
      <c r="Z187" s="1">
        <v>-47122.662331437175</v>
      </c>
      <c r="AA187" s="1">
        <v>-17716.666666666668</v>
      </c>
      <c r="AB187" s="1">
        <v>-3802.8486497671274</v>
      </c>
      <c r="AC187" s="1">
        <f t="shared" si="5"/>
        <v>-8515.8130588298718</v>
      </c>
    </row>
    <row r="188" spans="1:29" x14ac:dyDescent="0.2">
      <c r="A188" s="16" t="s">
        <v>61</v>
      </c>
      <c r="B188" s="16" t="s">
        <v>61</v>
      </c>
      <c r="C188" s="16" t="s">
        <v>61</v>
      </c>
      <c r="D188" s="16" t="s">
        <v>61</v>
      </c>
      <c r="E188" s="16" t="s">
        <v>61</v>
      </c>
      <c r="F188" s="1">
        <v>186</v>
      </c>
      <c r="G188" s="1">
        <v>410000</v>
      </c>
      <c r="H188" s="1" t="s">
        <v>8</v>
      </c>
      <c r="I188" s="1" t="s">
        <v>55</v>
      </c>
      <c r="J188" s="1" t="s">
        <v>9</v>
      </c>
      <c r="K188" s="2" t="s">
        <v>130</v>
      </c>
      <c r="L188" s="3" t="s">
        <v>11</v>
      </c>
      <c r="M188" s="1" t="s">
        <v>11</v>
      </c>
      <c r="N188" s="1" t="s">
        <v>11</v>
      </c>
      <c r="O188" s="1" t="s">
        <v>10</v>
      </c>
      <c r="P188" s="3" t="s">
        <v>11</v>
      </c>
      <c r="Q188" s="3" t="s">
        <v>11</v>
      </c>
      <c r="R188" s="3" t="s">
        <v>10</v>
      </c>
      <c r="S188" s="3" t="s">
        <v>67</v>
      </c>
      <c r="T188" s="1" t="s">
        <v>10</v>
      </c>
      <c r="U188" t="s">
        <v>11</v>
      </c>
      <c r="V188" s="1">
        <v>232</v>
      </c>
      <c r="W188" s="1">
        <v>49</v>
      </c>
      <c r="X188" s="47">
        <v>1.9706982104752413E-2</v>
      </c>
      <c r="Y188" s="1">
        <v>42408.016301369862</v>
      </c>
      <c r="Z188" s="1">
        <v>-23635.331455130188</v>
      </c>
      <c r="AA188" s="1">
        <v>-8916.6666666666679</v>
      </c>
      <c r="AB188" s="1">
        <v>-5443.7347791751718</v>
      </c>
      <c r="AC188" s="1">
        <f t="shared" si="5"/>
        <v>4412.2834003978342</v>
      </c>
    </row>
    <row r="189" spans="1:29" x14ac:dyDescent="0.2">
      <c r="A189" s="16" t="s">
        <v>61</v>
      </c>
      <c r="B189" s="16" t="s">
        <v>61</v>
      </c>
      <c r="C189" s="16" t="s">
        <v>61</v>
      </c>
      <c r="D189" s="16" t="s">
        <v>61</v>
      </c>
      <c r="E189" s="16" t="s">
        <v>61</v>
      </c>
      <c r="F189" s="1">
        <v>187</v>
      </c>
      <c r="G189" s="1">
        <v>82000</v>
      </c>
      <c r="H189" s="1" t="s">
        <v>8</v>
      </c>
      <c r="I189" s="1" t="s">
        <v>54</v>
      </c>
      <c r="J189" s="1" t="s">
        <v>29</v>
      </c>
      <c r="K189" s="2" t="s">
        <v>131</v>
      </c>
      <c r="L189" s="3" t="s">
        <v>11</v>
      </c>
      <c r="M189" s="1" t="s">
        <v>11</v>
      </c>
      <c r="N189" s="1" t="s">
        <v>10</v>
      </c>
      <c r="O189" s="1" t="s">
        <v>10</v>
      </c>
      <c r="P189" s="3" t="s">
        <v>10</v>
      </c>
      <c r="Q189" s="3" t="s">
        <v>10</v>
      </c>
      <c r="R189" s="3" t="s">
        <v>10</v>
      </c>
      <c r="S189" s="3" t="s">
        <v>65</v>
      </c>
      <c r="T189" s="1" t="s">
        <v>11</v>
      </c>
      <c r="U189" t="s">
        <v>11</v>
      </c>
      <c r="V189" s="1">
        <v>257</v>
      </c>
      <c r="W189" s="1">
        <v>75</v>
      </c>
      <c r="X189" s="47">
        <v>7.169086093348509E-2</v>
      </c>
      <c r="Y189" s="1">
        <v>8603.8356164383567</v>
      </c>
      <c r="Z189" s="1">
        <v>-23635.331455130188</v>
      </c>
      <c r="AA189" s="1">
        <v>-1277.7777777777778</v>
      </c>
      <c r="AB189" s="1">
        <v>-7140.4647447040506</v>
      </c>
      <c r="AC189" s="1">
        <f t="shared" si="5"/>
        <v>-23449.738361173659</v>
      </c>
    </row>
    <row r="190" spans="1:29" x14ac:dyDescent="0.2">
      <c r="A190" s="16" t="s">
        <v>61</v>
      </c>
      <c r="B190" s="16" t="s">
        <v>61</v>
      </c>
      <c r="C190" s="16" t="s">
        <v>61</v>
      </c>
      <c r="D190" s="16" t="s">
        <v>61</v>
      </c>
      <c r="E190" s="16" t="s">
        <v>61</v>
      </c>
      <c r="F190" s="1">
        <v>188</v>
      </c>
      <c r="G190" s="1">
        <v>491999.99999999994</v>
      </c>
      <c r="H190" s="1" t="s">
        <v>8</v>
      </c>
      <c r="I190" s="1" t="s">
        <v>54</v>
      </c>
      <c r="J190" s="1" t="s">
        <v>29</v>
      </c>
      <c r="K190" s="2" t="s">
        <v>129</v>
      </c>
      <c r="L190" s="3" t="s">
        <v>11</v>
      </c>
      <c r="M190" s="1" t="s">
        <v>11</v>
      </c>
      <c r="N190" s="1" t="s">
        <v>11</v>
      </c>
      <c r="O190" s="1" t="s">
        <v>10</v>
      </c>
      <c r="P190" s="3" t="s">
        <v>11</v>
      </c>
      <c r="Q190" s="3" t="s">
        <v>11</v>
      </c>
      <c r="R190" s="3" t="s">
        <v>10</v>
      </c>
      <c r="S190" s="3" t="s">
        <v>66</v>
      </c>
      <c r="T190" s="1" t="s">
        <v>11</v>
      </c>
      <c r="U190" t="s">
        <v>11</v>
      </c>
      <c r="V190" s="1">
        <v>431</v>
      </c>
      <c r="W190" s="1">
        <v>112</v>
      </c>
      <c r="X190" s="47">
        <v>2.5974220847226337E-2</v>
      </c>
      <c r="Y190" s="1">
        <v>59203.95890410959</v>
      </c>
      <c r="Z190" s="1">
        <v>-28578.295781391353</v>
      </c>
      <c r="AA190" s="1">
        <v>-11966.666666666668</v>
      </c>
      <c r="AB190" s="1">
        <v>-15552.797511302331</v>
      </c>
      <c r="AC190" s="1">
        <f t="shared" si="5"/>
        <v>3106.1989447492379</v>
      </c>
    </row>
    <row r="191" spans="1:29" x14ac:dyDescent="0.2">
      <c r="A191" s="16" t="s">
        <v>61</v>
      </c>
      <c r="B191" s="16" t="s">
        <v>61</v>
      </c>
      <c r="C191" s="16" t="s">
        <v>61</v>
      </c>
      <c r="D191" s="16" t="s">
        <v>61</v>
      </c>
      <c r="E191" s="16" t="s">
        <v>61</v>
      </c>
      <c r="F191" s="1">
        <v>189</v>
      </c>
      <c r="G191" s="1">
        <v>328000</v>
      </c>
      <c r="H191" s="1" t="s">
        <v>8</v>
      </c>
      <c r="I191" s="1" t="s">
        <v>54</v>
      </c>
      <c r="J191" s="1" t="s">
        <v>29</v>
      </c>
      <c r="K191" s="2" t="s">
        <v>130</v>
      </c>
      <c r="L191" s="3" t="s">
        <v>11</v>
      </c>
      <c r="M191" s="1" t="s">
        <v>11</v>
      </c>
      <c r="N191" s="1" t="s">
        <v>10</v>
      </c>
      <c r="O191" s="1" t="s">
        <v>10</v>
      </c>
      <c r="P191" s="3" t="s">
        <v>11</v>
      </c>
      <c r="Q191" s="3" t="s">
        <v>10</v>
      </c>
      <c r="R191" s="3" t="s">
        <v>10</v>
      </c>
      <c r="S191" s="3" t="s">
        <v>65</v>
      </c>
      <c r="T191" s="1" t="s">
        <v>10</v>
      </c>
      <c r="U191" t="s">
        <v>11</v>
      </c>
      <c r="V191" s="1">
        <v>478</v>
      </c>
      <c r="W191" s="1">
        <v>90</v>
      </c>
      <c r="X191" s="47">
        <v>7.4602029648864865E-2</v>
      </c>
      <c r="Y191" s="1">
        <v>36344.689520547938</v>
      </c>
      <c r="Z191" s="1">
        <v>-28056.063655963058</v>
      </c>
      <c r="AA191" s="1">
        <v>-8000</v>
      </c>
      <c r="AB191" s="1">
        <v>-14460.433620772315</v>
      </c>
      <c r="AC191" s="1">
        <f t="shared" si="5"/>
        <v>-14171.807756187436</v>
      </c>
    </row>
    <row r="192" spans="1:29" x14ac:dyDescent="0.2">
      <c r="A192" s="16" t="s">
        <v>61</v>
      </c>
      <c r="B192" s="16" t="s">
        <v>61</v>
      </c>
      <c r="C192" s="16" t="s">
        <v>61</v>
      </c>
      <c r="D192" s="16" t="s">
        <v>61</v>
      </c>
      <c r="E192" s="16" t="s">
        <v>61</v>
      </c>
      <c r="F192" s="1">
        <v>190</v>
      </c>
      <c r="G192" s="1">
        <v>410000</v>
      </c>
      <c r="H192" s="1" t="s">
        <v>8</v>
      </c>
      <c r="I192" s="1" t="s">
        <v>54</v>
      </c>
      <c r="J192" s="1" t="s">
        <v>29</v>
      </c>
      <c r="K192" s="2" t="s">
        <v>129</v>
      </c>
      <c r="L192" s="3" t="s">
        <v>11</v>
      </c>
      <c r="M192" s="1" t="s">
        <v>11</v>
      </c>
      <c r="N192" s="1" t="s">
        <v>11</v>
      </c>
      <c r="O192" s="1" t="s">
        <v>10</v>
      </c>
      <c r="P192" s="3" t="s">
        <v>11</v>
      </c>
      <c r="Q192" s="3" t="s">
        <v>11</v>
      </c>
      <c r="R192" s="3" t="s">
        <v>10</v>
      </c>
      <c r="S192" s="3" t="s">
        <v>65</v>
      </c>
      <c r="T192" s="1" t="s">
        <v>10</v>
      </c>
      <c r="U192" t="s">
        <v>11</v>
      </c>
      <c r="V192" s="1">
        <v>1035</v>
      </c>
      <c r="W192" s="1">
        <v>159</v>
      </c>
      <c r="X192" s="47">
        <v>5.2672918667125757E-2</v>
      </c>
      <c r="Y192" s="1">
        <v>84706.839315068486</v>
      </c>
      <c r="Z192" s="1">
        <v>-28433.826105000226</v>
      </c>
      <c r="AA192" s="1">
        <v>-18972.222222222223</v>
      </c>
      <c r="AB192" s="1">
        <v>-35950.577411572216</v>
      </c>
      <c r="AC192" s="1">
        <f t="shared" si="5"/>
        <v>1350.213576273818</v>
      </c>
    </row>
    <row r="193" spans="1:29" x14ac:dyDescent="0.2">
      <c r="A193" s="16" t="s">
        <v>61</v>
      </c>
      <c r="B193" s="16" t="s">
        <v>61</v>
      </c>
      <c r="C193" s="16" t="s">
        <v>61</v>
      </c>
      <c r="D193" s="16" t="s">
        <v>61</v>
      </c>
      <c r="E193" s="16" t="s">
        <v>61</v>
      </c>
      <c r="F193" s="1">
        <v>191</v>
      </c>
      <c r="G193" s="1">
        <v>491999.99999999994</v>
      </c>
      <c r="H193" s="1" t="s">
        <v>17</v>
      </c>
      <c r="I193" s="1" t="s">
        <v>53</v>
      </c>
      <c r="J193" s="1" t="s">
        <v>15</v>
      </c>
      <c r="K193" s="2" t="s">
        <v>129</v>
      </c>
      <c r="L193" s="3" t="s">
        <v>11</v>
      </c>
      <c r="M193" s="1" t="s">
        <v>11</v>
      </c>
      <c r="N193" s="1" t="s">
        <v>10</v>
      </c>
      <c r="O193" s="1" t="s">
        <v>10</v>
      </c>
      <c r="P193" s="3" t="s">
        <v>10</v>
      </c>
      <c r="Q193" s="3" t="s">
        <v>10</v>
      </c>
      <c r="R193" s="3" t="s">
        <v>10</v>
      </c>
      <c r="S193" s="3" t="s">
        <v>65</v>
      </c>
      <c r="T193" s="1" t="s">
        <v>10</v>
      </c>
      <c r="U193" t="s">
        <v>11</v>
      </c>
      <c r="V193" s="1">
        <v>5244</v>
      </c>
      <c r="W193" s="1">
        <v>1573</v>
      </c>
      <c r="X193" s="47">
        <v>7.0501697220540116E-2</v>
      </c>
      <c r="Y193" s="1">
        <v>58189.584246575345</v>
      </c>
      <c r="Z193" s="1">
        <v>-19214.599254297318</v>
      </c>
      <c r="AA193" s="1">
        <v>-11166.666666666668</v>
      </c>
      <c r="AB193" s="1">
        <v>-31996.46840042025</v>
      </c>
      <c r="AC193" s="1">
        <f t="shared" si="5"/>
        <v>-4188.1500748088911</v>
      </c>
    </row>
    <row r="194" spans="1:29" x14ac:dyDescent="0.2">
      <c r="A194" s="16" t="s">
        <v>61</v>
      </c>
      <c r="B194" s="16" t="s">
        <v>61</v>
      </c>
      <c r="C194" s="16" t="s">
        <v>61</v>
      </c>
      <c r="D194" s="16" t="s">
        <v>61</v>
      </c>
      <c r="E194" s="16" t="s">
        <v>61</v>
      </c>
      <c r="F194" s="1">
        <v>192</v>
      </c>
      <c r="G194" s="1">
        <v>245999.99999999997</v>
      </c>
      <c r="H194" s="1" t="s">
        <v>17</v>
      </c>
      <c r="I194" s="1" t="s">
        <v>53</v>
      </c>
      <c r="J194" s="1" t="s">
        <v>15</v>
      </c>
      <c r="K194" s="2" t="s">
        <v>129</v>
      </c>
      <c r="L194" s="3" t="s">
        <v>11</v>
      </c>
      <c r="M194" s="1" t="s">
        <v>11</v>
      </c>
      <c r="N194" s="1" t="s">
        <v>10</v>
      </c>
      <c r="O194" s="1" t="s">
        <v>10</v>
      </c>
      <c r="P194" s="3" t="s">
        <v>10</v>
      </c>
      <c r="Q194" s="3" t="s">
        <v>10</v>
      </c>
      <c r="R194" s="3" t="s">
        <v>10</v>
      </c>
      <c r="S194" s="3" t="s">
        <v>65</v>
      </c>
      <c r="T194" s="1" t="s">
        <v>10</v>
      </c>
      <c r="U194" t="s">
        <v>11</v>
      </c>
      <c r="V194" s="1">
        <v>5244</v>
      </c>
      <c r="W194" s="1">
        <v>1573</v>
      </c>
      <c r="X194" s="47">
        <v>7.0501697220540116E-2</v>
      </c>
      <c r="Y194" s="1">
        <v>20291.506849315068</v>
      </c>
      <c r="Z194" s="1">
        <v>-28056.063655963058</v>
      </c>
      <c r="AA194" s="1">
        <v>-3450</v>
      </c>
      <c r="AB194" s="1">
        <v>-20988.235506247187</v>
      </c>
      <c r="AC194" s="1">
        <f t="shared" si="5"/>
        <v>-32202.792312895177</v>
      </c>
    </row>
    <row r="195" spans="1:29" x14ac:dyDescent="0.2">
      <c r="A195" s="16" t="s">
        <v>61</v>
      </c>
      <c r="B195" s="16" t="s">
        <v>61</v>
      </c>
      <c r="C195" s="16" t="s">
        <v>61</v>
      </c>
      <c r="D195" s="16" t="s">
        <v>61</v>
      </c>
      <c r="E195" s="16" t="s">
        <v>61</v>
      </c>
      <c r="F195" s="1">
        <v>193</v>
      </c>
      <c r="G195" s="1">
        <v>513319.99999999994</v>
      </c>
      <c r="H195" s="1" t="s">
        <v>8</v>
      </c>
      <c r="I195" s="1" t="s">
        <v>54</v>
      </c>
      <c r="J195" s="1" t="s">
        <v>29</v>
      </c>
      <c r="K195" s="2" t="s">
        <v>129</v>
      </c>
      <c r="L195" s="3" t="s">
        <v>11</v>
      </c>
      <c r="M195" s="1" t="s">
        <v>11</v>
      </c>
      <c r="N195" s="1" t="s">
        <v>11</v>
      </c>
      <c r="O195" s="1" t="s">
        <v>10</v>
      </c>
      <c r="P195" s="3" t="s">
        <v>11</v>
      </c>
      <c r="Q195" s="3" t="s">
        <v>11</v>
      </c>
      <c r="R195" s="3" t="s">
        <v>10</v>
      </c>
      <c r="S195" s="3" t="s">
        <v>65</v>
      </c>
      <c r="T195" s="1" t="s">
        <v>10</v>
      </c>
      <c r="U195" t="s">
        <v>11</v>
      </c>
      <c r="V195" s="1">
        <v>689</v>
      </c>
      <c r="W195" s="1">
        <v>97</v>
      </c>
      <c r="X195" s="47">
        <v>3.0678802682014061E-2</v>
      </c>
      <c r="Y195" s="1">
        <v>40561.824657534249</v>
      </c>
      <c r="Z195" s="1">
        <v>-13320.289653186823</v>
      </c>
      <c r="AA195" s="1">
        <v>-9250.8888888888887</v>
      </c>
      <c r="AB195" s="1">
        <v>-9092.2449962064456</v>
      </c>
      <c r="AC195" s="1">
        <f t="shared" ref="AC195:AC202" si="6">SUM(Y195:AB195)</f>
        <v>8898.4011192520884</v>
      </c>
    </row>
    <row r="196" spans="1:29" x14ac:dyDescent="0.2">
      <c r="A196" s="16" t="s">
        <v>61</v>
      </c>
      <c r="B196" s="16" t="s">
        <v>61</v>
      </c>
      <c r="C196" s="16" t="s">
        <v>61</v>
      </c>
      <c r="D196" s="16" t="s">
        <v>61</v>
      </c>
      <c r="E196" s="16" t="s">
        <v>61</v>
      </c>
      <c r="F196" s="1">
        <v>194</v>
      </c>
      <c r="G196" s="1">
        <v>553500</v>
      </c>
      <c r="H196" s="1" t="s">
        <v>8</v>
      </c>
      <c r="I196" s="1" t="s">
        <v>54</v>
      </c>
      <c r="J196" s="1" t="s">
        <v>29</v>
      </c>
      <c r="K196" s="2" t="s">
        <v>129</v>
      </c>
      <c r="L196" s="3" t="s">
        <v>11</v>
      </c>
      <c r="M196" s="1" t="s">
        <v>11</v>
      </c>
      <c r="N196" s="1" t="s">
        <v>11</v>
      </c>
      <c r="O196" s="1" t="s">
        <v>10</v>
      </c>
      <c r="P196" s="3" t="s">
        <v>11</v>
      </c>
      <c r="Q196" s="3" t="s">
        <v>11</v>
      </c>
      <c r="R196" s="3" t="s">
        <v>10</v>
      </c>
      <c r="S196" s="3" t="s">
        <v>65</v>
      </c>
      <c r="T196" s="1" t="s">
        <v>10</v>
      </c>
      <c r="U196" t="s">
        <v>11</v>
      </c>
      <c r="V196" s="1">
        <v>689</v>
      </c>
      <c r="W196" s="1">
        <v>97</v>
      </c>
      <c r="X196" s="47">
        <v>2.2481410163645799E-2</v>
      </c>
      <c r="Y196" s="1">
        <v>49195.34246575342</v>
      </c>
      <c r="Z196" s="1">
        <v>-25486.671304444979</v>
      </c>
      <c r="AA196" s="1">
        <v>-10987.5</v>
      </c>
      <c r="AB196" s="1">
        <v>-4270.0801197672026</v>
      </c>
      <c r="AC196" s="1">
        <f t="shared" si="6"/>
        <v>8451.0910415412382</v>
      </c>
    </row>
    <row r="197" spans="1:29" x14ac:dyDescent="0.2">
      <c r="A197" s="16" t="s">
        <v>61</v>
      </c>
      <c r="B197" s="16" t="s">
        <v>61</v>
      </c>
      <c r="C197" s="16" t="s">
        <v>61</v>
      </c>
      <c r="D197" s="16" t="s">
        <v>61</v>
      </c>
      <c r="E197" s="16" t="s">
        <v>61</v>
      </c>
      <c r="F197" s="1">
        <v>195</v>
      </c>
      <c r="G197" s="1">
        <v>205000</v>
      </c>
      <c r="H197" s="1" t="s">
        <v>17</v>
      </c>
      <c r="I197" s="1" t="s">
        <v>55</v>
      </c>
      <c r="J197" s="1" t="s">
        <v>22</v>
      </c>
      <c r="K197" s="2" t="s">
        <v>130</v>
      </c>
      <c r="L197" s="3" t="s">
        <v>11</v>
      </c>
      <c r="M197" s="1" t="s">
        <v>11</v>
      </c>
      <c r="N197" s="1" t="s">
        <v>10</v>
      </c>
      <c r="O197" s="1" t="s">
        <v>10</v>
      </c>
      <c r="P197" s="3" t="s">
        <v>11</v>
      </c>
      <c r="Q197" s="3" t="s">
        <v>11</v>
      </c>
      <c r="R197" s="3" t="s">
        <v>10</v>
      </c>
      <c r="S197" s="3" t="s">
        <v>67</v>
      </c>
      <c r="T197" s="1" t="s">
        <v>10</v>
      </c>
      <c r="U197" t="s">
        <v>11</v>
      </c>
      <c r="V197" s="1">
        <v>1081</v>
      </c>
      <c r="W197" s="1">
        <v>161</v>
      </c>
      <c r="X197" s="47">
        <v>4.1030137080068974E-2</v>
      </c>
      <c r="Y197" s="1">
        <v>24989.081780821918</v>
      </c>
      <c r="Z197" s="1">
        <v>-17741.021854019695</v>
      </c>
      <c r="AA197" s="1">
        <v>-4944.4444444444453</v>
      </c>
      <c r="AB197" s="1">
        <v>-9254.9634020589601</v>
      </c>
      <c r="AC197" s="1">
        <f t="shared" si="6"/>
        <v>-6951.347919701182</v>
      </c>
    </row>
    <row r="198" spans="1:29" x14ac:dyDescent="0.2">
      <c r="A198" s="16" t="s">
        <v>61</v>
      </c>
      <c r="B198" s="16" t="s">
        <v>61</v>
      </c>
      <c r="C198" s="16" t="s">
        <v>61</v>
      </c>
      <c r="D198" s="16" t="s">
        <v>61</v>
      </c>
      <c r="E198" s="16" t="s">
        <v>61</v>
      </c>
      <c r="F198" s="1">
        <v>196</v>
      </c>
      <c r="G198" s="1">
        <v>328000</v>
      </c>
      <c r="H198" s="1" t="s">
        <v>30</v>
      </c>
      <c r="I198" s="1" t="s">
        <v>55</v>
      </c>
      <c r="J198" s="1" t="s">
        <v>9</v>
      </c>
      <c r="K198" s="2" t="s">
        <v>129</v>
      </c>
      <c r="L198" s="3" t="s">
        <v>10</v>
      </c>
      <c r="M198" s="1" t="s">
        <v>10</v>
      </c>
      <c r="N198" s="1" t="s">
        <v>10</v>
      </c>
      <c r="O198" s="1" t="s">
        <v>11</v>
      </c>
      <c r="P198" s="3" t="s">
        <v>11</v>
      </c>
      <c r="Q198" s="3" t="s">
        <v>10</v>
      </c>
      <c r="R198" s="3" t="s">
        <v>10</v>
      </c>
      <c r="S198" s="3" t="s">
        <v>67</v>
      </c>
      <c r="T198" s="1" t="s">
        <v>11</v>
      </c>
      <c r="U198" t="s">
        <v>11</v>
      </c>
      <c r="V198" s="1">
        <v>219</v>
      </c>
      <c r="W198" s="1">
        <v>140</v>
      </c>
      <c r="X198" s="47">
        <v>2.4528777379635103E-2</v>
      </c>
      <c r="Y198" s="1">
        <v>32701.369863013701</v>
      </c>
      <c r="Z198" s="1">
        <v>-22161.754054852565</v>
      </c>
      <c r="AA198" s="1">
        <v>-8288.8888888888887</v>
      </c>
      <c r="AB198" s="1">
        <v>-11588.872880995381</v>
      </c>
      <c r="AC198" s="1">
        <f t="shared" si="6"/>
        <v>-9338.145961723134</v>
      </c>
    </row>
    <row r="199" spans="1:29" x14ac:dyDescent="0.2">
      <c r="A199" s="16" t="s">
        <v>61</v>
      </c>
      <c r="B199" s="16" t="s">
        <v>61</v>
      </c>
      <c r="C199" s="16" t="s">
        <v>61</v>
      </c>
      <c r="D199" s="16" t="s">
        <v>61</v>
      </c>
      <c r="E199" s="16" t="s">
        <v>61</v>
      </c>
      <c r="F199" s="1">
        <v>197</v>
      </c>
      <c r="G199" s="1">
        <v>410000</v>
      </c>
      <c r="H199" s="1" t="s">
        <v>8</v>
      </c>
      <c r="I199" s="1" t="s">
        <v>53</v>
      </c>
      <c r="J199" s="1" t="s">
        <v>32</v>
      </c>
      <c r="K199" s="2" t="s">
        <v>130</v>
      </c>
      <c r="L199" s="3" t="s">
        <v>10</v>
      </c>
      <c r="M199" s="1" t="s">
        <v>11</v>
      </c>
      <c r="N199" s="1" t="s">
        <v>10</v>
      </c>
      <c r="O199" s="1" t="s">
        <v>10</v>
      </c>
      <c r="P199" s="3" t="s">
        <v>10</v>
      </c>
      <c r="Q199" s="3" t="s">
        <v>10</v>
      </c>
      <c r="R199" s="3" t="s">
        <v>10</v>
      </c>
      <c r="S199" s="3" t="s">
        <v>65</v>
      </c>
      <c r="T199" s="1" t="s">
        <v>10</v>
      </c>
      <c r="U199" t="s">
        <v>11</v>
      </c>
      <c r="V199" s="1">
        <v>1819</v>
      </c>
      <c r="W199" s="1">
        <v>303</v>
      </c>
      <c r="X199" s="47">
        <v>1.7308305092776366E-2</v>
      </c>
      <c r="Y199" s="1">
        <v>33068.493150684932</v>
      </c>
      <c r="Z199" s="1">
        <v>-13320.289653186823</v>
      </c>
      <c r="AA199" s="1">
        <v>-9861.1111111111113</v>
      </c>
      <c r="AB199" s="1">
        <v>-8619.7730362723942</v>
      </c>
      <c r="AC199" s="1">
        <f t="shared" si="6"/>
        <v>1267.3193501146015</v>
      </c>
    </row>
    <row r="200" spans="1:29" x14ac:dyDescent="0.2">
      <c r="A200" s="16" t="s">
        <v>61</v>
      </c>
      <c r="B200" s="16" t="s">
        <v>61</v>
      </c>
      <c r="C200" s="16" t="s">
        <v>61</v>
      </c>
      <c r="D200" s="16" t="s">
        <v>61</v>
      </c>
      <c r="E200" s="16" t="s">
        <v>61</v>
      </c>
      <c r="F200" s="1">
        <v>198</v>
      </c>
      <c r="G200" s="1">
        <v>205000</v>
      </c>
      <c r="H200" s="1" t="s">
        <v>8</v>
      </c>
      <c r="I200" s="1" t="s">
        <v>53</v>
      </c>
      <c r="J200" s="1" t="s">
        <v>32</v>
      </c>
      <c r="K200" s="2" t="s">
        <v>130</v>
      </c>
      <c r="L200" s="3" t="s">
        <v>10</v>
      </c>
      <c r="M200" s="1" t="s">
        <v>11</v>
      </c>
      <c r="N200" s="1" t="s">
        <v>10</v>
      </c>
      <c r="O200" s="1" t="s">
        <v>10</v>
      </c>
      <c r="P200" s="3" t="s">
        <v>10</v>
      </c>
      <c r="Q200" s="3" t="s">
        <v>10</v>
      </c>
      <c r="R200" s="3" t="s">
        <v>10</v>
      </c>
      <c r="S200" s="3" t="s">
        <v>65</v>
      </c>
      <c r="T200" s="1" t="s">
        <v>10</v>
      </c>
      <c r="U200" t="s">
        <v>11</v>
      </c>
      <c r="V200" s="1">
        <v>1819</v>
      </c>
      <c r="W200" s="1">
        <v>303</v>
      </c>
      <c r="X200" s="47">
        <v>0.12736983052242978</v>
      </c>
      <c r="Y200" s="1">
        <v>21720.547945205482</v>
      </c>
      <c r="Z200" s="1">
        <v>-31669.920258337719</v>
      </c>
      <c r="AA200" s="1">
        <v>-4986.1111111111113</v>
      </c>
      <c r="AB200" s="1">
        <v>-31720.706030965594</v>
      </c>
      <c r="AC200" s="1">
        <f t="shared" si="6"/>
        <v>-46656.189455208943</v>
      </c>
    </row>
    <row r="201" spans="1:29" x14ac:dyDescent="0.2">
      <c r="A201" s="16" t="s">
        <v>61</v>
      </c>
      <c r="B201" s="16" t="s">
        <v>61</v>
      </c>
      <c r="C201" s="16" t="s">
        <v>61</v>
      </c>
      <c r="D201" s="16" t="s">
        <v>61</v>
      </c>
      <c r="E201" s="16" t="s">
        <v>61</v>
      </c>
      <c r="F201" s="1">
        <v>199</v>
      </c>
      <c r="G201" s="1">
        <v>61499.999999999993</v>
      </c>
      <c r="H201" s="1" t="s">
        <v>8</v>
      </c>
      <c r="I201" s="1" t="s">
        <v>54</v>
      </c>
      <c r="J201" s="1" t="s">
        <v>25</v>
      </c>
      <c r="K201" s="2" t="s">
        <v>131</v>
      </c>
      <c r="L201" s="3" t="s">
        <v>11</v>
      </c>
      <c r="M201" s="1" t="s">
        <v>11</v>
      </c>
      <c r="N201" s="1" t="s">
        <v>11</v>
      </c>
      <c r="O201" s="1" t="s">
        <v>10</v>
      </c>
      <c r="P201" s="3" t="s">
        <v>11</v>
      </c>
      <c r="Q201" s="3" t="s">
        <v>10</v>
      </c>
      <c r="R201" s="3" t="s">
        <v>10</v>
      </c>
      <c r="S201" s="3" t="s">
        <v>66</v>
      </c>
      <c r="T201" s="1" t="s">
        <v>10</v>
      </c>
      <c r="U201" t="s">
        <v>10</v>
      </c>
      <c r="V201" s="1">
        <v>956</v>
      </c>
      <c r="W201" s="1">
        <v>95</v>
      </c>
      <c r="X201" s="47">
        <v>6.6793774972726316E-2</v>
      </c>
      <c r="Y201" s="1">
        <v>6544.3972602739732</v>
      </c>
      <c r="Z201" s="1">
        <v>-25108.908855407812</v>
      </c>
      <c r="AA201" s="1">
        <v>-445</v>
      </c>
      <c r="AB201" s="1">
        <v>-4980.9493582933164</v>
      </c>
      <c r="AC201" s="1">
        <f t="shared" si="6"/>
        <v>-23990.460953427155</v>
      </c>
    </row>
    <row r="202" spans="1:29" x14ac:dyDescent="0.2">
      <c r="A202" s="16" t="s">
        <v>61</v>
      </c>
      <c r="B202" s="16" t="s">
        <v>61</v>
      </c>
      <c r="C202" s="16" t="s">
        <v>61</v>
      </c>
      <c r="D202" s="16" t="s">
        <v>61</v>
      </c>
      <c r="E202" s="16" t="s">
        <v>61</v>
      </c>
      <c r="F202" s="1">
        <v>200</v>
      </c>
      <c r="G202" s="1">
        <v>410000</v>
      </c>
      <c r="H202" s="1" t="s">
        <v>8</v>
      </c>
      <c r="I202" s="1" t="s">
        <v>54</v>
      </c>
      <c r="J202" s="1" t="s">
        <v>29</v>
      </c>
      <c r="K202" s="2" t="s">
        <v>129</v>
      </c>
      <c r="L202" s="3" t="s">
        <v>11</v>
      </c>
      <c r="M202" s="1" t="s">
        <v>11</v>
      </c>
      <c r="N202" s="1" t="s">
        <v>11</v>
      </c>
      <c r="O202" s="1" t="s">
        <v>10</v>
      </c>
      <c r="P202" s="3" t="s">
        <v>10</v>
      </c>
      <c r="Q202" s="3" t="s">
        <v>11</v>
      </c>
      <c r="R202" s="3" t="s">
        <v>10</v>
      </c>
      <c r="S202" s="3" t="s">
        <v>65</v>
      </c>
      <c r="T202" s="1" t="s">
        <v>10</v>
      </c>
      <c r="U202" t="s">
        <v>11</v>
      </c>
      <c r="V202" s="1">
        <v>5082</v>
      </c>
      <c r="W202" s="1">
        <v>355</v>
      </c>
      <c r="X202" s="47">
        <v>1.5000000000000013E-2</v>
      </c>
      <c r="Y202" s="1">
        <v>43506.325479452062</v>
      </c>
      <c r="Z202" s="1">
        <v>-14793.867053464446</v>
      </c>
      <c r="AA202" s="1">
        <v>-9833.3333333333339</v>
      </c>
      <c r="AB202" s="1">
        <v>-7149.3371684383628</v>
      </c>
      <c r="AC202" s="1">
        <f t="shared" si="6"/>
        <v>11729.787924215914</v>
      </c>
    </row>
    <row r="203" spans="1:29" x14ac:dyDescent="0.2">
      <c r="A203" s="16"/>
      <c r="C203" s="16"/>
      <c r="E203" s="16"/>
      <c r="F203" s="1"/>
      <c r="G203" s="1"/>
      <c r="H203" s="1"/>
      <c r="I203" s="1"/>
      <c r="J203" s="1"/>
      <c r="T203" s="1"/>
      <c r="V203" s="1"/>
      <c r="W203" s="1"/>
      <c r="Y203" s="1"/>
      <c r="Z203" s="1"/>
      <c r="AA203" s="1"/>
      <c r="AB203" s="1"/>
      <c r="AC203" s="1"/>
    </row>
    <row r="301" spans="1:1" x14ac:dyDescent="0.2">
      <c r="A301" t="s">
        <v>61</v>
      </c>
    </row>
    <row r="302" spans="1:1" x14ac:dyDescent="0.2">
      <c r="A302" t="s">
        <v>11</v>
      </c>
    </row>
    <row r="303" spans="1:1" x14ac:dyDescent="0.2">
      <c r="A303" t="s">
        <v>10</v>
      </c>
    </row>
  </sheetData>
  <autoFilter ref="A2:AC206" xr:uid="{00000000-0009-0000-0000-000000000000}">
    <sortState xmlns:xlrd2="http://schemas.microsoft.com/office/spreadsheetml/2017/richdata2" ref="A3:AC206">
      <sortCondition ref="F2:F206"/>
    </sortState>
  </autoFilter>
  <sortState xmlns:xlrd2="http://schemas.microsoft.com/office/spreadsheetml/2017/richdata2" ref="A16:AC202">
    <sortCondition descending="1" ref="AC16:AC202"/>
  </sortState>
  <mergeCells count="8">
    <mergeCell ref="F1:G1"/>
    <mergeCell ref="A1:E1"/>
    <mergeCell ref="T1:U1"/>
    <mergeCell ref="V1:W1"/>
    <mergeCell ref="X1:AC1"/>
    <mergeCell ref="L1:O1"/>
    <mergeCell ref="P1:R1"/>
    <mergeCell ref="H1:J1"/>
  </mergeCells>
  <dataValidations count="1">
    <dataValidation type="list" allowBlank="1" showInputMessage="1" showErrorMessage="1" sqref="A3:E203" xr:uid="{00000000-0002-0000-0000-000000000000}">
      <formula1>$A$301:$A$303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92"/>
  <sheetViews>
    <sheetView showGridLines="0" zoomScale="65" zoomScaleNormal="65" workbookViewId="0">
      <selection activeCell="E16" sqref="E16"/>
    </sheetView>
  </sheetViews>
  <sheetFormatPr baseColWidth="10" defaultColWidth="8.83203125" defaultRowHeight="15" x14ac:dyDescent="0.2"/>
  <cols>
    <col min="1" max="1" width="2" customWidth="1"/>
    <col min="2" max="2" width="41.5" customWidth="1"/>
    <col min="3" max="3" width="13.83203125" bestFit="1" customWidth="1"/>
    <col min="4" max="4" width="4" customWidth="1"/>
    <col min="5" max="5" width="54" customWidth="1"/>
    <col min="6" max="6" width="13" bestFit="1" customWidth="1"/>
    <col min="9" max="9" width="41.5" customWidth="1"/>
    <col min="10" max="10" width="13.83203125" bestFit="1" customWidth="1"/>
    <col min="11" max="11" width="4" customWidth="1"/>
    <col min="12" max="12" width="54" customWidth="1"/>
    <col min="13" max="13" width="13" bestFit="1" customWidth="1"/>
  </cols>
  <sheetData>
    <row r="1" spans="1:14" ht="25.5" customHeight="1" thickBot="1" x14ac:dyDescent="0.3">
      <c r="B1" s="49" t="s">
        <v>115</v>
      </c>
      <c r="I1" s="49" t="s">
        <v>116</v>
      </c>
    </row>
    <row r="2" spans="1:14" x14ac:dyDescent="0.2">
      <c r="B2" s="35" t="s">
        <v>2</v>
      </c>
      <c r="C2" s="33"/>
      <c r="D2" s="33"/>
      <c r="E2" s="33"/>
      <c r="F2" s="33"/>
      <c r="G2" s="34"/>
      <c r="I2" s="35" t="s">
        <v>2</v>
      </c>
      <c r="J2" s="33"/>
      <c r="K2" s="33"/>
      <c r="L2" s="33"/>
      <c r="M2" s="33"/>
      <c r="N2" s="34"/>
    </row>
    <row r="3" spans="1:14" x14ac:dyDescent="0.2">
      <c r="B3" s="36" t="s">
        <v>104</v>
      </c>
      <c r="C3" s="41">
        <f>COUNTIF('Full Set of Possible Loans'!$A$3:$A$202,"Yes")</f>
        <v>0</v>
      </c>
      <c r="D3" s="20"/>
      <c r="E3" s="20" t="s">
        <v>107</v>
      </c>
      <c r="F3" s="43">
        <f>SUMPRODUCT(('Full Set of Possible Loans'!$A$3:$A$202="Yes")*('Full Set of Possible Loans'!$V$3:$V$202))</f>
        <v>0</v>
      </c>
      <c r="G3" s="21"/>
      <c r="I3" s="36" t="s">
        <v>104</v>
      </c>
      <c r="J3" s="41">
        <f>COUNTIF('Full Set of Possible Loans'!$B$3:$B$202,"Yes")</f>
        <v>0</v>
      </c>
      <c r="K3" s="20"/>
      <c r="L3" s="20" t="s">
        <v>107</v>
      </c>
      <c r="M3" s="43">
        <f>SUMPRODUCT(('Full Set of Possible Loans'!$B$3:$B$202="Yes")*('Full Set of Possible Loans'!$V$3:$V$202))</f>
        <v>0</v>
      </c>
      <c r="N3" s="21"/>
    </row>
    <row r="4" spans="1:14" x14ac:dyDescent="0.2">
      <c r="B4" s="36" t="s">
        <v>103</v>
      </c>
      <c r="C4" s="42">
        <f>SUMPRODUCT(('Full Set of Possible Loans'!$A$3:$A$202="Yes")*('Full Set of Possible Loans'!$G$3:$G$202))</f>
        <v>0</v>
      </c>
      <c r="D4" s="20"/>
      <c r="E4" s="20" t="s">
        <v>108</v>
      </c>
      <c r="F4" s="43">
        <f>SUMPRODUCT(('Full Set of Possible Loans'!$A$3:$A$202="Yes")*('Full Set of Possible Loans'!$W$3:$W$202))</f>
        <v>0</v>
      </c>
      <c r="G4" s="21"/>
      <c r="I4" s="36" t="s">
        <v>103</v>
      </c>
      <c r="J4" s="42">
        <f>SUMPRODUCT(('Full Set of Possible Loans'!$B$3:$B$202="Yes")*('Full Set of Possible Loans'!$G$3:$G$202))</f>
        <v>0</v>
      </c>
      <c r="K4" s="20"/>
      <c r="L4" s="20" t="s">
        <v>108</v>
      </c>
      <c r="M4" s="43">
        <f>SUMPRODUCT(('Full Set of Possible Loans'!$B$3:$B$202="Yes")*('Full Set of Possible Loans'!$W$3:$W$202))</f>
        <v>0</v>
      </c>
      <c r="N4" s="21"/>
    </row>
    <row r="5" spans="1:14" x14ac:dyDescent="0.2">
      <c r="B5" s="36"/>
      <c r="C5" s="20"/>
      <c r="D5" s="20"/>
      <c r="E5" s="20"/>
      <c r="F5" s="20"/>
      <c r="G5" s="21"/>
      <c r="I5" s="36"/>
      <c r="J5" s="20"/>
      <c r="K5" s="20"/>
      <c r="L5" s="20"/>
      <c r="M5" s="20"/>
      <c r="N5" s="21"/>
    </row>
    <row r="6" spans="1:14" x14ac:dyDescent="0.2">
      <c r="B6" s="37" t="s">
        <v>78</v>
      </c>
      <c r="C6" s="29"/>
      <c r="D6" s="29"/>
      <c r="E6" s="29"/>
      <c r="F6" s="29"/>
      <c r="G6" s="30"/>
      <c r="I6" s="37" t="s">
        <v>78</v>
      </c>
      <c r="J6" s="29"/>
      <c r="K6" s="29"/>
      <c r="L6" s="29"/>
      <c r="M6" s="29"/>
      <c r="N6" s="30"/>
    </row>
    <row r="7" spans="1:14" ht="15" customHeight="1" x14ac:dyDescent="0.2">
      <c r="B7" s="36" t="s">
        <v>124</v>
      </c>
      <c r="C7" s="44" t="e">
        <f>COUNTIFS('Full Set of Possible Loans'!$A$3:$A$202,"Yes",'Full Set of Possible Loans'!$K$3:$K$202,"High")/$C$3</f>
        <v>#DIV/0!</v>
      </c>
      <c r="D7" s="20"/>
      <c r="E7" s="22" t="s">
        <v>109</v>
      </c>
      <c r="F7" s="66"/>
      <c r="G7" s="21"/>
      <c r="I7" s="36" t="s">
        <v>124</v>
      </c>
      <c r="J7" s="44" t="e">
        <f>COUNTIFS('Full Set of Possible Loans'!$B$3:$B$202,"Yes",'Full Set of Possible Loans'!$K$3:$K$202,"High")/$J$3</f>
        <v>#DIV/0!</v>
      </c>
      <c r="K7" s="20"/>
      <c r="L7" s="22" t="s">
        <v>109</v>
      </c>
      <c r="M7" s="66"/>
      <c r="N7" s="21"/>
    </row>
    <row r="8" spans="1:14" ht="15" customHeight="1" x14ac:dyDescent="0.2">
      <c r="B8" s="36" t="s">
        <v>125</v>
      </c>
      <c r="C8" s="44" t="e">
        <f>COUNTIFS('Full Set of Possible Loans'!$A$3:$A$202,"Yes",'Full Set of Possible Loans'!$K$3:$K$202,"Medium")/$C$3</f>
        <v>#DIV/0!</v>
      </c>
      <c r="D8" s="20"/>
      <c r="E8" s="67" t="s">
        <v>113</v>
      </c>
      <c r="F8" s="66"/>
      <c r="G8" s="21"/>
      <c r="I8" s="36" t="s">
        <v>125</v>
      </c>
      <c r="J8" s="44" t="e">
        <f>COUNTIFS('Full Set of Possible Loans'!$B$3:$B$202,"Yes",'Full Set of Possible Loans'!$K$3:$K$202,"Medium")/$J$3</f>
        <v>#DIV/0!</v>
      </c>
      <c r="K8" s="20"/>
      <c r="L8" s="67" t="s">
        <v>113</v>
      </c>
      <c r="M8" s="66"/>
      <c r="N8" s="21"/>
    </row>
    <row r="9" spans="1:14" x14ac:dyDescent="0.2">
      <c r="B9" s="36" t="s">
        <v>126</v>
      </c>
      <c r="C9" s="44" t="e">
        <f>COUNTIFS('Full Set of Possible Loans'!$A$3:$A$202,"Yes",'Full Set of Possible Loans'!$K$3:$K$202,"Low")/$C$3</f>
        <v>#DIV/0!</v>
      </c>
      <c r="D9" s="20"/>
      <c r="E9" s="68"/>
      <c r="F9" s="66"/>
      <c r="G9" s="21"/>
      <c r="I9" s="36" t="s">
        <v>126</v>
      </c>
      <c r="J9" s="44" t="e">
        <f>COUNTIFS('Full Set of Possible Loans'!$B$3:$B$202,"Yes",'Full Set of Possible Loans'!$K$3:$K$202,"Low")/$J$3</f>
        <v>#DIV/0!</v>
      </c>
      <c r="K9" s="20"/>
      <c r="L9" s="68"/>
      <c r="M9" s="66"/>
      <c r="N9" s="21"/>
    </row>
    <row r="10" spans="1:14" x14ac:dyDescent="0.2">
      <c r="B10" s="36"/>
      <c r="C10" s="20"/>
      <c r="D10" s="20"/>
      <c r="E10" s="20"/>
      <c r="F10" s="20"/>
      <c r="G10" s="21"/>
      <c r="I10" s="36"/>
      <c r="J10" s="20"/>
      <c r="K10" s="20"/>
      <c r="L10" s="20"/>
      <c r="M10" s="20"/>
      <c r="N10" s="21"/>
    </row>
    <row r="11" spans="1:14" ht="15" customHeight="1" x14ac:dyDescent="0.2">
      <c r="B11" s="38" t="s">
        <v>123</v>
      </c>
      <c r="C11" s="32"/>
      <c r="D11" s="32"/>
      <c r="E11" s="31" t="s">
        <v>0</v>
      </c>
      <c r="F11" s="32"/>
      <c r="G11" s="30"/>
      <c r="I11" s="38" t="s">
        <v>123</v>
      </c>
      <c r="J11" s="32"/>
      <c r="K11" s="32"/>
      <c r="L11" s="31" t="s">
        <v>0</v>
      </c>
      <c r="M11" s="32"/>
      <c r="N11" s="30"/>
    </row>
    <row r="12" spans="1:14" x14ac:dyDescent="0.2">
      <c r="A12" s="13"/>
      <c r="B12" s="36" t="s">
        <v>87</v>
      </c>
      <c r="C12" s="44" t="e">
        <f>COUNTIFS('Full Set of Possible Loans'!$A$3:$A$202,"Yes",'Full Set of Possible Loans'!$S$3:$S$202,"Extreme Poverty")/$C$3</f>
        <v>#DIV/0!</v>
      </c>
      <c r="D12" s="20"/>
      <c r="E12" s="20" t="s">
        <v>90</v>
      </c>
      <c r="F12" s="44" t="e">
        <f>COUNTIFS('Full Set of Possible Loans'!$A$3:$A$202,"Yes",'Full Set of Possible Loans'!$L$3:$L$202,"Yes")/$C$3</f>
        <v>#DIV/0!</v>
      </c>
      <c r="G12" s="21"/>
      <c r="I12" s="36" t="s">
        <v>87</v>
      </c>
      <c r="J12" s="44" t="e">
        <f>COUNTIFS('Full Set of Possible Loans'!$B$3:$B$202,"Yes",'Full Set of Possible Loans'!$S$3:$S$202,"Extreme Poverty")/$J$3</f>
        <v>#DIV/0!</v>
      </c>
      <c r="K12" s="20"/>
      <c r="L12" s="20" t="s">
        <v>90</v>
      </c>
      <c r="M12" s="44" t="e">
        <f>COUNTIFS('Full Set of Possible Loans'!$B$3:$B$202,"Yes",'Full Set of Possible Loans'!$L$3:$L$202,"Yes")/$J$3</f>
        <v>#DIV/0!</v>
      </c>
      <c r="N12" s="21"/>
    </row>
    <row r="13" spans="1:14" x14ac:dyDescent="0.2">
      <c r="A13" s="13"/>
      <c r="B13" s="36" t="s">
        <v>88</v>
      </c>
      <c r="C13" s="44" t="e">
        <f>COUNTIFS('Full Set of Possible Loans'!$A$3:$A$202,"Yes",'Full Set of Possible Loans'!$S$3:$S$202,"High Poverty")/$C$3</f>
        <v>#DIV/0!</v>
      </c>
      <c r="D13" s="20"/>
      <c r="E13" s="20" t="s">
        <v>91</v>
      </c>
      <c r="F13" s="44" t="e">
        <f>COUNTIFS('Full Set of Possible Loans'!$A$3:$A$202,"Yes",'Full Set of Possible Loans'!$M$3:$M$202,"Yes")/$C$3</f>
        <v>#DIV/0!</v>
      </c>
      <c r="G13" s="21"/>
      <c r="I13" s="36" t="s">
        <v>88</v>
      </c>
      <c r="J13" s="44" t="e">
        <f>COUNTIFS('Full Set of Possible Loans'!$B$3:$B$202,"Yes",'Full Set of Possible Loans'!$S$3:$S$202,"High Poverty")/$J$3</f>
        <v>#DIV/0!</v>
      </c>
      <c r="K13" s="20"/>
      <c r="L13" s="20" t="s">
        <v>91</v>
      </c>
      <c r="M13" s="44" t="e">
        <f>COUNTIFS('Full Set of Possible Loans'!$B$3:$B$202,"Yes",'Full Set of Possible Loans'!$M$3:$M$202,"Yes")/$J$3</f>
        <v>#DIV/0!</v>
      </c>
      <c r="N13" s="21"/>
    </row>
    <row r="14" spans="1:14" x14ac:dyDescent="0.2">
      <c r="A14" s="13"/>
      <c r="B14" s="36" t="s">
        <v>89</v>
      </c>
      <c r="C14" s="44" t="e">
        <f>COUNTIFS('Full Set of Possible Loans'!$A$3:$A$202,"Yes",'Full Set of Possible Loans'!$S$3:$S$202,"Moderate Poverty")/$C$3</f>
        <v>#DIV/0!</v>
      </c>
      <c r="D14" s="20"/>
      <c r="E14" s="20" t="s">
        <v>92</v>
      </c>
      <c r="F14" s="44" t="e">
        <f>COUNTIFS('Full Set of Possible Loans'!$A$3:$A$202,"Yes",'Full Set of Possible Loans'!$N$3:$N$202,"Yes")/$C$3</f>
        <v>#DIV/0!</v>
      </c>
      <c r="G14" s="21"/>
      <c r="I14" s="36" t="s">
        <v>89</v>
      </c>
      <c r="J14" s="44" t="e">
        <f>COUNTIFS('Full Set of Possible Loans'!$B$3:$B$202,"Yes",'Full Set of Possible Loans'!$S$3:$S$202,"Moderate Poverty")/$J$3</f>
        <v>#DIV/0!</v>
      </c>
      <c r="K14" s="20"/>
      <c r="L14" s="20" t="s">
        <v>92</v>
      </c>
      <c r="M14" s="44" t="e">
        <f>COUNTIFS('Full Set of Possible Loans'!$B$3:$B$202,"Yes",'Full Set of Possible Loans'!$N$3:$N$202,"Yes")/$J$3</f>
        <v>#DIV/0!</v>
      </c>
      <c r="N14" s="21"/>
    </row>
    <row r="15" spans="1:14" ht="16" thickBot="1" x14ac:dyDescent="0.25">
      <c r="B15" s="36"/>
      <c r="C15" s="20"/>
      <c r="D15" s="20"/>
      <c r="E15" s="20" t="s">
        <v>93</v>
      </c>
      <c r="F15" s="44" t="e">
        <f>COUNTIFS('Full Set of Possible Loans'!$A$3:$A$202,"Yes",'Full Set of Possible Loans'!$O$3:$O$202,"Yes")/$C$3</f>
        <v>#DIV/0!</v>
      </c>
      <c r="G15" s="21"/>
      <c r="I15" s="36"/>
      <c r="J15" s="20"/>
      <c r="K15" s="20"/>
      <c r="L15" s="20" t="s">
        <v>93</v>
      </c>
      <c r="M15" s="44" t="e">
        <f>COUNTIFS('Full Set of Possible Loans'!$B$3:$B$202,"Yes",'Full Set of Possible Loans'!$O$3:$O$202,"Yes")/$J$3</f>
        <v>#DIV/0!</v>
      </c>
      <c r="N15" s="21"/>
    </row>
    <row r="16" spans="1:14" ht="16.5" customHeight="1" thickTop="1" thickBot="1" x14ac:dyDescent="0.25">
      <c r="B16" s="69" t="s">
        <v>127</v>
      </c>
      <c r="C16" s="50" t="e">
        <f>COUNTIFS('Full Set of Possible Loans'!$A$3:$A$202,"Yes",'Full Set of Possible Loans'!$S$3:$S$202,"Extreme Poverty",'Full Set of Possible Loans'!$K$3:$K$202,"High")/COUNTIF('Full Set of Possible Loans'!$A$3:$A$202,"Yes")</f>
        <v>#DIV/0!</v>
      </c>
      <c r="D16" s="20"/>
      <c r="E16" s="20"/>
      <c r="F16" s="20"/>
      <c r="G16" s="21"/>
      <c r="I16" s="69" t="s">
        <v>127</v>
      </c>
      <c r="J16" s="50" t="e">
        <f>COUNTIFS('Full Set of Possible Loans'!$B$3:$B$202,"Yes",'Full Set of Possible Loans'!$S$3:$S$202,"Extreme Poverty",'Full Set of Possible Loans'!$K$3:$K$202,"High")/COUNTIF('Full Set of Possible Loans'!$B$3:$B$202,"Yes")</f>
        <v>#DIV/0!</v>
      </c>
      <c r="K16" s="20"/>
      <c r="L16" s="20"/>
      <c r="M16" s="20"/>
      <c r="N16" s="21"/>
    </row>
    <row r="17" spans="2:14" ht="16" thickTop="1" x14ac:dyDescent="0.2">
      <c r="B17" s="69"/>
      <c r="C17" s="48"/>
      <c r="D17" s="20"/>
      <c r="E17" s="20"/>
      <c r="F17" s="20"/>
      <c r="G17" s="21"/>
      <c r="I17" s="69"/>
      <c r="J17" s="48"/>
      <c r="K17" s="20"/>
      <c r="L17" s="20"/>
      <c r="M17" s="20"/>
      <c r="N17" s="21"/>
    </row>
    <row r="18" spans="2:14" ht="16" thickBot="1" x14ac:dyDescent="0.25">
      <c r="B18" s="38" t="s">
        <v>81</v>
      </c>
      <c r="C18" s="32"/>
      <c r="D18" s="32"/>
      <c r="E18" s="31" t="s">
        <v>1</v>
      </c>
      <c r="F18" s="32"/>
      <c r="G18" s="30"/>
      <c r="I18" s="38" t="s">
        <v>81</v>
      </c>
      <c r="J18" s="32"/>
      <c r="K18" s="32"/>
      <c r="L18" s="31" t="s">
        <v>1</v>
      </c>
      <c r="M18" s="32"/>
      <c r="N18" s="30"/>
    </row>
    <row r="19" spans="2:14" ht="17" thickTop="1" thickBot="1" x14ac:dyDescent="0.25">
      <c r="B19" s="36" t="s">
        <v>86</v>
      </c>
      <c r="C19" s="50" t="e">
        <f>COUNTIFS('Full Set of Possible Loans'!$A$3:$A$202,"Yes",'Full Set of Possible Loans'!$U$3:$U$202,"Yes")/$C$3</f>
        <v>#DIV/0!</v>
      </c>
      <c r="D19" s="23"/>
      <c r="E19" s="20" t="s">
        <v>94</v>
      </c>
      <c r="F19" s="50" t="e">
        <f>COUNTIFS('Full Set of Possible Loans'!$A$3:$A$202,"Yes",'Full Set of Possible Loans'!$P$3:$P$202,"Yes")/$C$3</f>
        <v>#DIV/0!</v>
      </c>
      <c r="G19" s="21"/>
      <c r="I19" s="36" t="s">
        <v>86</v>
      </c>
      <c r="J19" s="50" t="e">
        <f>COUNTIFS('Full Set of Possible Loans'!$B$3:$B$202,"Yes",'Full Set of Possible Loans'!$U$3:$U$202,"Yes")/$J$3</f>
        <v>#DIV/0!</v>
      </c>
      <c r="K19" s="23"/>
      <c r="L19" s="20" t="s">
        <v>94</v>
      </c>
      <c r="M19" s="50" t="e">
        <f>COUNTIFS('Full Set of Possible Loans'!$B$3:$B$202,"Yes",'Full Set of Possible Loans'!$P$3:$P$202,"Yes")/$J$3</f>
        <v>#DIV/0!</v>
      </c>
      <c r="N19" s="21"/>
    </row>
    <row r="20" spans="2:14" ht="16" thickTop="1" x14ac:dyDescent="0.2">
      <c r="B20" s="36" t="s">
        <v>85</v>
      </c>
      <c r="C20" s="44" t="e">
        <f>COUNTIFS('Full Set of Possible Loans'!$A$3:$A$202,"Yes",'Full Set of Possible Loans'!$T$3:$T$202,"Yes")/$C$3</f>
        <v>#DIV/0!</v>
      </c>
      <c r="D20" s="23"/>
      <c r="E20" s="20" t="s">
        <v>106</v>
      </c>
      <c r="F20" s="44" t="e">
        <f>COUNTIFS('Full Set of Possible Loans'!$A$3:$A$202,"Yes",'Full Set of Possible Loans'!$Q$3:$Q$202,"Yes")/$C$3</f>
        <v>#DIV/0!</v>
      </c>
      <c r="G20" s="21"/>
      <c r="I20" s="36" t="s">
        <v>85</v>
      </c>
      <c r="J20" s="44" t="e">
        <f>COUNTIFS('Full Set of Possible Loans'!$B$3:$B$202,"Yes",'Full Set of Possible Loans'!$T$3:$T$202,"Yes")/$J$3</f>
        <v>#DIV/0!</v>
      </c>
      <c r="K20" s="23"/>
      <c r="L20" s="20" t="s">
        <v>106</v>
      </c>
      <c r="M20" s="44" t="e">
        <f>COUNTIFS('Full Set of Possible Loans'!$B$3:$B$202,"Yes",'Full Set of Possible Loans'!$Q$3:$Q$202,"Yes")/$J$3</f>
        <v>#DIV/0!</v>
      </c>
      <c r="N20" s="21"/>
    </row>
    <row r="21" spans="2:14" x14ac:dyDescent="0.2">
      <c r="B21" s="36"/>
      <c r="C21" s="24"/>
      <c r="D21" s="20"/>
      <c r="E21" s="20" t="s">
        <v>105</v>
      </c>
      <c r="F21" s="44" t="e">
        <f>COUNTIFS('Full Set of Possible Loans'!$A$3:$A$202,"Yes",'Full Set of Possible Loans'!$R$3:$R$202,"Yes")/$C$3</f>
        <v>#DIV/0!</v>
      </c>
      <c r="G21" s="21"/>
      <c r="I21" s="36"/>
      <c r="J21" s="24"/>
      <c r="K21" s="20"/>
      <c r="L21" s="20" t="s">
        <v>105</v>
      </c>
      <c r="M21" s="44" t="e">
        <f>COUNTIFS('Full Set of Possible Loans'!$B$3:$B$202,"Yes",'Full Set of Possible Loans'!$R$3:$R$202,"Yes")/$J$3</f>
        <v>#DIV/0!</v>
      </c>
      <c r="N21" s="21"/>
    </row>
    <row r="22" spans="2:14" x14ac:dyDescent="0.2">
      <c r="B22" s="36"/>
      <c r="C22" s="20"/>
      <c r="D22" s="20"/>
      <c r="E22" s="20"/>
      <c r="F22" s="20"/>
      <c r="G22" s="21"/>
      <c r="I22" s="36"/>
      <c r="J22" s="20"/>
      <c r="K22" s="20"/>
      <c r="L22" s="20"/>
      <c r="M22" s="20"/>
      <c r="N22" s="21"/>
    </row>
    <row r="23" spans="2:14" ht="16" thickBot="1" x14ac:dyDescent="0.25">
      <c r="B23" s="37" t="s">
        <v>110</v>
      </c>
      <c r="C23" s="29"/>
      <c r="D23" s="29"/>
      <c r="E23" s="29"/>
      <c r="F23" s="29"/>
      <c r="G23" s="30"/>
      <c r="I23" s="37" t="s">
        <v>110</v>
      </c>
      <c r="J23" s="29"/>
      <c r="K23" s="29"/>
      <c r="L23" s="29"/>
      <c r="M23" s="29"/>
      <c r="N23" s="30"/>
    </row>
    <row r="24" spans="2:14" ht="17" thickTop="1" thickBot="1" x14ac:dyDescent="0.25">
      <c r="B24" s="36" t="s">
        <v>95</v>
      </c>
      <c r="C24" s="43">
        <f>SUMPRODUCT(('Full Set of Possible Loans'!$A$3:$A$202="Yes")*('Full Set of Possible Loans'!$AC$3:$AC$202))</f>
        <v>0</v>
      </c>
      <c r="D24" s="20"/>
      <c r="E24" s="20" t="s">
        <v>95</v>
      </c>
      <c r="F24" s="52">
        <f>SUMPRODUCT(('Full Set of Possible Loans'!$A$3:$A$202="Yes")*('Full Set of Possible Loans'!$AC$3:$AC$202))</f>
        <v>0</v>
      </c>
      <c r="G24" s="21"/>
      <c r="I24" s="36" t="s">
        <v>95</v>
      </c>
      <c r="J24" s="43">
        <f>SUMPRODUCT(('Full Set of Possible Loans'!$B$3:$B$202="Yes")*('Full Set of Possible Loans'!$AC$3:$AC$202))</f>
        <v>0</v>
      </c>
      <c r="K24" s="20"/>
      <c r="L24" s="20" t="s">
        <v>95</v>
      </c>
      <c r="M24" s="52">
        <f>SUMPRODUCT(('Full Set of Possible Loans'!$B$3:$B$202="Yes")*('Full Set of Possible Loans'!$AC$3:$AC$202))</f>
        <v>0</v>
      </c>
      <c r="N24" s="21"/>
    </row>
    <row r="25" spans="2:14" ht="17" thickTop="1" x14ac:dyDescent="0.2">
      <c r="B25" s="39" t="s">
        <v>96</v>
      </c>
      <c r="C25" s="43">
        <f>SUMPRODUCT(('Full Set of Possible Loans'!$A$3:$A$202="Yes")*('Full Set of Possible Loans'!$Y$3:$Y$202))</f>
        <v>0</v>
      </c>
      <c r="D25" s="20"/>
      <c r="E25" s="25" t="s">
        <v>112</v>
      </c>
      <c r="F25" s="51">
        <f>SUMPRODUCT(('Full Set of Possible Loans'!$A$3:$A$202="Yes")*('Full Set of Possible Loans'!$K$3:$K$202="Full")*('Full Set of Possible Loans'!$AC$3:$AC$202))</f>
        <v>0</v>
      </c>
      <c r="G25" s="21"/>
      <c r="I25" s="39" t="s">
        <v>96</v>
      </c>
      <c r="J25" s="43">
        <f>SUMPRODUCT(('Full Set of Possible Loans'!$B$3:$B$202="Yes")*('Full Set of Possible Loans'!$Y$3:$Y$202))</f>
        <v>0</v>
      </c>
      <c r="K25" s="20"/>
      <c r="L25" s="25" t="s">
        <v>112</v>
      </c>
      <c r="M25" s="51">
        <f>SUMPRODUCT(('Full Set of Possible Loans'!$B$3:$B$202="Yes")*('Full Set of Possible Loans'!$K$3:$K$202="Full")*('Full Set of Possible Loans'!$AC$3:$AC$202))</f>
        <v>0</v>
      </c>
      <c r="N25" s="21"/>
    </row>
    <row r="26" spans="2:14" ht="16" x14ac:dyDescent="0.2">
      <c r="B26" s="39" t="s">
        <v>97</v>
      </c>
      <c r="C26" s="43">
        <f>SUMPRODUCT(('Full Set of Possible Loans'!$A$3:$A$202="Yes")*('Full Set of Possible Loans'!$Z$3:$Z$202))</f>
        <v>0</v>
      </c>
      <c r="D26" s="20"/>
      <c r="E26" s="25" t="s">
        <v>111</v>
      </c>
      <c r="F26" s="43">
        <f>SUM((SUMPRODUCT(('Full Set of Possible Loans'!$A$3:$A$202="Yes")*('Full Set of Possible Loans'!$K$3:$K$202="Partial")*('Full Set of Possible Loans'!$AC$3:$AC$202))),(SUMPRODUCT(('Full Set of Possible Loans'!$A$3:$A$202="Yes")*('Full Set of Possible Loans'!$K$3:$K$202="Zero")*('Full Set of Possible Loans'!$AC$3:$AC$202))))</f>
        <v>0</v>
      </c>
      <c r="G26" s="21"/>
      <c r="I26" s="39" t="s">
        <v>97</v>
      </c>
      <c r="J26" s="43">
        <f>SUMPRODUCT(('Full Set of Possible Loans'!$B$3:$B$202="Yes")*('Full Set of Possible Loans'!$Z$3:$Z$202))</f>
        <v>0</v>
      </c>
      <c r="K26" s="20"/>
      <c r="L26" s="25" t="s">
        <v>111</v>
      </c>
      <c r="M26" s="43">
        <f>SUM((SUMPRODUCT(('Full Set of Possible Loans'!$B$3:$B$202="Yes")*('Full Set of Possible Loans'!$K$3:$K$202="Partial")*('Full Set of Possible Loans'!$AC$3:$AC$202))),(SUMPRODUCT(('Full Set of Possible Loans'!$B$3:$B$202="Yes")*('Full Set of Possible Loans'!$K$3:$K$202="Zero")*('Full Set of Possible Loans'!$AC$3:$AC$202))))</f>
        <v>0</v>
      </c>
      <c r="N26" s="21"/>
    </row>
    <row r="27" spans="2:14" x14ac:dyDescent="0.2">
      <c r="B27" s="39" t="s">
        <v>98</v>
      </c>
      <c r="C27" s="43">
        <f>SUMPRODUCT(('Full Set of Possible Loans'!$A$3:$A$202="Yes")*('Full Set of Possible Loans'!$AA$3:$AA$202))</f>
        <v>0</v>
      </c>
      <c r="D27" s="20"/>
      <c r="E27" s="20"/>
      <c r="F27" s="20"/>
      <c r="G27" s="21"/>
      <c r="I27" s="39" t="s">
        <v>98</v>
      </c>
      <c r="J27" s="43">
        <f>SUMPRODUCT(('Full Set of Possible Loans'!$B$3:$B$202="Yes")*('Full Set of Possible Loans'!$AA$3:$AA$202))</f>
        <v>0</v>
      </c>
      <c r="K27" s="20"/>
      <c r="L27" s="20"/>
      <c r="M27" s="20"/>
      <c r="N27" s="21"/>
    </row>
    <row r="28" spans="2:14" x14ac:dyDescent="0.2">
      <c r="B28" s="39" t="s">
        <v>99</v>
      </c>
      <c r="C28" s="43">
        <f>SUMPRODUCT(('Full Set of Possible Loans'!$A$3:$A$202="Yes")*('Full Set of Possible Loans'!$AB$3:$AB$202))</f>
        <v>0</v>
      </c>
      <c r="D28" s="20"/>
      <c r="E28" s="20" t="s">
        <v>122</v>
      </c>
      <c r="F28" s="44" t="e">
        <f>F24/C4</f>
        <v>#DIV/0!</v>
      </c>
      <c r="G28" s="21"/>
      <c r="I28" s="39" t="s">
        <v>99</v>
      </c>
      <c r="J28" s="43">
        <f>SUMPRODUCT(('Full Set of Possible Loans'!$B$3:$B$202="Yes")*('Full Set of Possible Loans'!$AB$3:$AB$202))</f>
        <v>0</v>
      </c>
      <c r="K28" s="20"/>
      <c r="L28" s="20" t="s">
        <v>122</v>
      </c>
      <c r="M28" s="44" t="e">
        <f>M24/J4</f>
        <v>#DIV/0!</v>
      </c>
      <c r="N28" s="21"/>
    </row>
    <row r="29" spans="2:14" x14ac:dyDescent="0.2">
      <c r="B29" s="40" t="s">
        <v>100</v>
      </c>
      <c r="C29" s="45" t="e">
        <f>SUMPRODUCT(('Full Set of Possible Loans'!$A$3:$A$202="Yes")*('Full Set of Possible Loans'!$X$3:$X$202)*('Full Set of Possible Loans'!$G$3:$G$202))/SUMPRODUCT(('Full Set of Possible Loans'!$A$3:$A$202="Yes")*('Full Set of Possible Loans'!$G$3:$G$202))</f>
        <v>#DIV/0!</v>
      </c>
      <c r="D29" s="20"/>
      <c r="E29" s="20"/>
      <c r="F29" s="20"/>
      <c r="G29" s="21"/>
      <c r="I29" s="40" t="s">
        <v>100</v>
      </c>
      <c r="J29" s="45" t="e">
        <f>SUMPRODUCT(('Full Set of Possible Loans'!$B$3:$B$202="Yes")*('Full Set of Possible Loans'!$X$3:$X$202)*('Full Set of Possible Loans'!$G$3:$G$202))/SUMPRODUCT(('Full Set of Possible Loans'!$B$3:$B$202="Yes")*('Full Set of Possible Loans'!$G$3:$G$202))</f>
        <v>#DIV/0!</v>
      </c>
      <c r="K29" s="20"/>
      <c r="L29" s="20"/>
      <c r="M29" s="20"/>
      <c r="N29" s="21"/>
    </row>
    <row r="30" spans="2:14" ht="16" thickBot="1" x14ac:dyDescent="0.25">
      <c r="B30" s="26"/>
      <c r="C30" s="27"/>
      <c r="D30" s="27"/>
      <c r="E30" s="27"/>
      <c r="F30" s="27"/>
      <c r="G30" s="28"/>
      <c r="I30" s="26"/>
      <c r="J30" s="27"/>
      <c r="K30" s="27"/>
      <c r="L30" s="27"/>
      <c r="M30" s="27"/>
      <c r="N30" s="28"/>
    </row>
    <row r="32" spans="2:14" ht="22" thickBot="1" x14ac:dyDescent="0.3">
      <c r="B32" s="49" t="s">
        <v>117</v>
      </c>
      <c r="I32" s="49" t="s">
        <v>118</v>
      </c>
    </row>
    <row r="33" spans="2:14" x14ac:dyDescent="0.2">
      <c r="B33" s="35" t="s">
        <v>2</v>
      </c>
      <c r="C33" s="33"/>
      <c r="D33" s="33"/>
      <c r="E33" s="33"/>
      <c r="F33" s="33"/>
      <c r="G33" s="34"/>
      <c r="I33" s="35" t="s">
        <v>2</v>
      </c>
      <c r="J33" s="33"/>
      <c r="K33" s="33"/>
      <c r="L33" s="33"/>
      <c r="M33" s="33"/>
      <c r="N33" s="34"/>
    </row>
    <row r="34" spans="2:14" x14ac:dyDescent="0.2">
      <c r="B34" s="36" t="s">
        <v>104</v>
      </c>
      <c r="C34" s="41">
        <f>COUNTIF('Full Set of Possible Loans'!$C$3:$C$202,"Yes")</f>
        <v>0</v>
      </c>
      <c r="D34" s="20"/>
      <c r="E34" s="20" t="s">
        <v>107</v>
      </c>
      <c r="F34" s="43">
        <f>SUMPRODUCT(('Full Set of Possible Loans'!$C$3:$C$202="Yes")*('Full Set of Possible Loans'!$V$3:$V$202))</f>
        <v>0</v>
      </c>
      <c r="G34" s="21"/>
      <c r="I34" s="36" t="s">
        <v>104</v>
      </c>
      <c r="J34" s="41">
        <f>COUNTIF('Full Set of Possible Loans'!$D$3:$D$202,"Yes")</f>
        <v>0</v>
      </c>
      <c r="K34" s="20"/>
      <c r="L34" s="20" t="s">
        <v>107</v>
      </c>
      <c r="M34" s="43">
        <f>SUMPRODUCT(('Full Set of Possible Loans'!$D$3:$D$202="Yes")*('Full Set of Possible Loans'!$V$3:$V$202))</f>
        <v>0</v>
      </c>
      <c r="N34" s="21"/>
    </row>
    <row r="35" spans="2:14" x14ac:dyDescent="0.2">
      <c r="B35" s="36" t="s">
        <v>103</v>
      </c>
      <c r="C35" s="42">
        <f>SUMPRODUCT(('Full Set of Possible Loans'!$C$3:$C$202="Yes")*('Full Set of Possible Loans'!$G$3:$G$202))</f>
        <v>0</v>
      </c>
      <c r="D35" s="20"/>
      <c r="E35" s="20" t="s">
        <v>108</v>
      </c>
      <c r="F35" s="43">
        <f>SUMPRODUCT(('Full Set of Possible Loans'!$C$3:$C$202="Yes")*('Full Set of Possible Loans'!$W$3:$W$202))</f>
        <v>0</v>
      </c>
      <c r="G35" s="21"/>
      <c r="I35" s="36" t="s">
        <v>103</v>
      </c>
      <c r="J35" s="42">
        <f>SUMPRODUCT(('Full Set of Possible Loans'!$D$3:$D$202="Yes")*('Full Set of Possible Loans'!$G$3:$G$202))</f>
        <v>0</v>
      </c>
      <c r="K35" s="20"/>
      <c r="L35" s="20" t="s">
        <v>108</v>
      </c>
      <c r="M35" s="43">
        <f>SUMPRODUCT(('Full Set of Possible Loans'!$D$3:$D$202="Yes")*('Full Set of Possible Loans'!$W$3:$W$202))</f>
        <v>0</v>
      </c>
      <c r="N35" s="21"/>
    </row>
    <row r="36" spans="2:14" x14ac:dyDescent="0.2">
      <c r="B36" s="36"/>
      <c r="C36" s="20"/>
      <c r="D36" s="20"/>
      <c r="E36" s="20"/>
      <c r="F36" s="20"/>
      <c r="G36" s="21"/>
      <c r="I36" s="36"/>
      <c r="J36" s="20"/>
      <c r="K36" s="20"/>
      <c r="L36" s="20"/>
      <c r="M36" s="20"/>
      <c r="N36" s="21"/>
    </row>
    <row r="37" spans="2:14" x14ac:dyDescent="0.2">
      <c r="B37" s="37" t="s">
        <v>78</v>
      </c>
      <c r="C37" s="29"/>
      <c r="D37" s="29"/>
      <c r="E37" s="29"/>
      <c r="F37" s="29"/>
      <c r="G37" s="30"/>
      <c r="I37" s="37" t="s">
        <v>78</v>
      </c>
      <c r="J37" s="29"/>
      <c r="K37" s="29"/>
      <c r="L37" s="29"/>
      <c r="M37" s="29"/>
      <c r="N37" s="30"/>
    </row>
    <row r="38" spans="2:14" x14ac:dyDescent="0.2">
      <c r="B38" s="36" t="s">
        <v>124</v>
      </c>
      <c r="C38" s="44" t="e">
        <f>COUNTIFS('Full Set of Possible Loans'!$C$3:$C$202,"Yes",'Full Set of Possible Loans'!$K$3:$K$202,"High")/$C$34</f>
        <v>#DIV/0!</v>
      </c>
      <c r="D38" s="20"/>
      <c r="E38" s="22" t="s">
        <v>109</v>
      </c>
      <c r="F38" s="66"/>
      <c r="G38" s="21"/>
      <c r="I38" s="36" t="s">
        <v>124</v>
      </c>
      <c r="J38" s="44" t="e">
        <f>COUNTIFS('Full Set of Possible Loans'!$D$3:$D$202,"Yes",'Full Set of Possible Loans'!$K$3:$K$202,"High")/$J$34</f>
        <v>#DIV/0!</v>
      </c>
      <c r="K38" s="20"/>
      <c r="L38" s="22" t="s">
        <v>109</v>
      </c>
      <c r="M38" s="66"/>
      <c r="N38" s="21"/>
    </row>
    <row r="39" spans="2:14" x14ac:dyDescent="0.2">
      <c r="B39" s="36" t="s">
        <v>125</v>
      </c>
      <c r="C39" s="44" t="e">
        <f>COUNTIFS('Full Set of Possible Loans'!$C$3:$C$202,"Yes",'Full Set of Possible Loans'!$K$3:$K$202,"Medium")/$C$34</f>
        <v>#DIV/0!</v>
      </c>
      <c r="D39" s="20"/>
      <c r="E39" s="67" t="s">
        <v>113</v>
      </c>
      <c r="F39" s="66"/>
      <c r="G39" s="21"/>
      <c r="I39" s="36" t="s">
        <v>125</v>
      </c>
      <c r="J39" s="44" t="e">
        <f>COUNTIFS('Full Set of Possible Loans'!$D$3:$D$202,"Yes",'Full Set of Possible Loans'!$K$3:$K$202,"Medium")/$J$34</f>
        <v>#DIV/0!</v>
      </c>
      <c r="K39" s="20"/>
      <c r="L39" s="67" t="s">
        <v>113</v>
      </c>
      <c r="M39" s="66"/>
      <c r="N39" s="21"/>
    </row>
    <row r="40" spans="2:14" x14ac:dyDescent="0.2">
      <c r="B40" s="36" t="s">
        <v>126</v>
      </c>
      <c r="C40" s="44" t="e">
        <f>COUNTIFS('Full Set of Possible Loans'!$C$3:$C$202,"Yes",'Full Set of Possible Loans'!$K$3:$K$202,"Low")/$C$34</f>
        <v>#DIV/0!</v>
      </c>
      <c r="D40" s="20"/>
      <c r="E40" s="68"/>
      <c r="F40" s="66"/>
      <c r="G40" s="21"/>
      <c r="I40" s="36" t="s">
        <v>126</v>
      </c>
      <c r="J40" s="44" t="e">
        <f>COUNTIFS('Full Set of Possible Loans'!$D$3:$D$202,"Yes",'Full Set of Possible Loans'!$K$3:$K$202,"Low")/$J$34</f>
        <v>#DIV/0!</v>
      </c>
      <c r="K40" s="20"/>
      <c r="L40" s="68"/>
      <c r="M40" s="66"/>
      <c r="N40" s="21"/>
    </row>
    <row r="41" spans="2:14" x14ac:dyDescent="0.2">
      <c r="B41" s="36"/>
      <c r="C41" s="20"/>
      <c r="D41" s="20"/>
      <c r="E41" s="20"/>
      <c r="F41" s="20"/>
      <c r="G41" s="21"/>
      <c r="I41" s="36"/>
      <c r="J41" s="20"/>
      <c r="K41" s="20"/>
      <c r="L41" s="20"/>
      <c r="M41" s="20"/>
      <c r="N41" s="21"/>
    </row>
    <row r="42" spans="2:14" x14ac:dyDescent="0.2">
      <c r="B42" s="38" t="s">
        <v>123</v>
      </c>
      <c r="C42" s="32"/>
      <c r="D42" s="32"/>
      <c r="E42" s="31" t="s">
        <v>0</v>
      </c>
      <c r="F42" s="32"/>
      <c r="G42" s="30"/>
      <c r="I42" s="38" t="s">
        <v>123</v>
      </c>
      <c r="J42" s="32"/>
      <c r="K42" s="32"/>
      <c r="L42" s="31" t="s">
        <v>0</v>
      </c>
      <c r="M42" s="32"/>
      <c r="N42" s="30"/>
    </row>
    <row r="43" spans="2:14" x14ac:dyDescent="0.2">
      <c r="B43" s="36" t="s">
        <v>87</v>
      </c>
      <c r="C43" s="44" t="e">
        <f>COUNTIFS('Full Set of Possible Loans'!$C$3:$C$202,"Yes",'Full Set of Possible Loans'!$S$3:$S$202,"Extreme Poverty")/$C$34</f>
        <v>#DIV/0!</v>
      </c>
      <c r="D43" s="20"/>
      <c r="E43" s="20" t="s">
        <v>90</v>
      </c>
      <c r="F43" s="44" t="e">
        <f>COUNTIFS('Full Set of Possible Loans'!$C$3:$C$202,"Yes",'Full Set of Possible Loans'!$L$3:$L$202,"Yes")/$C$34</f>
        <v>#DIV/0!</v>
      </c>
      <c r="G43" s="21"/>
      <c r="I43" s="36" t="s">
        <v>87</v>
      </c>
      <c r="J43" s="44" t="e">
        <f>COUNTIFS('Full Set of Possible Loans'!$D$3:$D$202,"Yes",'Full Set of Possible Loans'!$S$3:$S$202,"Extreme Poverty")/$J$34</f>
        <v>#DIV/0!</v>
      </c>
      <c r="K43" s="20"/>
      <c r="L43" s="20" t="s">
        <v>90</v>
      </c>
      <c r="M43" s="44" t="e">
        <f>COUNTIFS('Full Set of Possible Loans'!$D$3:$D$202,"Yes",'Full Set of Possible Loans'!$L$3:$L$202,"Yes")/$J$34</f>
        <v>#DIV/0!</v>
      </c>
      <c r="N43" s="21"/>
    </row>
    <row r="44" spans="2:14" x14ac:dyDescent="0.2">
      <c r="B44" s="36" t="s">
        <v>88</v>
      </c>
      <c r="C44" s="44" t="e">
        <f>COUNTIFS('Full Set of Possible Loans'!$C$3:$C$202,"Yes",'Full Set of Possible Loans'!$S$3:$S$202,"High Poverty")/$C$34</f>
        <v>#DIV/0!</v>
      </c>
      <c r="D44" s="20"/>
      <c r="E44" s="20" t="s">
        <v>91</v>
      </c>
      <c r="F44" s="44" t="e">
        <f>COUNTIFS('Full Set of Possible Loans'!$C$3:$C$202,"Yes",'Full Set of Possible Loans'!$M$3:$M$202,"Yes")/$C$34</f>
        <v>#DIV/0!</v>
      </c>
      <c r="G44" s="21"/>
      <c r="I44" s="36" t="s">
        <v>88</v>
      </c>
      <c r="J44" s="44" t="e">
        <f>COUNTIFS('Full Set of Possible Loans'!$D$3:$D$202,"Yes",'Full Set of Possible Loans'!$S$3:$S$202,"High Poverty")/$J$34</f>
        <v>#DIV/0!</v>
      </c>
      <c r="K44" s="20"/>
      <c r="L44" s="20" t="s">
        <v>91</v>
      </c>
      <c r="M44" s="44" t="e">
        <f>COUNTIFS('Full Set of Possible Loans'!$D$3:$D$202,"Yes",'Full Set of Possible Loans'!$M$3:$M$202,"Yes")/$J$34</f>
        <v>#DIV/0!</v>
      </c>
      <c r="N44" s="21"/>
    </row>
    <row r="45" spans="2:14" x14ac:dyDescent="0.2">
      <c r="B45" s="36" t="s">
        <v>89</v>
      </c>
      <c r="C45" s="44" t="e">
        <f>COUNTIFS('Full Set of Possible Loans'!$C$3:$C$202,"Yes",'Full Set of Possible Loans'!$S$3:$S$202,"Moderate Poverty")/$C$34</f>
        <v>#DIV/0!</v>
      </c>
      <c r="D45" s="20"/>
      <c r="E45" s="20" t="s">
        <v>92</v>
      </c>
      <c r="F45" s="44" t="e">
        <f>COUNTIFS('Full Set of Possible Loans'!$C$3:$C$202,"Yes",'Full Set of Possible Loans'!$N$3:$N$202,"Yes")/$C$34</f>
        <v>#DIV/0!</v>
      </c>
      <c r="G45" s="21"/>
      <c r="I45" s="36" t="s">
        <v>89</v>
      </c>
      <c r="J45" s="44" t="e">
        <f>COUNTIFS('Full Set of Possible Loans'!$D$3:$D$202,"Yes",'Full Set of Possible Loans'!$S$3:$S$202,"Moderate Poverty")/$J$34</f>
        <v>#DIV/0!</v>
      </c>
      <c r="K45" s="20"/>
      <c r="L45" s="20" t="s">
        <v>92</v>
      </c>
      <c r="M45" s="44" t="e">
        <f>COUNTIFS('Full Set of Possible Loans'!$D$3:$D$202,"Yes",'Full Set of Possible Loans'!$N$3:$N$202,"Yes")/$J$34</f>
        <v>#DIV/0!</v>
      </c>
      <c r="N45" s="21"/>
    </row>
    <row r="46" spans="2:14" ht="16" thickBot="1" x14ac:dyDescent="0.25">
      <c r="B46" s="36"/>
      <c r="C46" s="20"/>
      <c r="D46" s="20"/>
      <c r="E46" s="20" t="s">
        <v>93</v>
      </c>
      <c r="F46" s="44" t="e">
        <f>COUNTIFS('Full Set of Possible Loans'!$C$3:$C$202,"Yes",'Full Set of Possible Loans'!$O$3:$O$202,"Yes")/$C$34</f>
        <v>#DIV/0!</v>
      </c>
      <c r="G46" s="21"/>
      <c r="I46" s="36"/>
      <c r="J46" s="20"/>
      <c r="K46" s="20"/>
      <c r="L46" s="20" t="s">
        <v>93</v>
      </c>
      <c r="M46" s="44" t="e">
        <f>COUNTIFS('Full Set of Possible Loans'!$D$3:$D$202,"Yes",'Full Set of Possible Loans'!$O$3:$O$202,"Yes")/$J$34</f>
        <v>#DIV/0!</v>
      </c>
      <c r="N46" s="21"/>
    </row>
    <row r="47" spans="2:14" ht="16.5" customHeight="1" thickTop="1" thickBot="1" x14ac:dyDescent="0.25">
      <c r="B47" s="69" t="s">
        <v>127</v>
      </c>
      <c r="C47" s="50" t="e">
        <f>COUNTIFS('Full Set of Possible Loans'!$C$3:$C$202,"Yes",'Full Set of Possible Loans'!$S$3:$S$202,"Extreme Poverty",'Full Set of Possible Loans'!$K$3:$K$202,"High")/COUNTIF('Full Set of Possible Loans'!$C$3:$C$202,"Yes")</f>
        <v>#DIV/0!</v>
      </c>
      <c r="D47" s="20"/>
      <c r="E47" s="20"/>
      <c r="F47" s="20"/>
      <c r="G47" s="21"/>
      <c r="I47" s="69" t="s">
        <v>127</v>
      </c>
      <c r="J47" s="50" t="e">
        <f>COUNTIFS('Full Set of Possible Loans'!$D$3:$D$202,"Yes",'Full Set of Possible Loans'!$S$3:$S$202,"Extreme Poverty",'Full Set of Possible Loans'!$K$3:$K$202,"High")/COUNTIF('Full Set of Possible Loans'!$D$3:$D$202,"Yes")</f>
        <v>#DIV/0!</v>
      </c>
      <c r="K47" s="20"/>
      <c r="L47" s="20"/>
      <c r="M47" s="20"/>
      <c r="N47" s="21"/>
    </row>
    <row r="48" spans="2:14" ht="16" thickTop="1" x14ac:dyDescent="0.2">
      <c r="B48" s="69"/>
      <c r="C48" s="48"/>
      <c r="D48" s="20"/>
      <c r="E48" s="20"/>
      <c r="F48" s="20"/>
      <c r="G48" s="21"/>
      <c r="I48" s="69"/>
      <c r="J48" s="48"/>
      <c r="K48" s="20"/>
      <c r="L48" s="20"/>
      <c r="M48" s="20"/>
      <c r="N48" s="21"/>
    </row>
    <row r="49" spans="2:14" ht="16" thickBot="1" x14ac:dyDescent="0.25">
      <c r="B49" s="38" t="s">
        <v>81</v>
      </c>
      <c r="C49" s="32"/>
      <c r="D49" s="32"/>
      <c r="E49" s="31" t="s">
        <v>1</v>
      </c>
      <c r="F49" s="32"/>
      <c r="G49" s="30"/>
      <c r="I49" s="38" t="s">
        <v>81</v>
      </c>
      <c r="J49" s="32"/>
      <c r="K49" s="32"/>
      <c r="L49" s="31" t="s">
        <v>1</v>
      </c>
      <c r="M49" s="32"/>
      <c r="N49" s="30"/>
    </row>
    <row r="50" spans="2:14" ht="17" thickTop="1" thickBot="1" x14ac:dyDescent="0.25">
      <c r="B50" s="36" t="s">
        <v>86</v>
      </c>
      <c r="C50" s="50" t="e">
        <f>COUNTIFS('Full Set of Possible Loans'!$C$3:$C$202,"Yes",'Full Set of Possible Loans'!$U$3:$U$202,"Yes")/$C$34</f>
        <v>#DIV/0!</v>
      </c>
      <c r="D50" s="23"/>
      <c r="E50" s="20" t="s">
        <v>94</v>
      </c>
      <c r="F50" s="50" t="e">
        <f>COUNTIFS('Full Set of Possible Loans'!$C$3:$C$202,"Yes",'Full Set of Possible Loans'!$P$3:$P$202,"Yes")/$C$34</f>
        <v>#DIV/0!</v>
      </c>
      <c r="G50" s="21"/>
      <c r="I50" s="36" t="s">
        <v>86</v>
      </c>
      <c r="J50" s="50" t="e">
        <f>COUNTIFS('Full Set of Possible Loans'!$D$3:$D$202,"Yes",'Full Set of Possible Loans'!$U$3:$U$202,"Yes")/$J$34</f>
        <v>#DIV/0!</v>
      </c>
      <c r="K50" s="23"/>
      <c r="L50" s="20" t="s">
        <v>94</v>
      </c>
      <c r="M50" s="50" t="e">
        <f>COUNTIFS('Full Set of Possible Loans'!$D$3:$D$202,"Yes",'Full Set of Possible Loans'!$P$3:$P$202,"Yes")/$J$34</f>
        <v>#DIV/0!</v>
      </c>
      <c r="N50" s="21"/>
    </row>
    <row r="51" spans="2:14" ht="16" thickTop="1" x14ac:dyDescent="0.2">
      <c r="B51" s="36" t="s">
        <v>85</v>
      </c>
      <c r="C51" s="44" t="e">
        <f>COUNTIFS('Full Set of Possible Loans'!$C$3:$C$202,"Yes",'Full Set of Possible Loans'!$T$3:$T$202,"Yes")/$C$34</f>
        <v>#DIV/0!</v>
      </c>
      <c r="D51" s="23"/>
      <c r="E51" s="20" t="s">
        <v>106</v>
      </c>
      <c r="F51" s="44" t="e">
        <f>COUNTIFS('Full Set of Possible Loans'!$C$3:$C$202,"Yes",'Full Set of Possible Loans'!$Q$3:$Q$202,"Yes")/$C$34</f>
        <v>#DIV/0!</v>
      </c>
      <c r="G51" s="21"/>
      <c r="I51" s="36" t="s">
        <v>85</v>
      </c>
      <c r="J51" s="44" t="e">
        <f>COUNTIFS('Full Set of Possible Loans'!$D$3:$D$202,"Yes",'Full Set of Possible Loans'!$T$3:$T$202,"Yes")/$J$34</f>
        <v>#DIV/0!</v>
      </c>
      <c r="K51" s="23"/>
      <c r="L51" s="20" t="s">
        <v>106</v>
      </c>
      <c r="M51" s="44" t="e">
        <f>COUNTIFS('Full Set of Possible Loans'!$D$3:$D$202,"Yes",'Full Set of Possible Loans'!$Q$3:$Q$202,"Yes")/$J$34</f>
        <v>#DIV/0!</v>
      </c>
      <c r="N51" s="21"/>
    </row>
    <row r="52" spans="2:14" x14ac:dyDescent="0.2">
      <c r="B52" s="36"/>
      <c r="C52" s="24"/>
      <c r="D52" s="20"/>
      <c r="E52" s="20" t="s">
        <v>105</v>
      </c>
      <c r="F52" s="44" t="e">
        <f>COUNTIFS('Full Set of Possible Loans'!$C$3:$C$202,"Yes",'Full Set of Possible Loans'!$R$3:$R$202,"Yes")/$C$34</f>
        <v>#DIV/0!</v>
      </c>
      <c r="G52" s="21"/>
      <c r="I52" s="36"/>
      <c r="J52" s="24"/>
      <c r="K52" s="20"/>
      <c r="L52" s="20" t="s">
        <v>105</v>
      </c>
      <c r="M52" s="44" t="e">
        <f>COUNTIFS('Full Set of Possible Loans'!$D$3:$D$202,"Yes",'Full Set of Possible Loans'!$R$3:$R$202,"Yes")/$J$34</f>
        <v>#DIV/0!</v>
      </c>
      <c r="N52" s="21"/>
    </row>
    <row r="53" spans="2:14" x14ac:dyDescent="0.2">
      <c r="B53" s="36"/>
      <c r="C53" s="20"/>
      <c r="D53" s="20"/>
      <c r="E53" s="20"/>
      <c r="F53" s="20"/>
      <c r="G53" s="21"/>
      <c r="I53" s="36"/>
      <c r="J53" s="20"/>
      <c r="K53" s="20"/>
      <c r="L53" s="20"/>
      <c r="M53" s="20"/>
      <c r="N53" s="21"/>
    </row>
    <row r="54" spans="2:14" ht="16" thickBot="1" x14ac:dyDescent="0.25">
      <c r="B54" s="37" t="s">
        <v>110</v>
      </c>
      <c r="C54" s="29"/>
      <c r="D54" s="29"/>
      <c r="E54" s="29"/>
      <c r="F54" s="29"/>
      <c r="G54" s="30"/>
      <c r="I54" s="37" t="s">
        <v>110</v>
      </c>
      <c r="J54" s="29"/>
      <c r="K54" s="29"/>
      <c r="L54" s="29"/>
      <c r="M54" s="29"/>
      <c r="N54" s="30"/>
    </row>
    <row r="55" spans="2:14" ht="17" thickTop="1" thickBot="1" x14ac:dyDescent="0.25">
      <c r="B55" s="36" t="s">
        <v>95</v>
      </c>
      <c r="C55" s="43">
        <f>SUMPRODUCT(('Full Set of Possible Loans'!$C$3:$C$202="Yes")*('Full Set of Possible Loans'!$AC$3:$AC$202))</f>
        <v>0</v>
      </c>
      <c r="D55" s="20"/>
      <c r="E55" s="20" t="s">
        <v>95</v>
      </c>
      <c r="F55" s="52">
        <f>SUMPRODUCT(('Full Set of Possible Loans'!$C$3:$C$202="Yes")*('Full Set of Possible Loans'!$AC$3:$AC$202))</f>
        <v>0</v>
      </c>
      <c r="G55" s="21"/>
      <c r="I55" s="36" t="s">
        <v>95</v>
      </c>
      <c r="J55" s="43">
        <f>SUMPRODUCT(('Full Set of Possible Loans'!$D$3:$D$202="Yes")*('Full Set of Possible Loans'!$AC$3:$AC$202))</f>
        <v>0</v>
      </c>
      <c r="K55" s="20"/>
      <c r="L55" s="20" t="s">
        <v>95</v>
      </c>
      <c r="M55" s="52">
        <f>SUMPRODUCT(('Full Set of Possible Loans'!$D$3:$D$202="Yes")*('Full Set of Possible Loans'!$AC$3:$AC$202))</f>
        <v>0</v>
      </c>
      <c r="N55" s="21"/>
    </row>
    <row r="56" spans="2:14" ht="17" thickTop="1" x14ac:dyDescent="0.2">
      <c r="B56" s="39" t="s">
        <v>96</v>
      </c>
      <c r="C56" s="43">
        <f>SUMPRODUCT(('Full Set of Possible Loans'!$C$3:$C$202="Yes")*('Full Set of Possible Loans'!$Y$3:$Y$202))</f>
        <v>0</v>
      </c>
      <c r="D56" s="20"/>
      <c r="E56" s="25" t="s">
        <v>112</v>
      </c>
      <c r="F56" s="51">
        <f>SUMPRODUCT(('Full Set of Possible Loans'!$C$3:$C$202="Yes")*('Full Set of Possible Loans'!$K$3:$K$202="Full")*('Full Set of Possible Loans'!$AC$3:$AC$202))</f>
        <v>0</v>
      </c>
      <c r="G56" s="21"/>
      <c r="I56" s="39" t="s">
        <v>96</v>
      </c>
      <c r="J56" s="43">
        <f>SUMPRODUCT(('Full Set of Possible Loans'!$D$3:$D$202="Yes")*('Full Set of Possible Loans'!$Y$3:$Y$202))</f>
        <v>0</v>
      </c>
      <c r="K56" s="20"/>
      <c r="L56" s="25" t="s">
        <v>112</v>
      </c>
      <c r="M56" s="51">
        <f>SUMPRODUCT(('Full Set of Possible Loans'!$D$3:$D$202="Yes")*('Full Set of Possible Loans'!$K$3:$K$202="Full")*('Full Set of Possible Loans'!$AC$3:$AC$202))</f>
        <v>0</v>
      </c>
      <c r="N56" s="21"/>
    </row>
    <row r="57" spans="2:14" ht="16" x14ac:dyDescent="0.2">
      <c r="B57" s="39" t="s">
        <v>97</v>
      </c>
      <c r="C57" s="43">
        <f>SUMPRODUCT(('Full Set of Possible Loans'!$C$3:$C$202="Yes")*('Full Set of Possible Loans'!$Z$3:$Z$202))</f>
        <v>0</v>
      </c>
      <c r="D57" s="20"/>
      <c r="E57" s="25" t="s">
        <v>111</v>
      </c>
      <c r="F57" s="43">
        <f>SUM((SUMPRODUCT(('Full Set of Possible Loans'!$C$3:$C$202="Yes")*('Full Set of Possible Loans'!$K$3:$K$202="Partial")*('Full Set of Possible Loans'!$AC$3:$AC$202))),(SUMPRODUCT(('Full Set of Possible Loans'!$C$3:$C$202="Yes")*('Full Set of Possible Loans'!$K$3:$K$202="Zero")*('Full Set of Possible Loans'!$AC$3:$AC$202))))</f>
        <v>0</v>
      </c>
      <c r="G57" s="21"/>
      <c r="I57" s="39" t="s">
        <v>97</v>
      </c>
      <c r="J57" s="43">
        <f>SUMPRODUCT(('Full Set of Possible Loans'!$D$3:$D$202="Yes")*('Full Set of Possible Loans'!$Z$3:$Z$202))</f>
        <v>0</v>
      </c>
      <c r="K57" s="20"/>
      <c r="L57" s="25" t="s">
        <v>111</v>
      </c>
      <c r="M57" s="43">
        <f>SUM((SUMPRODUCT(('Full Set of Possible Loans'!$D$3:$D$202="Yes")*('Full Set of Possible Loans'!$K$3:$K$202="Partial")*('Full Set of Possible Loans'!$AC$3:$AC$202))),(SUMPRODUCT(('Full Set of Possible Loans'!$D$3:$D$202="Yes")*('Full Set of Possible Loans'!$K$3:$K$202="Zero")*('Full Set of Possible Loans'!$AC$3:$AC$202))))</f>
        <v>0</v>
      </c>
      <c r="N57" s="21"/>
    </row>
    <row r="58" spans="2:14" x14ac:dyDescent="0.2">
      <c r="B58" s="39" t="s">
        <v>98</v>
      </c>
      <c r="C58" s="43">
        <f>SUMPRODUCT(('Full Set of Possible Loans'!$C$3:$C$202="Yes")*('Full Set of Possible Loans'!$AA$3:$AA$202))</f>
        <v>0</v>
      </c>
      <c r="D58" s="20"/>
      <c r="E58" s="20"/>
      <c r="F58" s="20"/>
      <c r="G58" s="21"/>
      <c r="I58" s="39" t="s">
        <v>98</v>
      </c>
      <c r="J58" s="43">
        <f>SUMPRODUCT(('Full Set of Possible Loans'!$D$3:$D$202="Yes")*('Full Set of Possible Loans'!$AA$3:$AA$202))</f>
        <v>0</v>
      </c>
      <c r="K58" s="20"/>
      <c r="L58" s="20"/>
      <c r="M58" s="20"/>
      <c r="N58" s="21"/>
    </row>
    <row r="59" spans="2:14" x14ac:dyDescent="0.2">
      <c r="B59" s="39" t="s">
        <v>99</v>
      </c>
      <c r="C59" s="43">
        <f>SUMPRODUCT(('Full Set of Possible Loans'!$C$3:$C$202="Yes")*('Full Set of Possible Loans'!$AB$3:$AB$202))</f>
        <v>0</v>
      </c>
      <c r="D59" s="20"/>
      <c r="E59" s="20" t="s">
        <v>122</v>
      </c>
      <c r="F59" s="44" t="e">
        <f>F55/C35</f>
        <v>#DIV/0!</v>
      </c>
      <c r="G59" s="21"/>
      <c r="I59" s="39" t="s">
        <v>99</v>
      </c>
      <c r="J59" s="43">
        <f>SUMPRODUCT(('Full Set of Possible Loans'!$D$3:$D$202="Yes")*('Full Set of Possible Loans'!$AB$3:$AB$202))</f>
        <v>0</v>
      </c>
      <c r="K59" s="20"/>
      <c r="L59" s="20" t="s">
        <v>122</v>
      </c>
      <c r="M59" s="44" t="e">
        <f>M55/J35</f>
        <v>#DIV/0!</v>
      </c>
      <c r="N59" s="21"/>
    </row>
    <row r="60" spans="2:14" x14ac:dyDescent="0.2">
      <c r="B60" s="40" t="s">
        <v>100</v>
      </c>
      <c r="C60" s="45" t="e">
        <f>SUMPRODUCT(('Full Set of Possible Loans'!$C$3:$C$202="Yes")*('Full Set of Possible Loans'!$X$3:$X$202)*('Full Set of Possible Loans'!$G$3:$G$202))/SUMPRODUCT(('Full Set of Possible Loans'!$C$3:$C$202="Yes")*('Full Set of Possible Loans'!$G$3:$G$202))</f>
        <v>#DIV/0!</v>
      </c>
      <c r="D60" s="20"/>
      <c r="E60" s="20"/>
      <c r="F60" s="20"/>
      <c r="G60" s="21"/>
      <c r="I60" s="40" t="s">
        <v>100</v>
      </c>
      <c r="J60" s="45" t="e">
        <f>SUMPRODUCT(('Full Set of Possible Loans'!$D$3:$D$202="Yes")*('Full Set of Possible Loans'!$X$3:$X$202)*('Full Set of Possible Loans'!$G$3:$G$202))/SUMPRODUCT(('Full Set of Possible Loans'!$D$3:$D$202="Yes")*('Full Set of Possible Loans'!$G$3:$G$202))</f>
        <v>#DIV/0!</v>
      </c>
      <c r="K60" s="20"/>
      <c r="L60" s="20"/>
      <c r="M60" s="20"/>
      <c r="N60" s="21"/>
    </row>
    <row r="61" spans="2:14" ht="16" thickBot="1" x14ac:dyDescent="0.25">
      <c r="B61" s="26"/>
      <c r="C61" s="27"/>
      <c r="D61" s="27"/>
      <c r="E61" s="27"/>
      <c r="F61" s="27"/>
      <c r="G61" s="28"/>
      <c r="I61" s="26"/>
      <c r="J61" s="27"/>
      <c r="K61" s="27"/>
      <c r="L61" s="27"/>
      <c r="M61" s="27"/>
      <c r="N61" s="28"/>
    </row>
    <row r="63" spans="2:14" ht="22" thickBot="1" x14ac:dyDescent="0.3">
      <c r="B63" s="49" t="s">
        <v>119</v>
      </c>
    </row>
    <row r="64" spans="2:14" x14ac:dyDescent="0.2">
      <c r="B64" s="35" t="s">
        <v>2</v>
      </c>
      <c r="C64" s="33"/>
      <c r="D64" s="33"/>
      <c r="E64" s="33"/>
      <c r="F64" s="33"/>
      <c r="G64" s="34"/>
    </row>
    <row r="65" spans="2:7" x14ac:dyDescent="0.2">
      <c r="B65" s="36" t="s">
        <v>104</v>
      </c>
      <c r="C65" s="41">
        <f>COUNTIF('Full Set of Possible Loans'!$E$3:$E$202,"Yes")</f>
        <v>0</v>
      </c>
      <c r="D65" s="20"/>
      <c r="E65" s="20" t="s">
        <v>107</v>
      </c>
      <c r="F65" s="43">
        <f>SUMPRODUCT(('Full Set of Possible Loans'!$E$3:$E$202="Yes")*('Full Set of Possible Loans'!$V$3:$V$202))</f>
        <v>0</v>
      </c>
      <c r="G65" s="21"/>
    </row>
    <row r="66" spans="2:7" x14ac:dyDescent="0.2">
      <c r="B66" s="36" t="s">
        <v>103</v>
      </c>
      <c r="C66" s="42">
        <f>SUMPRODUCT(('Full Set of Possible Loans'!$E$3:$E$202="Yes")*('Full Set of Possible Loans'!$G$3:$G$202))</f>
        <v>0</v>
      </c>
      <c r="D66" s="20"/>
      <c r="E66" s="20" t="s">
        <v>108</v>
      </c>
      <c r="F66" s="43">
        <f>SUMPRODUCT(('Full Set of Possible Loans'!$E$3:$E$202="Yes")*('Full Set of Possible Loans'!$W$3:$W$202))</f>
        <v>0</v>
      </c>
      <c r="G66" s="21"/>
    </row>
    <row r="67" spans="2:7" x14ac:dyDescent="0.2">
      <c r="B67" s="36"/>
      <c r="C67" s="20"/>
      <c r="D67" s="20"/>
      <c r="E67" s="20"/>
      <c r="F67" s="20"/>
      <c r="G67" s="21"/>
    </row>
    <row r="68" spans="2:7" x14ac:dyDescent="0.2">
      <c r="B68" s="37" t="s">
        <v>78</v>
      </c>
      <c r="C68" s="29"/>
      <c r="D68" s="29"/>
      <c r="E68" s="29"/>
      <c r="F68" s="29"/>
      <c r="G68" s="30"/>
    </row>
    <row r="69" spans="2:7" x14ac:dyDescent="0.2">
      <c r="B69" s="36" t="s">
        <v>124</v>
      </c>
      <c r="C69" s="44" t="e">
        <f>COUNTIFS('Full Set of Possible Loans'!$E$3:$E$202,"Yes",'Full Set of Possible Loans'!$K$3:$K$202,"High")/$C$65</f>
        <v>#DIV/0!</v>
      </c>
      <c r="D69" s="20"/>
      <c r="E69" s="22" t="s">
        <v>109</v>
      </c>
      <c r="F69" s="66"/>
      <c r="G69" s="21"/>
    </row>
    <row r="70" spans="2:7" x14ac:dyDescent="0.2">
      <c r="B70" s="36" t="s">
        <v>125</v>
      </c>
      <c r="C70" s="44" t="e">
        <f>COUNTIFS('Full Set of Possible Loans'!$E$3:$E$202,"Yes",'Full Set of Possible Loans'!$K$3:$K$202,"Medium")/$C$65</f>
        <v>#DIV/0!</v>
      </c>
      <c r="D70" s="20"/>
      <c r="E70" s="67" t="s">
        <v>113</v>
      </c>
      <c r="F70" s="66"/>
      <c r="G70" s="21"/>
    </row>
    <row r="71" spans="2:7" x14ac:dyDescent="0.2">
      <c r="B71" s="36" t="s">
        <v>126</v>
      </c>
      <c r="C71" s="44" t="e">
        <f>COUNTIFS('Full Set of Possible Loans'!$E$3:$E$202,"Yes",'Full Set of Possible Loans'!$K$3:$K$202,"Low")/$C$65</f>
        <v>#DIV/0!</v>
      </c>
      <c r="D71" s="20"/>
      <c r="E71" s="68"/>
      <c r="F71" s="66"/>
      <c r="G71" s="21"/>
    </row>
    <row r="72" spans="2:7" x14ac:dyDescent="0.2">
      <c r="B72" s="36"/>
      <c r="C72" s="20"/>
      <c r="D72" s="20"/>
      <c r="E72" s="20"/>
      <c r="F72" s="20"/>
      <c r="G72" s="21"/>
    </row>
    <row r="73" spans="2:7" x14ac:dyDescent="0.2">
      <c r="B73" s="38" t="s">
        <v>123</v>
      </c>
      <c r="C73" s="32"/>
      <c r="D73" s="32"/>
      <c r="E73" s="31" t="s">
        <v>0</v>
      </c>
      <c r="F73" s="32"/>
      <c r="G73" s="30"/>
    </row>
    <row r="74" spans="2:7" x14ac:dyDescent="0.2">
      <c r="B74" s="36" t="s">
        <v>87</v>
      </c>
      <c r="C74" s="44" t="e">
        <f>COUNTIFS('Full Set of Possible Loans'!$E$3:$E$202,"Yes",'Full Set of Possible Loans'!$S$3:$S$202,"Extreme Poverty")/$C$65</f>
        <v>#DIV/0!</v>
      </c>
      <c r="D74" s="20"/>
      <c r="E74" s="20" t="s">
        <v>90</v>
      </c>
      <c r="F74" s="44" t="e">
        <f>COUNTIFS('Full Set of Possible Loans'!$E$3:$E$202,"Yes",'Full Set of Possible Loans'!$L$3:$L$202,"Yes")/$C$65</f>
        <v>#DIV/0!</v>
      </c>
      <c r="G74" s="21"/>
    </row>
    <row r="75" spans="2:7" x14ac:dyDescent="0.2">
      <c r="B75" s="36" t="s">
        <v>88</v>
      </c>
      <c r="C75" s="44" t="e">
        <f>COUNTIFS('Full Set of Possible Loans'!$E$3:$E$202,"Yes",'Full Set of Possible Loans'!$S$3:$S$202,"High Poverty")/$C$65</f>
        <v>#DIV/0!</v>
      </c>
      <c r="D75" s="20"/>
      <c r="E75" s="20" t="s">
        <v>91</v>
      </c>
      <c r="F75" s="44" t="e">
        <f>COUNTIFS('Full Set of Possible Loans'!$E$3:$E$202,"Yes",'Full Set of Possible Loans'!$M$3:$M$202,"Yes")/$C$65</f>
        <v>#DIV/0!</v>
      </c>
      <c r="G75" s="21"/>
    </row>
    <row r="76" spans="2:7" x14ac:dyDescent="0.2">
      <c r="B76" s="36" t="s">
        <v>89</v>
      </c>
      <c r="C76" s="44" t="e">
        <f>COUNTIFS('Full Set of Possible Loans'!$E$3:$E$202,"Yes",'Full Set of Possible Loans'!$S$3:$S$202,"Moderate Poverty")/$C$65</f>
        <v>#DIV/0!</v>
      </c>
      <c r="D76" s="20"/>
      <c r="E76" s="20" t="s">
        <v>92</v>
      </c>
      <c r="F76" s="44" t="e">
        <f>COUNTIFS('Full Set of Possible Loans'!$E$3:$E$202,"Yes",'Full Set of Possible Loans'!$N$3:$N$202,"Yes")/$C$65</f>
        <v>#DIV/0!</v>
      </c>
      <c r="G76" s="21"/>
    </row>
    <row r="77" spans="2:7" ht="16" thickBot="1" x14ac:dyDescent="0.25">
      <c r="B77" s="36"/>
      <c r="C77" s="20"/>
      <c r="D77" s="20"/>
      <c r="E77" s="20" t="s">
        <v>93</v>
      </c>
      <c r="F77" s="44" t="e">
        <f>COUNTIFS('Full Set of Possible Loans'!$E$3:$E$202,"Yes",'Full Set of Possible Loans'!$O$3:$O$202,"Yes")/$C$65</f>
        <v>#DIV/0!</v>
      </c>
      <c r="G77" s="21"/>
    </row>
    <row r="78" spans="2:7" ht="16.5" customHeight="1" thickTop="1" thickBot="1" x14ac:dyDescent="0.25">
      <c r="B78" s="69" t="s">
        <v>127</v>
      </c>
      <c r="C78" s="50" t="e">
        <f>COUNTIFS('Full Set of Possible Loans'!$E$3:$E$202,"Yes",'Full Set of Possible Loans'!$S$3:$S$202,"Extreme Poverty",'Full Set of Possible Loans'!$K$3:$K$202,"High")/COUNTIF('Full Set of Possible Loans'!$E$3:$E$202,"Yes")</f>
        <v>#DIV/0!</v>
      </c>
      <c r="D78" s="20"/>
      <c r="E78" s="20"/>
      <c r="F78" s="20"/>
      <c r="G78" s="21"/>
    </row>
    <row r="79" spans="2:7" ht="16" thickTop="1" x14ac:dyDescent="0.2">
      <c r="B79" s="69"/>
      <c r="C79" s="48"/>
      <c r="D79" s="20"/>
      <c r="E79" s="20"/>
      <c r="F79" s="20"/>
      <c r="G79" s="21"/>
    </row>
    <row r="80" spans="2:7" ht="16" thickBot="1" x14ac:dyDescent="0.25">
      <c r="B80" s="38" t="s">
        <v>81</v>
      </c>
      <c r="C80" s="32"/>
      <c r="D80" s="32"/>
      <c r="E80" s="31" t="s">
        <v>1</v>
      </c>
      <c r="F80" s="32"/>
      <c r="G80" s="30"/>
    </row>
    <row r="81" spans="2:7" ht="17" thickTop="1" thickBot="1" x14ac:dyDescent="0.25">
      <c r="B81" s="36" t="s">
        <v>86</v>
      </c>
      <c r="C81" s="50" t="e">
        <f>COUNTIFS('Full Set of Possible Loans'!$E$3:$E$202,"Yes",'Full Set of Possible Loans'!$U$3:$U$202,"Yes")/$C$65</f>
        <v>#DIV/0!</v>
      </c>
      <c r="D81" s="23"/>
      <c r="E81" s="20" t="s">
        <v>94</v>
      </c>
      <c r="F81" s="50" t="e">
        <f>COUNTIFS('Full Set of Possible Loans'!$E$3:$E$202,"Yes",'Full Set of Possible Loans'!$P$3:$P$202,"Yes")/$C$65</f>
        <v>#DIV/0!</v>
      </c>
      <c r="G81" s="21"/>
    </row>
    <row r="82" spans="2:7" ht="16" thickTop="1" x14ac:dyDescent="0.2">
      <c r="B82" s="36" t="s">
        <v>85</v>
      </c>
      <c r="C82" s="44" t="e">
        <f>COUNTIFS('Full Set of Possible Loans'!$E$3:$E$202,"Yes",'Full Set of Possible Loans'!$T$3:$T$202,"Yes")/$C$65</f>
        <v>#DIV/0!</v>
      </c>
      <c r="D82" s="23"/>
      <c r="E82" s="20" t="s">
        <v>106</v>
      </c>
      <c r="F82" s="44" t="e">
        <f>COUNTIFS('Full Set of Possible Loans'!$E$3:$E$202,"Yes",'Full Set of Possible Loans'!$Q$3:$Q$202,"Yes")/$C$65</f>
        <v>#DIV/0!</v>
      </c>
      <c r="G82" s="21"/>
    </row>
    <row r="83" spans="2:7" x14ac:dyDescent="0.2">
      <c r="B83" s="36"/>
      <c r="C83" s="24"/>
      <c r="D83" s="20"/>
      <c r="E83" s="20" t="s">
        <v>105</v>
      </c>
      <c r="F83" s="44" t="e">
        <f>COUNTIFS('Full Set of Possible Loans'!$E$3:$E$202,"Yes",'Full Set of Possible Loans'!$R$3:$R$202,"Yes")/$C$65</f>
        <v>#DIV/0!</v>
      </c>
      <c r="G83" s="21"/>
    </row>
    <row r="84" spans="2:7" x14ac:dyDescent="0.2">
      <c r="B84" s="36"/>
      <c r="C84" s="20"/>
      <c r="D84" s="20"/>
      <c r="E84" s="20"/>
      <c r="F84" s="20"/>
      <c r="G84" s="21"/>
    </row>
    <row r="85" spans="2:7" ht="16" thickBot="1" x14ac:dyDescent="0.25">
      <c r="B85" s="37" t="s">
        <v>110</v>
      </c>
      <c r="C85" s="29"/>
      <c r="D85" s="29"/>
      <c r="E85" s="29"/>
      <c r="F85" s="29"/>
      <c r="G85" s="30"/>
    </row>
    <row r="86" spans="2:7" ht="17" thickTop="1" thickBot="1" x14ac:dyDescent="0.25">
      <c r="B86" s="36" t="s">
        <v>95</v>
      </c>
      <c r="C86" s="43">
        <f>SUMPRODUCT(('Full Set of Possible Loans'!$E$3:$E$202="Yes")*('Full Set of Possible Loans'!$AC$3:$AC$202))</f>
        <v>0</v>
      </c>
      <c r="D86" s="20"/>
      <c r="E86" s="20" t="s">
        <v>95</v>
      </c>
      <c r="F86" s="52">
        <f>SUMPRODUCT(('Full Set of Possible Loans'!$E$3:$E$202="Yes")*('Full Set of Possible Loans'!$AC$3:$AC$202))</f>
        <v>0</v>
      </c>
      <c r="G86" s="21"/>
    </row>
    <row r="87" spans="2:7" ht="17" thickTop="1" x14ac:dyDescent="0.2">
      <c r="B87" s="39" t="s">
        <v>96</v>
      </c>
      <c r="C87" s="43">
        <f>SUMPRODUCT(('Full Set of Possible Loans'!$E$3:$E$202="Yes")*('Full Set of Possible Loans'!$Y$3:$Y$202))</f>
        <v>0</v>
      </c>
      <c r="D87" s="20"/>
      <c r="E87" s="25" t="s">
        <v>112</v>
      </c>
      <c r="F87" s="51">
        <f>SUMPRODUCT(('Full Set of Possible Loans'!$E$3:$E$202="Yes")*('Full Set of Possible Loans'!$K$3:$K$202="Full")*('Full Set of Possible Loans'!$AC$3:$AC$202))</f>
        <v>0</v>
      </c>
      <c r="G87" s="21"/>
    </row>
    <row r="88" spans="2:7" ht="16" x14ac:dyDescent="0.2">
      <c r="B88" s="39" t="s">
        <v>97</v>
      </c>
      <c r="C88" s="43">
        <f>SUMPRODUCT(('Full Set of Possible Loans'!$E$3:$E$202="Yes")*('Full Set of Possible Loans'!$Z$3:$Z$202))</f>
        <v>0</v>
      </c>
      <c r="D88" s="20"/>
      <c r="E88" s="25" t="s">
        <v>111</v>
      </c>
      <c r="F88" s="43">
        <f>SUM((SUMPRODUCT(('Full Set of Possible Loans'!$E$3:$E$202="Yes")*('Full Set of Possible Loans'!$K$3:$K$202="Partial")*('Full Set of Possible Loans'!$AC$3:$AC$202))),(SUMPRODUCT(('Full Set of Possible Loans'!$E$3:$E$202="Yes")*('Full Set of Possible Loans'!$K$3:$K$202="Zero")*('Full Set of Possible Loans'!$AC$3:$AC$202))))</f>
        <v>0</v>
      </c>
      <c r="G88" s="21"/>
    </row>
    <row r="89" spans="2:7" x14ac:dyDescent="0.2">
      <c r="B89" s="39" t="s">
        <v>98</v>
      </c>
      <c r="C89" s="43">
        <f>SUMPRODUCT(('Full Set of Possible Loans'!$E$3:$E$202="Yes")*('Full Set of Possible Loans'!$AA$3:$AA$202))</f>
        <v>0</v>
      </c>
      <c r="D89" s="20"/>
      <c r="E89" s="20"/>
      <c r="F89" s="20"/>
      <c r="G89" s="21"/>
    </row>
    <row r="90" spans="2:7" x14ac:dyDescent="0.2">
      <c r="B90" s="39" t="s">
        <v>99</v>
      </c>
      <c r="C90" s="43">
        <f>SUMPRODUCT(('Full Set of Possible Loans'!$E$3:$E$202="Yes")*('Full Set of Possible Loans'!$AB$3:$AB$202))</f>
        <v>0</v>
      </c>
      <c r="D90" s="20"/>
      <c r="E90" s="20" t="s">
        <v>122</v>
      </c>
      <c r="F90" s="44" t="e">
        <f>F86/C66</f>
        <v>#DIV/0!</v>
      </c>
      <c r="G90" s="21"/>
    </row>
    <row r="91" spans="2:7" x14ac:dyDescent="0.2">
      <c r="B91" s="40" t="s">
        <v>100</v>
      </c>
      <c r="C91" s="45" t="e">
        <f>SUMPRODUCT(('Full Set of Possible Loans'!$E$3:$E$202="Yes")*('Full Set of Possible Loans'!$X$3:$X$202)*('Full Set of Possible Loans'!$G$3:$G$202))/SUMPRODUCT(('Full Set of Possible Loans'!$E$3:$E$202="Yes")*('Full Set of Possible Loans'!$G$3:$G$202))</f>
        <v>#DIV/0!</v>
      </c>
      <c r="D91" s="20"/>
      <c r="E91" s="20"/>
      <c r="F91" s="20"/>
      <c r="G91" s="21"/>
    </row>
    <row r="92" spans="2:7" ht="16" thickBot="1" x14ac:dyDescent="0.25">
      <c r="B92" s="26"/>
      <c r="C92" s="27"/>
      <c r="D92" s="27"/>
      <c r="E92" s="27"/>
      <c r="F92" s="27"/>
      <c r="G92" s="28"/>
    </row>
  </sheetData>
  <mergeCells count="15">
    <mergeCell ref="B16:B17"/>
    <mergeCell ref="I16:I17"/>
    <mergeCell ref="B47:B48"/>
    <mergeCell ref="I47:I48"/>
    <mergeCell ref="B78:B79"/>
    <mergeCell ref="F69:F71"/>
    <mergeCell ref="E70:E71"/>
    <mergeCell ref="M7:M9"/>
    <mergeCell ref="L8:L9"/>
    <mergeCell ref="E8:E9"/>
    <mergeCell ref="F7:F9"/>
    <mergeCell ref="F38:F40"/>
    <mergeCell ref="M38:M40"/>
    <mergeCell ref="E39:E40"/>
    <mergeCell ref="L39:L40"/>
  </mergeCells>
  <pageMargins left="0.7" right="0.7" top="0.75" bottom="0.75" header="0.3" footer="0.3"/>
  <pageSetup scale="9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ublication Files" ma:contentTypeID="0x00041BB9609029574BB48B0D67EE7C5EF0" ma:contentTypeVersion="" ma:contentTypeDescription="" ma:contentTypeScope="" ma:versionID="5315c70c70d028aec2ac959b5fb81a83">
  <xsd:schema xmlns:xsd="http://www.w3.org/2001/XMLSchema" xmlns:xs="http://www.w3.org/2001/XMLSchema" xmlns:p="http://schemas.microsoft.com/office/2006/metadata/properties" xmlns:ns1="http://schemas.microsoft.com/sharepoint/v3" xmlns:ns2="60B91B04-2990-4B57-B48B-0D67EE7C5EF0" targetNamespace="http://schemas.microsoft.com/office/2006/metadata/properties" ma:root="true" ma:fieldsID="61c8bcacd5ab5ce0727aeccdcf09618e" ns1:_="" ns2:_="">
    <xsd:import namespace="http://schemas.microsoft.com/sharepoint/v3"/>
    <xsd:import namespace="60B91B04-2990-4B57-B48B-0D67EE7C5EF0"/>
    <xsd:element name="properties">
      <xsd:complexType>
        <xsd:sequence>
          <xsd:element name="documentManagement">
            <xsd:complexType>
              <xsd:all>
                <xsd:element ref="ns1:ContentTypeId" minOccurs="0"/>
                <xsd:element ref="ns1:_ModerationComments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1:TemplateUrl" minOccurs="0"/>
                <xsd:element ref="ns1:xd_ProgID" minOccurs="0"/>
                <xsd:element ref="ns1:xd_Signature" minOccurs="0"/>
                <xsd:element ref="ns2:RISManuscriptType" minOccurs="0"/>
                <xsd:element ref="ns2:RISOtherType" minOccurs="0"/>
                <xsd:element ref="ns2:RISAccessLevel" minOccurs="0"/>
                <xsd:element ref="ns2:RISEmbargoDate" minOccurs="0"/>
                <xsd:element ref="ns2:RISSendToDash" minOccurs="0"/>
                <xsd:element ref="ns2:RISProductID" minOccurs="0"/>
                <xsd:element ref="ns2:RISPrimaryCitation" minOccurs="0"/>
                <xsd:element ref="ns2:RISDisplayName" minOccurs="0"/>
                <xsd:element ref="ns2:RISSaveFlag" minOccurs="0"/>
                <xsd:element ref="ns2:RISUserType" minOccurs="0"/>
                <xsd:element ref="ns2:RISSaveFlagAdmin" minOccurs="0"/>
                <xsd:element ref="ns2:RISState" minOccurs="0"/>
                <xsd:element ref="ns2:RISWCMFlag" minOccurs="0"/>
                <xsd:element ref="ns2:RISCreateDate" minOccurs="0"/>
                <xsd:element ref="ns2:RISModifiedDate" minOccurs="0"/>
                <xsd:element ref="ns2:RISCreatedBy" minOccurs="0"/>
                <xsd:element ref="ns2:RISModifiedBy" minOccurs="0"/>
                <xsd:element ref="ns2:RISVisibility" minOccurs="0"/>
                <xsd:element ref="ns2:RISIncludeinFRProfile" minOccurs="0"/>
                <xsd:element ref="ns2:RISGuid" minOccurs="0"/>
                <xsd:element ref="ns2:RISPersonID" minOccurs="0"/>
                <xsd:element ref="ns2:RISPRelatedType" minOccurs="0"/>
                <xsd:element ref="ns1: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SortBehavior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SyncClient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MetaInfo" minOccurs="0"/>
                <xsd:element ref="ns1:_Level" minOccurs="0"/>
                <xsd:element ref="ns1:_IsCurrentVersion" minOccurs="0"/>
                <xsd:element ref="ns1:ItemChildCount" minOccurs="0"/>
                <xsd:element ref="ns1:FolderChildCount" minOccurs="0"/>
                <xsd:element ref="ns1:Restricted" minOccurs="0"/>
                <xsd:element ref="ns1:ContentVersion" minOccurs="0"/>
                <xsd:element ref="ns1:AppAuthor" minOccurs="0"/>
                <xsd:element ref="ns1:AppEditor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  <xsd:element ref="ns1:DocConcurrencyNumber" minOccurs="0"/>
                <xsd:element ref="ns1:ParentUniqueId" minOccurs="0"/>
                <xsd:element ref="ns1:Stream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ntentTypeId" ma:index="0" nillable="true" ma:displayName="Content Type ID" ma:hidden="true" ma:internalName="ContentTypeId" ma:readOnly="true">
      <xsd:simpleType>
        <xsd:restriction base="dms:Unknown"/>
      </xsd:simpleType>
    </xsd:element>
    <xsd:element name="_ModerationComments" ma:index="1" nillable="true" ma:displayName="Approver Comments" ma:hidden="true" ma:internalName="_ModerationComments" ma:readOnly="true">
      <xsd:simpleType>
        <xsd:restriction base="dms:Note"/>
      </xsd:simpleType>
    </xsd:element>
    <xsd:element name="File_x0020_Type" ma:index="5" nillable="true" ma:displayName="File Type" ma:hidden="true" ma:internalName="File_x0020_Type" ma:readOnly="true">
      <xsd:simpleType>
        <xsd:restriction base="dms:Text"/>
      </xsd:simpleType>
    </xsd:element>
    <xsd:element name="HTML_x0020_File_x0020_Type" ma:index="6" nillable="true" ma:displayName="HTML File Type" ma:hidden="true" ma:internalName="HTML_x0020_File_x0020_Type" ma:readOnly="true">
      <xsd:simpleType>
        <xsd:restriction base="dms:Text"/>
      </xsd:simpleType>
    </xsd:element>
    <xsd:element name="_SourceUrl" ma:index="7" nillable="true" ma:displayName="Source URL" ma:hidden="true" ma:internalName="_SourceUrl">
      <xsd:simpleType>
        <xsd:restriction base="dms:Text"/>
      </xsd:simpleType>
    </xsd:element>
    <xsd:element name="_SharedFileIndex" ma:index="8" nillable="true" ma:displayName="Shared File Index" ma:hidden="true" ma:internalName="_SharedFileIndex">
      <xsd:simpleType>
        <xsd:restriction base="dms:Text"/>
      </xsd:simpleType>
    </xsd:element>
    <xsd:element name="TemplateUrl" ma:index="10" nillable="true" ma:displayName="Template Link" ma:hidden="true" ma:internalName="TemplateUrl">
      <xsd:simpleType>
        <xsd:restriction base="dms:Text"/>
      </xsd:simpleType>
    </xsd:element>
    <xsd:element name="xd_ProgID" ma:index="11" nillable="true" ma:displayName="HTML File Link" ma:hidden="true" ma:internalName="xd_ProgID">
      <xsd:simpleType>
        <xsd:restriction base="dms:Text"/>
      </xsd:simpleType>
    </xsd:element>
    <xsd:element name="xd_Signature" ma:index="12" nillable="true" ma:displayName="Is Signed" ma:hidden="true" ma:internalName="xd_Signature" ma:readOnly="true">
      <xsd:simpleType>
        <xsd:restriction base="dms:Boolean"/>
      </xsd:simpleType>
    </xsd:element>
    <xsd:element name="ID" ma:index="35" nillable="true" ma:displayName="ID" ma:internalName="ID" ma:readOnly="true">
      <xsd:simpleType>
        <xsd:restriction base="dms:Unknown"/>
      </xsd:simpleType>
    </xsd:element>
    <xsd:element name="Author" ma:index="38" nillable="true" ma:displayName="Created By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40" nillable="true" ma:displayName="Modified By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41" nillable="true" ma:displayName="Has Copy Destinations" ma:hidden="true" ma:internalName="_HasCopyDestinations" ma:readOnly="true">
      <xsd:simpleType>
        <xsd:restriction base="dms:Boolean"/>
      </xsd:simpleType>
    </xsd:element>
    <xsd:element name="_CopySource" ma:index="42" nillable="true" ma:displayName="Copy Source" ma:internalName="_CopySource" ma:readOnly="true">
      <xsd:simpleType>
        <xsd:restriction base="dms:Text"/>
      </xsd:simpleType>
    </xsd:element>
    <xsd:element name="_ModerationStatus" ma:index="43" nillable="true" ma:displayName="Approval Status" ma:default="0" ma:hidden="true" ma:internalName="_ModerationStatus" ma:readOnly="true">
      <xsd:simpleType>
        <xsd:restriction base="dms:Unknown"/>
      </xsd:simpleType>
    </xsd:element>
    <xsd:element name="FileRef" ma:index="44" nillable="true" ma:displayName="URL Path" ma:hidden="true" ma:list="Docs" ma:internalName="FileRef" ma:readOnly="true" ma:showField="FullUrl">
      <xsd:simpleType>
        <xsd:restriction base="dms:Lookup"/>
      </xsd:simpleType>
    </xsd:element>
    <xsd:element name="FileDirRef" ma:index="45" nillable="true" ma:displayName="Path" ma:hidden="true" ma:list="Docs" ma:internalName="FileDirRef" ma:readOnly="true" ma:showField="DirName">
      <xsd:simpleType>
        <xsd:restriction base="dms:Lookup"/>
      </xsd:simpleType>
    </xsd:element>
    <xsd:element name="Last_x0020_Modified" ma:index="46" nillable="true" ma:displayName="Modified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47" nillable="true" ma:displayName="Created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48" nillable="true" ma:displayName="File Size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49" nillable="true" ma:displayName="Item Type" ma:hidden="true" ma:list="Docs" ma:internalName="FSObjType" ma:readOnly="true" ma:showField="FSType">
      <xsd:simpleType>
        <xsd:restriction base="dms:Lookup"/>
      </xsd:simpleType>
    </xsd:element>
    <xsd:element name="SortBehavior" ma:index="50" nillable="true" ma:displayName="Sort Type" ma:hidden="true" ma:list="Docs" ma:internalName="SortBehavior" ma:readOnly="true" ma:showField="SortBehavior">
      <xsd:simpleType>
        <xsd:restriction base="dms:Lookup"/>
      </xsd:simpleType>
    </xsd:element>
    <xsd:element name="CheckedOutUserId" ma:index="52" nillable="true" ma:displayName="ID of the User who has the item Checked Ou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53" nillable="true" ma:displayName="Is Checked out to local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54" nillable="true" ma:displayName="Checked Out T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55" nillable="true" ma:displayName="Unique Id" ma:hidden="true" ma:list="Docs" ma:internalName="UniqueId" ma:readOnly="true" ma:showField="UniqueId">
      <xsd:simpleType>
        <xsd:restriction base="dms:Lookup"/>
      </xsd:simpleType>
    </xsd:element>
    <xsd:element name="SyncClientId" ma:index="56" nillable="true" ma:displayName="Client Id" ma:hidden="true" ma:list="Docs" ma:internalName="SyncClientId" ma:readOnly="true" ma:showField="SyncClientId">
      <xsd:simpleType>
        <xsd:restriction base="dms:Lookup"/>
      </xsd:simpleType>
    </xsd:element>
    <xsd:element name="ProgId" ma:index="57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58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59" nillable="true" ma:displayName="Virus Status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60" nillable="true" ma:displayName="Checked Out T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61" nillable="true" ma:displayName="Check In Comment" ma:format="TRUE" ma:list="Docs" ma:internalName="_CheckinComment" ma:readOnly="true" ma:showField="CheckinComment">
      <xsd:simpleType>
        <xsd:restriction base="dms:Lookup"/>
      </xsd:simpleType>
    </xsd:element>
    <xsd:element name="MetaInfo" ma:index="74" nillable="true" ma:displayName="Property Bag" ma:hidden="true" ma:list="Docs" ma:internalName="MetaInfo" ma:showField="MetaInfo">
      <xsd:simpleType>
        <xsd:restriction base="dms:Lookup"/>
      </xsd:simpleType>
    </xsd:element>
    <xsd:element name="_Level" ma:index="75" nillable="true" ma:displayName="Level" ma:hidden="true" ma:internalName="_Level" ma:readOnly="true">
      <xsd:simpleType>
        <xsd:restriction base="dms:Unknown"/>
      </xsd:simpleType>
    </xsd:element>
    <xsd:element name="_IsCurrentVersion" ma:index="76" nillable="true" ma:displayName="Is Current Version" ma:hidden="true" ma:internalName="_IsCurrentVersion" ma:readOnly="true">
      <xsd:simpleType>
        <xsd:restriction base="dms:Boolean"/>
      </xsd:simpleType>
    </xsd:element>
    <xsd:element name="ItemChildCount" ma:index="77" nillable="true" ma:displayName="Item Child Count" ma:hidden="true" ma:list="Docs" ma:internalName="ItemChildCount" ma:readOnly="true" ma:showField="ItemChildCount">
      <xsd:simpleType>
        <xsd:restriction base="dms:Lookup"/>
      </xsd:simpleType>
    </xsd:element>
    <xsd:element name="FolderChildCount" ma:index="78" nillable="true" ma:displayName="Folder Child Count" ma:hidden="true" ma:list="Docs" ma:internalName="FolderChildCount" ma:readOnly="true" ma:showField="FolderChildCount">
      <xsd:simpleType>
        <xsd:restriction base="dms:Lookup"/>
      </xsd:simpleType>
    </xsd:element>
    <xsd:element name="Restricted" ma:index="79" nillable="true" ma:displayName="Restricted" ma:hidden="true" ma:list="Docs" ma:internalName="Restricted" ma:readOnly="true" ma:showField="Restricted">
      <xsd:simpleType>
        <xsd:restriction base="dms:Lookup"/>
      </xsd:simpleType>
    </xsd:element>
    <xsd:element name="ContentVersion" ma:index="80" nillable="true" ma:displayName="$Resources:core,Content_Version;" ma:hidden="true" ma:list="Docs" ma:internalName="ContentVersion" ma:readOnly="true" ma:showField="ContentVersion">
      <xsd:simpleType>
        <xsd:restriction base="dms:Lookup"/>
      </xsd:simpleType>
    </xsd:element>
    <xsd:element name="AppAuthor" ma:index="81" nillable="true" ma:displayName="App Created By" ma:list="AppPrincipals" ma:internalName="AppAuthor" ma:readOnly="true" ma:showField="Title">
      <xsd:simpleType>
        <xsd:restriction base="dms:Lookup"/>
      </xsd:simpleType>
    </xsd:element>
    <xsd:element name="AppEditor" ma:index="82" nillable="true" ma:displayName="App Modified By" ma:list="AppPrincipals" ma:internalName="AppEditor" ma:readOnly="true" ma:showField="Title">
      <xsd:simpleType>
        <xsd:restriction base="dms:Lookup"/>
      </xsd:simpleType>
    </xsd:element>
    <xsd:element name="owshiddenversion" ma:index="86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87" nillable="true" ma:displayName="UI Version" ma:hidden="true" ma:internalName="_UIVersion" ma:readOnly="true">
      <xsd:simpleType>
        <xsd:restriction base="dms:Unknown"/>
      </xsd:simpleType>
    </xsd:element>
    <xsd:element name="_UIVersionString" ma:index="88" nillable="true" ma:displayName="Version" ma:internalName="_UIVersionString" ma:readOnly="true">
      <xsd:simpleType>
        <xsd:restriction base="dms:Text"/>
      </xsd:simpleType>
    </xsd:element>
    <xsd:element name="InstanceID" ma:index="89" nillable="true" ma:displayName="Instance ID" ma:hidden="true" ma:internalName="InstanceID" ma:readOnly="true">
      <xsd:simpleType>
        <xsd:restriction base="dms:Unknown"/>
      </xsd:simpleType>
    </xsd:element>
    <xsd:element name="Order" ma:index="90" nillable="true" ma:displayName="Order" ma:hidden="true" ma:internalName="Order">
      <xsd:simpleType>
        <xsd:restriction base="dms:Number"/>
      </xsd:simpleType>
    </xsd:element>
    <xsd:element name="GUID" ma:index="91" nillable="true" ma:displayName="GUID" ma:hidden="true" ma:internalName="GUID" ma:readOnly="true">
      <xsd:simpleType>
        <xsd:restriction base="dms:Unknown"/>
      </xsd:simpleType>
    </xsd:element>
    <xsd:element name="WorkflowVersion" ma:index="92" nillable="true" ma:displayName="Workflow Version" ma:hidden="true" ma:internalName="WorkflowVersion" ma:readOnly="true">
      <xsd:simpleType>
        <xsd:restriction base="dms:Unknown"/>
      </xsd:simpleType>
    </xsd:element>
    <xsd:element name="WorkflowInstanceID" ma:index="93" nillable="true" ma:displayName="Workflow Instance ID" ma:hidden="true" ma:internalName="WorkflowInstanceID" ma:readOnly="true">
      <xsd:simpleType>
        <xsd:restriction base="dms:Unknown"/>
      </xsd:simpleType>
    </xsd:element>
    <xsd:element name="ParentVersionString" ma:index="94" nillable="true" ma:displayName="Source Version (Converted Doc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95" nillable="true" ma:displayName="Source Name (Converted Document)" ma:hidden="true" ma:list="Docs" ma:internalName="ParentLeafName" ma:readOnly="true" ma:showField="ParentLeafName">
      <xsd:simpleType>
        <xsd:restriction base="dms:Lookup"/>
      </xsd:simpleType>
    </xsd:element>
    <xsd:element name="DocConcurrencyNumber" ma:index="96" nillable="true" ma:displayName="Document Concurrency Number" ma:hidden="true" ma:list="Docs" ma:internalName="DocConcurrencyNumber" ma:readOnly="true" ma:showField="DocConcurrencyNumber">
      <xsd:simpleType>
        <xsd:restriction base="dms:Lookup"/>
      </xsd:simpleType>
    </xsd:element>
    <xsd:element name="ParentUniqueId" ma:index="97" nillable="true" ma:displayName="Document Parent Identifier" ma:hidden="true" ma:list="Docs" ma:internalName="ParentUniqueId" ma:readOnly="true" ma:showField="ParentUniqueId">
      <xsd:simpleType>
        <xsd:restriction base="dms:Lookup"/>
      </xsd:simpleType>
    </xsd:element>
    <xsd:element name="StreamHash" ma:index="98" nillable="true" ma:displayName="Document Stream Hash" ma:hidden="true" ma:list="Docs" ma:internalName="StreamHash" ma:readOnly="true" ma:showField="StreamHash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B91B04-2990-4B57-B48B-0D67EE7C5EF0" elementFormDefault="qualified">
    <xsd:import namespace="http://schemas.microsoft.com/office/2006/documentManagement/types"/>
    <xsd:import namespace="http://schemas.microsoft.com/office/infopath/2007/PartnerControls"/>
    <xsd:element name="RISManuscriptType" ma:index="13" nillable="true" ma:displayName="Manuscript Type" ma:format="Dropdown" ma:internalName="RISManuscriptType">
      <xsd:simpleType>
        <xsd:restriction base="dms:Choice">
          <xsd:enumeration value="Author's original"/>
          <xsd:enumeration value="Author's final version"/>
          <xsd:enumeration value="Proof"/>
          <xsd:enumeration value="Published version"/>
          <xsd:enumeration value="Other"/>
        </xsd:restriction>
      </xsd:simpleType>
    </xsd:element>
    <xsd:element name="RISOtherType" ma:index="14" nillable="true" ma:displayName="Type" ma:internalName="RISOtherType">
      <xsd:simpleType>
        <xsd:restriction base="dms:Text">
          <xsd:maxLength value="120"/>
        </xsd:restriction>
      </xsd:simpleType>
    </xsd:element>
    <xsd:element name="RISAccessLevel" ma:index="15" nillable="true" ma:displayName="Access To" ma:format="Dropdown" ma:internalName="RISAccessLevel">
      <xsd:simpleType>
        <xsd:restriction base="dms:Choice">
          <xsd:enumeration value="Everyone"/>
          <xsd:enumeration value="HBS Only"/>
          <xsd:enumeration value="Private"/>
        </xsd:restriction>
      </xsd:simpleType>
    </xsd:element>
    <xsd:element name="RISEmbargoDate" ma:index="16" nillable="true" ma:displayName="Availability/Embargo Date" ma:format="DateOnly" ma:internalName="RISEmbargoDate">
      <xsd:simpleType>
        <xsd:restriction base="dms:DateTime"/>
      </xsd:simpleType>
    </xsd:element>
    <xsd:element name="RISSendToDash" ma:index="17" nillable="true" ma:displayName="DASH" ma:format="Dropdown" ma:internalName="RISSendToDash">
      <xsd:simpleType>
        <xsd:restriction base="dms:Choice">
          <xsd:enumeration value="Citation and File"/>
          <xsd:enumeration value="Citation Only"/>
          <xsd:enumeration value="Dark"/>
          <xsd:enumeration value="Do not send to DASH"/>
        </xsd:restriction>
      </xsd:simpleType>
    </xsd:element>
    <xsd:element name="RISProductID" ma:index="18" nillable="true" ma:displayName="Product ID" ma:internalName="RISProductID">
      <xsd:simpleType>
        <xsd:restriction base="dms:Number"/>
      </xsd:simpleType>
    </xsd:element>
    <xsd:element name="RISPrimaryCitation" ma:index="19" nillable="true" ma:displayName="Primary Citation" ma:format="Dropdown" ma:internalName="RISPrimaryCitation">
      <xsd:simpleType>
        <xsd:restriction base="dms:Choice">
          <xsd:enumeration value="F"/>
          <xsd:enumeration value="T"/>
        </xsd:restriction>
      </xsd:simpleType>
    </xsd:element>
    <xsd:element name="RISDisplayName" ma:index="20" nillable="true" ma:displayName="Display Name" ma:internalName="RISDisplayName">
      <xsd:simpleType>
        <xsd:restriction base="dms:Text">
          <xsd:maxLength value="120"/>
        </xsd:restriction>
      </xsd:simpleType>
    </xsd:element>
    <xsd:element name="RISSaveFlag" ma:index="21" nillable="true" ma:displayName="Save Flag" ma:internalName="RISSaveFlag">
      <xsd:simpleType>
        <xsd:restriction base="dms:Text">
          <xsd:maxLength value="255"/>
        </xsd:restriction>
      </xsd:simpleType>
    </xsd:element>
    <xsd:element name="RISUserType" ma:index="22" nillable="true" ma:displayName="User Type" ma:internalName="RISUserType">
      <xsd:simpleType>
        <xsd:restriction base="dms:Text">
          <xsd:maxLength value="100"/>
        </xsd:restriction>
      </xsd:simpleType>
    </xsd:element>
    <xsd:element name="RISSaveFlagAdmin" ma:index="23" nillable="true" ma:displayName="Save Flag Admin" ma:internalName="RISSaveFlagAdmin">
      <xsd:simpleType>
        <xsd:restriction base="dms:Text">
          <xsd:maxLength value="255"/>
        </xsd:restriction>
      </xsd:simpleType>
    </xsd:element>
    <xsd:element name="RISState" ma:index="24" nillable="true" ma:displayName="Publication State" ma:internalName="RISState">
      <xsd:simpleType>
        <xsd:restriction base="dms:Text">
          <xsd:maxLength value="255"/>
        </xsd:restriction>
      </xsd:simpleType>
    </xsd:element>
    <xsd:element name="RISWCMFlag" ma:index="25" nillable="true" ma:displayName="WCM Flag" ma:format="Dropdown" ma:internalName="RISWCMFlag">
      <xsd:simpleType>
        <xsd:restriction base="dms:Choice">
          <xsd:enumeration value="New"/>
          <xsd:enumeration value="Updated"/>
          <xsd:enumeration value="NoChange"/>
          <xsd:enumeration value="Deleted"/>
        </xsd:restriction>
      </xsd:simpleType>
    </xsd:element>
    <xsd:element name="RISCreateDate" ma:index="26" nillable="true" ma:displayName="Created Date" ma:format="DateOnly" ma:internalName="RISCreateDate">
      <xsd:simpleType>
        <xsd:restriction base="dms:DateTime"/>
      </xsd:simpleType>
    </xsd:element>
    <xsd:element name="RISModifiedDate" ma:index="27" nillable="true" ma:displayName="Modified Date" ma:format="DateOnly" ma:internalName="RISModifiedDate">
      <xsd:simpleType>
        <xsd:restriction base="dms:DateTime"/>
      </xsd:simpleType>
    </xsd:element>
    <xsd:element name="RISCreatedBy" ma:index="28" nillable="true" ma:displayName="RIS Created By" ma:internalName="RISCreatedBy">
      <xsd:simpleType>
        <xsd:restriction base="dms:Text">
          <xsd:maxLength value="100"/>
        </xsd:restriction>
      </xsd:simpleType>
    </xsd:element>
    <xsd:element name="RISModifiedBy" ma:index="29" nillable="true" ma:displayName="RIS Modified By" ma:internalName="RISModifiedBy">
      <xsd:simpleType>
        <xsd:restriction base="dms:Text">
          <xsd:maxLength value="100"/>
        </xsd:restriction>
      </xsd:simpleType>
    </xsd:element>
    <xsd:element name="RISVisibility" ma:index="30" nillable="true" ma:displayName="Visibility" ma:format="Dropdown" ma:internalName="RISVisibility">
      <xsd:simpleType>
        <xsd:restriction base="dms:Choice">
          <xsd:enumeration value="Public"/>
          <xsd:enumeration value="Suppressed"/>
        </xsd:restriction>
      </xsd:simpleType>
    </xsd:element>
    <xsd:element name="RISIncludeinFRProfile" ma:index="31" nillable="true" ma:displayName="Show on My F And R Profile" ma:internalName="RISIncludeinFRProfile">
      <xsd:simpleType>
        <xsd:restriction base="dms:Boolean"/>
      </xsd:simpleType>
    </xsd:element>
    <xsd:element name="RISGuid" ma:index="32" nillable="true" ma:displayName="Unique ID" ma:internalName="RISGuid">
      <xsd:simpleType>
        <xsd:restriction base="dms:Text">
          <xsd:maxLength value="36"/>
        </xsd:restriction>
      </xsd:simpleType>
    </xsd:element>
    <xsd:element name="RISPersonID" ma:index="33" nillable="true" ma:displayName="Person ID" ma:internalName="RISPersonID">
      <xsd:simpleType>
        <xsd:restriction base="dms:Text">
          <xsd:maxLength value="10"/>
        </xsd:restriction>
      </xsd:simpleType>
    </xsd:element>
    <xsd:element name="RISPRelatedType" ma:index="34" nillable="true" ma:displayName="Related Type" ma:internalName="RISPRelatedType">
      <xsd:simpleType>
        <xsd:restriction base="dms:Text">
          <xsd:maxLength value="120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36" ma:displayName="Content Type"/>
        <xsd:element ref="dc:title" minOccurs="0" maxOccurs="1" ma:index="9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entTypeId xmlns="http://schemas.microsoft.com/sharepoint/v3">0x00041BB9609029574BB48B0D67EE7C5EF0</ContentTypeId>
    <TemplateUrl xmlns="http://schemas.microsoft.com/sharepoint/v3" xsi:nil="true"/>
    <RISState xmlns="60B91B04-2990-4B57-B48B-0D67EE7C5EF0" xsi:nil="true"/>
    <RISOtherType xmlns="60B91B04-2990-4B57-B48B-0D67EE7C5EF0" xsi:nil="true"/>
    <RISGuid xmlns="60B91B04-2990-4B57-B48B-0D67EE7C5EF0">04320220-e13e-403f-b28f-8110d84543df</RISGuid>
    <RISCreatedBy xmlns="60B91B04-2990-4B57-B48B-0D67EE7C5EF0" xsi:nil="true"/>
    <RISSaveFlagAdmin xmlns="60B91B04-2990-4B57-B48B-0D67EE7C5EF0" xsi:nil="true"/>
    <RISPRelatedType xmlns="60B91B04-2990-4B57-B48B-0D67EE7C5EF0">File</RISPRelatedType>
    <_SourceUrl xmlns="http://schemas.microsoft.com/sharepoint/v3" xsi:nil="true"/>
    <RISProductID xmlns="60B91B04-2990-4B57-B48B-0D67EE7C5EF0">63803</RISProductID>
    <RISWCMFlag xmlns="60B91B04-2990-4B57-B48B-0D67EE7C5EF0">New</RISWCMFlag>
    <RISCreateDate xmlns="60B91B04-2990-4B57-B48B-0D67EE7C5EF0" xsi:nil="true"/>
    <RISEmbargoDate xmlns="60B91B04-2990-4B57-B48B-0D67EE7C5EF0" xsi:nil="true"/>
    <RISModifiedDate xmlns="60B91B04-2990-4B57-B48B-0D67EE7C5EF0" xsi:nil="true"/>
    <xd_ProgID xmlns="http://schemas.microsoft.com/sharepoint/v3" xsi:nil="true"/>
    <RISAccessLevel xmlns="60B91B04-2990-4B57-B48B-0D67EE7C5EF0" xsi:nil="true"/>
    <RISPrimaryCitation xmlns="60B91B04-2990-4B57-B48B-0D67EE7C5EF0" xsi:nil="true"/>
    <RISUserType xmlns="60B91B04-2990-4B57-B48B-0D67EE7C5EF0" xsi:nil="true"/>
    <RISVisibility xmlns="60B91B04-2990-4B57-B48B-0D67EE7C5EF0" xsi:nil="true"/>
    <RISManuscriptType xmlns="60B91B04-2990-4B57-B48B-0D67EE7C5EF0" xsi:nil="true"/>
    <RISModifiedBy xmlns="60B91B04-2990-4B57-B48B-0D67EE7C5EF0" xsi:nil="true"/>
    <RISIncludeinFRProfile xmlns="60B91B04-2990-4B57-B48B-0D67EE7C5EF0" xsi:nil="true"/>
    <RISSendToDash xmlns="60B91B04-2990-4B57-B48B-0D67EE7C5EF0" xsi:nil="true"/>
    <RISDisplayName xmlns="60B91B04-2990-4B57-B48B-0D67EE7C5EF0">Root Capital simulation dataset for students.xlsx</RISDisplayName>
    <RISSaveFlag xmlns="60B91B04-2990-4B57-B48B-0D67EE7C5EF0">Draft</RISSaveFlag>
    <Order xmlns="http://schemas.microsoft.com/sharepoint/v3" xsi:nil="true"/>
    <_SharedFileIndex xmlns="http://schemas.microsoft.com/sharepoint/v3" xsi:nil="true"/>
    <RISPersonID xmlns="60B91B04-2990-4B57-B48B-0D67EE7C5EF0">340064</RISPersonID>
    <MetaInfo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17BDB40-C243-4882-B1D8-7748AD8CFE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0B91B04-2990-4B57-B48B-0D67EE7C5E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A3FD3E-B3D8-4437-B9E8-0C277D3C09C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60B91B04-2990-4B57-B48B-0D67EE7C5EF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Copyright</vt:lpstr>
      <vt:lpstr>Full Set of Possible Loans</vt:lpstr>
      <vt:lpstr>Portfolio Dashboard</vt:lpstr>
      <vt:lpstr>'Portfolio Dashboard'!Print_Area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Root Capital simulation dataset for students_1f71522e-d1b5-4aae-b1cc-037b9f97b7b4.xlsx</dc:title>
  <dc:creator>Faina</dc:creator>
  <cp:lastModifiedBy>De Matos Mendes, Diogo G</cp:lastModifiedBy>
  <cp:lastPrinted>2017-04-24T17:15:21Z</cp:lastPrinted>
  <dcterms:created xsi:type="dcterms:W3CDTF">2017-02-24T18:27:08Z</dcterms:created>
  <dcterms:modified xsi:type="dcterms:W3CDTF">2023-12-06T12:33:34Z</dcterms:modified>
</cp:coreProperties>
</file>